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53222"/>
  <mc:AlternateContent xmlns:mc="http://schemas.openxmlformats.org/markup-compatibility/2006">
    <mc:Choice Requires="x15">
      <x15ac:absPath xmlns:x15ac="http://schemas.microsoft.com/office/spreadsheetml/2010/11/ac" url="G:\И.В. Винокурова\ДКР\ДКР 2017-2018\РДР\3_Метапредметная 1-5\11_Метапредмет 1-5\3 классы\"/>
    </mc:Choice>
  </mc:AlternateContent>
  <bookViews>
    <workbookView xWindow="0" yWindow="0" windowWidth="28800" windowHeight="12435" tabRatio="962"/>
  </bookViews>
  <sheets>
    <sheet name="Оглавление" sheetId="44" r:id="rId1"/>
    <sheet name="Регион" sheetId="1" r:id="rId2"/>
    <sheet name="Район" sheetId="38" r:id="rId3"/>
    <sheet name="Задания" sheetId="43" r:id="rId4"/>
    <sheet name="1" sheetId="2" r:id="rId5"/>
    <sheet name="351" sheetId="3" r:id="rId6"/>
    <sheet name="353" sheetId="4" r:id="rId7"/>
    <sheet name="354" sheetId="5" r:id="rId8"/>
    <sheet name="355" sheetId="6" r:id="rId9"/>
    <sheet name="356" sheetId="7" r:id="rId10"/>
    <sheet name="358" sheetId="8" r:id="rId11"/>
    <sheet name="362" sheetId="9" r:id="rId12"/>
    <sheet name="366" sheetId="10" r:id="rId13"/>
    <sheet name="370" sheetId="11" r:id="rId14"/>
    <sheet name="371" sheetId="12" r:id="rId15"/>
    <sheet name="372" sheetId="13" r:id="rId16"/>
    <sheet name="373" sheetId="14" r:id="rId17"/>
    <sheet name="376" sheetId="15" r:id="rId18"/>
    <sheet name="484" sheetId="16" r:id="rId19"/>
    <sheet name="485" sheetId="17" r:id="rId20"/>
    <sheet name="489" sheetId="18" r:id="rId21"/>
    <sheet name="495" sheetId="19" r:id="rId22"/>
    <sheet name="496" sheetId="20" r:id="rId23"/>
    <sheet name="507" sheetId="21" r:id="rId24"/>
    <sheet name="508" sheetId="22" r:id="rId25"/>
    <sheet name="510" sheetId="23" r:id="rId26"/>
    <sheet name="519" sheetId="24" r:id="rId27"/>
    <sheet name="524" sheetId="25" r:id="rId28"/>
    <sheet name="525" sheetId="26" r:id="rId29"/>
    <sheet name="526" sheetId="27" r:id="rId30"/>
    <sheet name="536" sheetId="28" r:id="rId31"/>
    <sheet name="537" sheetId="29" r:id="rId32"/>
    <sheet name="543" sheetId="30" r:id="rId33"/>
    <sheet name="544" sheetId="31" r:id="rId34"/>
    <sheet name="594" sheetId="32" r:id="rId35"/>
    <sheet name="643" sheetId="33" r:id="rId36"/>
    <sheet name="684" sheetId="34" r:id="rId37"/>
    <sheet name="698" sheetId="35" r:id="rId38"/>
    <sheet name="Студиум" sheetId="36" r:id="rId39"/>
    <sheet name="Венеция" sheetId="37"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xlnm._FilterDatabase" localSheetId="4" hidden="1">'1'!$A$1:$AA$71</definedName>
    <definedName name="_xlnm._FilterDatabase" localSheetId="17" hidden="1">'376'!$A$1:$AA$124</definedName>
    <definedName name="балл1" localSheetId="5">[1]Списки!$G$2:$G$3</definedName>
    <definedName name="балл1" localSheetId="6">[2]Списки!$G$2:$G$3</definedName>
    <definedName name="балл1" localSheetId="7">[3]Списки!$G$2:$G$3</definedName>
    <definedName name="балл1" localSheetId="8">[4]Списки!$G$2:$G$3</definedName>
    <definedName name="балл1" localSheetId="9">[5]Списки!$G$2:$G$3</definedName>
    <definedName name="балл1" localSheetId="10">[6]Списки!$G$2:$G$3</definedName>
    <definedName name="балл1" localSheetId="11">[7]Списки!$G$2:$G$3</definedName>
    <definedName name="балл1" localSheetId="12">[8]Списки!$G$2:$G$3</definedName>
    <definedName name="балл1" localSheetId="13">[9]Списки!$G$2:$G$3</definedName>
    <definedName name="балл1" localSheetId="14">[10]Списки!$G$2:$G$3</definedName>
    <definedName name="балл1" localSheetId="15">[11]Списки!$G$2:$G$3</definedName>
    <definedName name="балл1" localSheetId="16">[12]Списки!$G$2:$G$3</definedName>
    <definedName name="балл1" localSheetId="17">[13]Списки!$G$2:$G$3</definedName>
    <definedName name="балл1" localSheetId="18">[14]Списки!$G$2:$G$3</definedName>
    <definedName name="балл1" localSheetId="19">[15]Списки!$G$2:$G$3</definedName>
    <definedName name="балл1" localSheetId="20">[16]Списки!$G$2:$G$3</definedName>
    <definedName name="балл1" localSheetId="21">[17]Списки!$G$2:$G$3</definedName>
    <definedName name="балл1" localSheetId="22">[18]Списки!$G$2:$G$3</definedName>
    <definedName name="балл1" localSheetId="23">[19]Списки!$G$2:$G$3</definedName>
    <definedName name="балл1" localSheetId="24">[20]Списки!$G$2:$G$3</definedName>
    <definedName name="балл1" localSheetId="25">[21]Списки!$G$2:$G$3</definedName>
    <definedName name="балл1" localSheetId="26">[22]Списки!$G$2:$G$3</definedName>
    <definedName name="балл1" localSheetId="27">[23]Списки!$G$2:$G$3</definedName>
    <definedName name="балл1" localSheetId="28">[24]Списки!$G$2:$G$3</definedName>
    <definedName name="балл1" localSheetId="29">[25]Списки!$G$2:$G$3</definedName>
    <definedName name="балл1" localSheetId="30">[26]Списки!$G$2:$G$3</definedName>
    <definedName name="балл1" localSheetId="31">[27]Списки!$G$2:$G$3</definedName>
    <definedName name="балл1" localSheetId="32">[28]Списки!$G$2:$G$3</definedName>
    <definedName name="балл1" localSheetId="33">[29]Списки!$G$2:$G$3</definedName>
    <definedName name="балл1" localSheetId="34">[30]Списки!$G$2:$G$3</definedName>
    <definedName name="балл1" localSheetId="35">[31]Списки!$G$2:$G$3</definedName>
    <definedName name="балл1" localSheetId="36">[32]Списки!$G$2:$G$3</definedName>
    <definedName name="балл1" localSheetId="37">[33]Списки!$G$2:$G$3</definedName>
    <definedName name="балл1" localSheetId="39">[34]Списки!$G$2:$G$3</definedName>
    <definedName name="балл1" localSheetId="38">[35]Списки!$G$2:$G$3</definedName>
    <definedName name="балл1">[36]Списки!$G$2:$G$3</definedName>
    <definedName name="балл2" localSheetId="5">[1]Списки!$G$2:$G$4</definedName>
    <definedName name="балл2" localSheetId="6">[2]Списки!$G$2:$G$4</definedName>
    <definedName name="балл2" localSheetId="7">[3]Списки!$G$2:$G$4</definedName>
    <definedName name="балл2" localSheetId="8">[4]Списки!$G$2:$G$4</definedName>
    <definedName name="балл2" localSheetId="9">[5]Списки!$G$2:$G$4</definedName>
    <definedName name="балл2" localSheetId="10">[6]Списки!$G$2:$G$4</definedName>
    <definedName name="балл2" localSheetId="11">[7]Списки!$G$2:$G$4</definedName>
    <definedName name="балл2" localSheetId="12">[8]Списки!$G$2:$G$4</definedName>
    <definedName name="балл2" localSheetId="13">[9]Списки!$G$2:$G$4</definedName>
    <definedName name="балл2" localSheetId="14">[10]Списки!$G$2:$G$4</definedName>
    <definedName name="балл2" localSheetId="15">[11]Списки!$G$2:$G$4</definedName>
    <definedName name="балл2" localSheetId="16">[12]Списки!$G$2:$G$4</definedName>
    <definedName name="балл2" localSheetId="17">[13]Списки!$G$2:$G$4</definedName>
    <definedName name="балл2" localSheetId="18">[14]Списки!$G$2:$G$4</definedName>
    <definedName name="балл2" localSheetId="19">[15]Списки!$G$2:$G$4</definedName>
    <definedName name="балл2" localSheetId="20">[16]Списки!$G$2:$G$4</definedName>
    <definedName name="балл2" localSheetId="21">[17]Списки!$G$2:$G$4</definedName>
    <definedName name="балл2" localSheetId="22">[18]Списки!$G$2:$G$4</definedName>
    <definedName name="балл2" localSheetId="23">[19]Списки!$G$2:$G$4</definedName>
    <definedName name="балл2" localSheetId="24">[20]Списки!$G$2:$G$4</definedName>
    <definedName name="балл2" localSheetId="25">[21]Списки!$G$2:$G$4</definedName>
    <definedName name="балл2" localSheetId="26">[22]Списки!$G$2:$G$4</definedName>
    <definedName name="балл2" localSheetId="27">[23]Списки!$G$2:$G$4</definedName>
    <definedName name="балл2" localSheetId="28">[24]Списки!$G$2:$G$4</definedName>
    <definedName name="балл2" localSheetId="29">[25]Списки!$G$2:$G$4</definedName>
    <definedName name="балл2" localSheetId="30">[26]Списки!$G$2:$G$4</definedName>
    <definedName name="балл2" localSheetId="31">[27]Списки!$G$2:$G$4</definedName>
    <definedName name="балл2" localSheetId="32">[28]Списки!$G$2:$G$4</definedName>
    <definedName name="балл2" localSheetId="33">[29]Списки!$G$2:$G$4</definedName>
    <definedName name="балл2" localSheetId="34">[30]Списки!$G$2:$G$4</definedName>
    <definedName name="балл2" localSheetId="35">[31]Списки!$G$2:$G$4</definedName>
    <definedName name="балл2" localSheetId="36">[32]Списки!$G$2:$G$4</definedName>
    <definedName name="балл2" localSheetId="37">[33]Списки!$G$2:$G$4</definedName>
    <definedName name="балл2" localSheetId="39">[34]Списки!$G$2:$G$4</definedName>
    <definedName name="балл2" localSheetId="38">[35]Списки!$G$2:$G$4</definedName>
    <definedName name="балл2">[36]Списки!$G$2:$G$4</definedName>
    <definedName name="Название" localSheetId="5">[1]Списки!$C$2:$C$40</definedName>
    <definedName name="Название" localSheetId="6">[2]Списки!$C$2:$C$40</definedName>
    <definedName name="Название" localSheetId="7">[3]Списки!$C$2:$C$40</definedName>
    <definedName name="Название" localSheetId="8">[4]Списки!$C$2:$C$40</definedName>
    <definedName name="Название" localSheetId="9">[5]Списки!$C$2:$C$40</definedName>
    <definedName name="Название" localSheetId="10">[6]Списки!$C$2:$C$40</definedName>
    <definedName name="Название" localSheetId="11">[7]Списки!$C$2:$C$40</definedName>
    <definedName name="Название" localSheetId="12">[8]Списки!$C$2:$C$40</definedName>
    <definedName name="Название" localSheetId="13">[9]Списки!$C$2:$C$40</definedName>
    <definedName name="Название" localSheetId="14">[10]Списки!$C$2:$C$40</definedName>
    <definedName name="Название" localSheetId="15">[11]Списки!$C$2:$C$40</definedName>
    <definedName name="Название" localSheetId="16">[12]Списки!$C$2:$C$40</definedName>
    <definedName name="Название" localSheetId="17">[13]Списки!$C$2:$C$40</definedName>
    <definedName name="Название" localSheetId="18">[14]Списки!$C$2:$C$40</definedName>
    <definedName name="Название" localSheetId="19">[15]Списки!$C$2:$C$40</definedName>
    <definedName name="Название" localSheetId="20">[16]Списки!$C$2:$C$40</definedName>
    <definedName name="Название" localSheetId="21">[17]Списки!$C$2:$C$40</definedName>
    <definedName name="Название" localSheetId="22">[18]Списки!$C$2:$C$40</definedName>
    <definedName name="Название" localSheetId="23">[19]Списки!$C$2:$C$40</definedName>
    <definedName name="Название" localSheetId="24">[20]Списки!$C$2:$C$40</definedName>
    <definedName name="Название" localSheetId="25">[21]Списки!$C$2:$C$40</definedName>
    <definedName name="Название" localSheetId="26">[22]Списки!$C$2:$C$40</definedName>
    <definedName name="Название" localSheetId="27">[23]Списки!$C$2:$C$40</definedName>
    <definedName name="Название" localSheetId="28">[24]Списки!$C$2:$C$40</definedName>
    <definedName name="Название" localSheetId="29">[25]Списки!$C$2:$C$40</definedName>
    <definedName name="Название" localSheetId="30">[26]Списки!$C$2:$C$40</definedName>
    <definedName name="Название" localSheetId="31">[27]Списки!$C$2:$C$40</definedName>
    <definedName name="Название" localSheetId="32">[28]Списки!$C$2:$C$40</definedName>
    <definedName name="Название" localSheetId="33">[29]Списки!$C$2:$C$40</definedName>
    <definedName name="Название" localSheetId="34">[30]Списки!$C$2:$C$40</definedName>
    <definedName name="Название" localSheetId="35">[31]Списки!$C$2:$C$40</definedName>
    <definedName name="Название" localSheetId="36">[32]Списки!$C$2:$C$40</definedName>
    <definedName name="Название" localSheetId="37">[33]Списки!$C$2:$C$40</definedName>
    <definedName name="Название" localSheetId="39">[34]Списки!$C$2:$C$44</definedName>
    <definedName name="Название" localSheetId="38">[35]Списки!$C$2:$C$44</definedName>
    <definedName name="Название">[36]Списки!$C$2:$C$40</definedName>
    <definedName name="Район" localSheetId="39">[34]Списки!$A$2:$A$19</definedName>
    <definedName name="Район">[35]Списки!$A$2:$A$19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6" i="6" l="1"/>
  <c r="AD7" i="6"/>
  <c r="AD8" i="6"/>
  <c r="AD9" i="6"/>
  <c r="AD10" i="6"/>
  <c r="AD11" i="6"/>
  <c r="AD12" i="6"/>
  <c r="AD13" i="6"/>
  <c r="AD14" i="6"/>
  <c r="AD15" i="6"/>
  <c r="AD16" i="6"/>
  <c r="AD17" i="6"/>
  <c r="AD18" i="6"/>
  <c r="AD5" i="6"/>
  <c r="AD6" i="5"/>
  <c r="AD7" i="5"/>
  <c r="AD8" i="5"/>
  <c r="AD9" i="5"/>
  <c r="AD10" i="5"/>
  <c r="AD11" i="5"/>
  <c r="AD12" i="5"/>
  <c r="AD13" i="5"/>
  <c r="AD14" i="5"/>
  <c r="AD15" i="5"/>
  <c r="AD16" i="5"/>
  <c r="AD17" i="5"/>
  <c r="AD18" i="5"/>
  <c r="AD5" i="5"/>
  <c r="AD6" i="3"/>
  <c r="AD7" i="3"/>
  <c r="AD8" i="3"/>
  <c r="AD9" i="3"/>
  <c r="AD10" i="3"/>
  <c r="AD11" i="3"/>
  <c r="AD12" i="3"/>
  <c r="AD13" i="3"/>
  <c r="AD14" i="3"/>
  <c r="AD15" i="3"/>
  <c r="AD16" i="3"/>
  <c r="AD17" i="3"/>
  <c r="AD18" i="3"/>
  <c r="AD5" i="3"/>
  <c r="C122" i="1" l="1"/>
  <c r="D5" i="38"/>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 i="38"/>
  <c r="W9" i="37" l="1"/>
  <c r="S9" i="37"/>
  <c r="Q9" i="37"/>
  <c r="K9" i="37"/>
  <c r="M9" i="37"/>
  <c r="O9" i="37"/>
  <c r="U9" i="37"/>
  <c r="Y9" i="37"/>
  <c r="AA9" i="37"/>
  <c r="I9" i="37"/>
  <c r="M12" i="36"/>
  <c r="O12" i="36"/>
  <c r="Q12" i="36"/>
  <c r="S12" i="36"/>
  <c r="U12" i="36"/>
  <c r="W12" i="36"/>
  <c r="Y12" i="36"/>
  <c r="AA12" i="36"/>
  <c r="I12" i="36"/>
  <c r="K55" i="35"/>
  <c r="M55" i="35"/>
  <c r="O55" i="35"/>
  <c r="Q55" i="35"/>
  <c r="S55" i="35"/>
  <c r="U55" i="35"/>
  <c r="W55" i="35"/>
  <c r="Y55" i="35"/>
  <c r="AA55" i="35"/>
  <c r="I55" i="35"/>
  <c r="K53" i="34"/>
  <c r="M53" i="34"/>
  <c r="O53" i="34"/>
  <c r="Q53" i="34"/>
  <c r="S53" i="34"/>
  <c r="U53" i="34"/>
  <c r="W53" i="34"/>
  <c r="Y53" i="34"/>
  <c r="AA53" i="34"/>
  <c r="I53" i="34"/>
  <c r="K80" i="33"/>
  <c r="M80" i="33"/>
  <c r="O80" i="33"/>
  <c r="Q80" i="33"/>
  <c r="S80" i="33"/>
  <c r="U80" i="33"/>
  <c r="W80" i="33"/>
  <c r="Y80" i="33"/>
  <c r="AA80" i="33"/>
  <c r="I80" i="33"/>
  <c r="K56" i="32"/>
  <c r="M56" i="32"/>
  <c r="O56" i="32"/>
  <c r="Q56" i="32"/>
  <c r="S56" i="32"/>
  <c r="U56" i="32"/>
  <c r="W56" i="32"/>
  <c r="Y56" i="32"/>
  <c r="AA56" i="32"/>
  <c r="I56" i="32"/>
  <c r="K136" i="31"/>
  <c r="M136" i="31"/>
  <c r="O136" i="31"/>
  <c r="Q136" i="31"/>
  <c r="S136" i="31"/>
  <c r="U136" i="31"/>
  <c r="W136" i="31"/>
  <c r="Y136" i="31"/>
  <c r="AA136" i="31"/>
  <c r="I136" i="31"/>
  <c r="K47" i="30"/>
  <c r="M47" i="30"/>
  <c r="O47" i="30"/>
  <c r="Q47" i="30"/>
  <c r="S47" i="30"/>
  <c r="U47" i="30"/>
  <c r="W47" i="30"/>
  <c r="Y47" i="30"/>
  <c r="AA47" i="30"/>
  <c r="I47" i="30"/>
  <c r="K80" i="29"/>
  <c r="M80" i="29"/>
  <c r="O80" i="29"/>
  <c r="Q80" i="29"/>
  <c r="S80" i="29"/>
  <c r="U80" i="29"/>
  <c r="W80" i="29"/>
  <c r="Y80" i="29"/>
  <c r="AA80" i="29"/>
  <c r="I80" i="29"/>
  <c r="K73" i="28"/>
  <c r="M73" i="28"/>
  <c r="O73" i="28"/>
  <c r="Q73" i="28"/>
  <c r="S73" i="28"/>
  <c r="U73" i="28"/>
  <c r="W73" i="28"/>
  <c r="Y73" i="28"/>
  <c r="AA73" i="28"/>
  <c r="I73" i="28"/>
  <c r="K114" i="27"/>
  <c r="M114" i="27"/>
  <c r="O114" i="27"/>
  <c r="Q114" i="27"/>
  <c r="S114" i="27"/>
  <c r="U114" i="27"/>
  <c r="W114" i="27"/>
  <c r="Y114" i="27"/>
  <c r="AA114" i="27"/>
  <c r="I114" i="27"/>
  <c r="K63" i="26"/>
  <c r="M63" i="26"/>
  <c r="O63" i="26"/>
  <c r="Q63" i="26"/>
  <c r="S63" i="26"/>
  <c r="U63" i="26"/>
  <c r="W63" i="26"/>
  <c r="Y63" i="26"/>
  <c r="AA63" i="26"/>
  <c r="I63" i="26"/>
  <c r="K132" i="25"/>
  <c r="M132" i="25"/>
  <c r="O132" i="25"/>
  <c r="Q132" i="25"/>
  <c r="S132" i="25"/>
  <c r="U132" i="25"/>
  <c r="W132" i="25"/>
  <c r="Y132" i="25"/>
  <c r="AA132" i="25"/>
  <c r="I132" i="25"/>
  <c r="K98" i="24"/>
  <c r="M98" i="24"/>
  <c r="O98" i="24"/>
  <c r="Q98" i="24"/>
  <c r="S98" i="24"/>
  <c r="U98" i="24"/>
  <c r="W98" i="24"/>
  <c r="Y98" i="24"/>
  <c r="AA98" i="24"/>
  <c r="I98" i="24"/>
  <c r="K62" i="23"/>
  <c r="M62" i="23"/>
  <c r="O62" i="23"/>
  <c r="Q62" i="23"/>
  <c r="S62" i="23"/>
  <c r="U62" i="23"/>
  <c r="W62" i="23"/>
  <c r="Y62" i="23"/>
  <c r="AA62" i="23"/>
  <c r="I62" i="23"/>
  <c r="K87" i="22"/>
  <c r="M87" i="22"/>
  <c r="O87" i="22"/>
  <c r="Q87" i="22"/>
  <c r="S87" i="22"/>
  <c r="U87" i="22"/>
  <c r="W87" i="22"/>
  <c r="Y87" i="22"/>
  <c r="AA87" i="22"/>
  <c r="I87" i="22"/>
  <c r="K128" i="21"/>
  <c r="M128" i="21"/>
  <c r="O128" i="21"/>
  <c r="Q128" i="21"/>
  <c r="S128" i="21"/>
  <c r="U128" i="21"/>
  <c r="W128" i="21"/>
  <c r="Y128" i="21"/>
  <c r="AA128" i="21"/>
  <c r="I128" i="21"/>
  <c r="K64" i="20"/>
  <c r="M64" i="20"/>
  <c r="O64" i="20"/>
  <c r="Q64" i="20"/>
  <c r="S64" i="20"/>
  <c r="U64" i="20"/>
  <c r="W64" i="20"/>
  <c r="Y64" i="20"/>
  <c r="AA64" i="20"/>
  <c r="I64" i="20"/>
  <c r="K57" i="19"/>
  <c r="M57" i="19"/>
  <c r="O57" i="19"/>
  <c r="Q57" i="19"/>
  <c r="S57" i="19"/>
  <c r="U57" i="19"/>
  <c r="W57" i="19"/>
  <c r="Y57" i="19"/>
  <c r="AA57" i="19"/>
  <c r="I57" i="19"/>
  <c r="K132" i="18"/>
  <c r="M132" i="18"/>
  <c r="O132" i="18"/>
  <c r="Q132" i="18"/>
  <c r="S132" i="18"/>
  <c r="U132" i="18"/>
  <c r="W132" i="18"/>
  <c r="Y132" i="18"/>
  <c r="AA132" i="18"/>
  <c r="I132" i="18"/>
  <c r="K73" i="17"/>
  <c r="M73" i="17"/>
  <c r="O73" i="17"/>
  <c r="Q73" i="17"/>
  <c r="S73" i="17"/>
  <c r="U73" i="17"/>
  <c r="W73" i="17"/>
  <c r="Y73" i="17"/>
  <c r="AA73" i="17"/>
  <c r="I73" i="17"/>
  <c r="K68" i="16"/>
  <c r="M68" i="16"/>
  <c r="O68" i="16"/>
  <c r="Q68" i="16"/>
  <c r="S68" i="16"/>
  <c r="U68" i="16"/>
  <c r="W68" i="16"/>
  <c r="Y68" i="16"/>
  <c r="AA68" i="16"/>
  <c r="I68" i="16"/>
  <c r="K128" i="15"/>
  <c r="M128" i="15"/>
  <c r="O128" i="15"/>
  <c r="Q128" i="15"/>
  <c r="S128" i="15"/>
  <c r="U128" i="15"/>
  <c r="W128" i="15"/>
  <c r="Y128" i="15"/>
  <c r="AA128" i="15"/>
  <c r="I128" i="15"/>
  <c r="K92" i="14"/>
  <c r="M92" i="14"/>
  <c r="O92" i="14"/>
  <c r="Q92" i="14"/>
  <c r="S92" i="14"/>
  <c r="U92" i="14"/>
  <c r="W92" i="14"/>
  <c r="Y92" i="14"/>
  <c r="AA92" i="14"/>
  <c r="I92" i="14"/>
  <c r="K67" i="13"/>
  <c r="M67" i="13"/>
  <c r="O67" i="13"/>
  <c r="Q67" i="13"/>
  <c r="S67" i="13"/>
  <c r="U67" i="13"/>
  <c r="W67" i="13"/>
  <c r="Y67" i="13"/>
  <c r="AA67" i="13"/>
  <c r="I67" i="13"/>
  <c r="K91" i="12"/>
  <c r="M91" i="12"/>
  <c r="O91" i="12"/>
  <c r="Q91" i="12"/>
  <c r="S91" i="12"/>
  <c r="U91" i="12"/>
  <c r="W91" i="12"/>
  <c r="Y91" i="12"/>
  <c r="AA91" i="12"/>
  <c r="I91" i="12"/>
  <c r="K21" i="11"/>
  <c r="M21" i="11"/>
  <c r="O21" i="11"/>
  <c r="Q21" i="11"/>
  <c r="S21" i="11"/>
  <c r="U21" i="11"/>
  <c r="W21" i="11"/>
  <c r="Y21" i="11"/>
  <c r="AA21" i="11"/>
  <c r="I21" i="11"/>
  <c r="K58" i="10"/>
  <c r="M58" i="10"/>
  <c r="O58" i="10"/>
  <c r="Q58" i="10"/>
  <c r="S58" i="10"/>
  <c r="U58" i="10"/>
  <c r="W58" i="10"/>
  <c r="Y58" i="10"/>
  <c r="AA58" i="10"/>
  <c r="I58" i="10"/>
  <c r="K106" i="9"/>
  <c r="M106" i="9"/>
  <c r="O106" i="9"/>
  <c r="Q106" i="9"/>
  <c r="S106" i="9"/>
  <c r="U106" i="9"/>
  <c r="W106" i="9"/>
  <c r="Y106" i="9"/>
  <c r="AA106" i="9"/>
  <c r="I106" i="9"/>
  <c r="K116" i="8"/>
  <c r="M116" i="8"/>
  <c r="O116" i="8"/>
  <c r="Q116" i="8"/>
  <c r="S116" i="8"/>
  <c r="U116" i="8"/>
  <c r="W116" i="8"/>
  <c r="Y116" i="8"/>
  <c r="AA116" i="8"/>
  <c r="I116" i="8"/>
  <c r="K95" i="7"/>
  <c r="M95" i="7"/>
  <c r="O95" i="7"/>
  <c r="Q95" i="7"/>
  <c r="S95" i="7"/>
  <c r="U95" i="7"/>
  <c r="W95" i="7"/>
  <c r="Y95" i="7"/>
  <c r="AA95" i="7"/>
  <c r="I95" i="7"/>
  <c r="K58" i="6"/>
  <c r="M58" i="6"/>
  <c r="O58" i="6"/>
  <c r="Q58" i="6"/>
  <c r="S58" i="6"/>
  <c r="U58" i="6"/>
  <c r="W58" i="6"/>
  <c r="Y58" i="6"/>
  <c r="AA58" i="6"/>
  <c r="I58" i="6"/>
  <c r="K63" i="5"/>
  <c r="M63" i="5"/>
  <c r="O63" i="5"/>
  <c r="Q63" i="5"/>
  <c r="S63" i="5"/>
  <c r="U63" i="5"/>
  <c r="W63" i="5"/>
  <c r="Y63" i="5"/>
  <c r="I63" i="5"/>
  <c r="K18" i="4"/>
  <c r="M18" i="4"/>
  <c r="O18" i="4"/>
  <c r="Q18" i="4"/>
  <c r="S18" i="4"/>
  <c r="U18" i="4"/>
  <c r="W18" i="4"/>
  <c r="Y18" i="4"/>
  <c r="AA18" i="4"/>
  <c r="I18" i="4"/>
  <c r="K87" i="3"/>
  <c r="M87" i="3"/>
  <c r="O87" i="3"/>
  <c r="Q87" i="3"/>
  <c r="S87" i="3"/>
  <c r="U87" i="3"/>
  <c r="W87" i="3"/>
  <c r="Y87" i="3"/>
  <c r="AA87" i="3"/>
  <c r="I87" i="3"/>
  <c r="K72" i="2"/>
  <c r="M72" i="2"/>
  <c r="O72" i="2"/>
  <c r="Q72" i="2"/>
  <c r="S72" i="2"/>
  <c r="U72" i="2"/>
  <c r="W72" i="2"/>
  <c r="Y72" i="2"/>
  <c r="AA72" i="2"/>
  <c r="I72" i="2"/>
  <c r="AD6" i="35"/>
  <c r="AD7" i="35"/>
  <c r="AD8" i="35"/>
  <c r="AD9" i="35"/>
  <c r="AD10" i="35"/>
  <c r="AD11" i="35"/>
  <c r="AD12" i="35"/>
  <c r="AD13" i="35"/>
  <c r="AD19" i="35" s="1"/>
  <c r="AD14" i="35"/>
  <c r="AD15" i="35"/>
  <c r="AD16" i="35"/>
  <c r="AD17" i="35"/>
  <c r="AD18" i="35"/>
  <c r="AD5" i="35"/>
  <c r="AD6" i="34"/>
  <c r="AD7" i="34"/>
  <c r="AD19" i="34" s="1"/>
  <c r="AE12" i="34" s="1"/>
  <c r="AD8" i="34"/>
  <c r="AD9" i="34"/>
  <c r="AD10" i="34"/>
  <c r="AD11" i="34"/>
  <c r="AD12" i="34"/>
  <c r="AD13" i="34"/>
  <c r="AD14" i="34"/>
  <c r="AD15" i="34"/>
  <c r="AD16" i="34"/>
  <c r="AD17" i="34"/>
  <c r="AD18" i="34"/>
  <c r="AD5" i="34"/>
  <c r="AD6" i="33"/>
  <c r="AD7" i="33"/>
  <c r="AD8" i="33"/>
  <c r="AD9" i="33"/>
  <c r="AD10" i="33"/>
  <c r="AD11" i="33"/>
  <c r="AD12" i="33"/>
  <c r="AD13" i="33"/>
  <c r="AD19" i="33" s="1"/>
  <c r="AD14" i="33"/>
  <c r="AD15" i="33"/>
  <c r="AD16" i="33"/>
  <c r="AD17" i="33"/>
  <c r="AD18" i="33"/>
  <c r="AD5" i="33"/>
  <c r="AD6" i="32"/>
  <c r="AD7" i="32"/>
  <c r="AD8" i="32"/>
  <c r="AD9" i="32"/>
  <c r="AD10" i="32"/>
  <c r="AD11" i="32"/>
  <c r="AD12" i="32"/>
  <c r="AE12" i="32" s="1"/>
  <c r="AD13" i="32"/>
  <c r="AD14" i="32"/>
  <c r="AD15" i="32"/>
  <c r="AD16" i="32"/>
  <c r="AD17" i="32"/>
  <c r="AD18" i="32"/>
  <c r="AD5" i="32"/>
  <c r="AD19" i="32"/>
  <c r="AD6" i="31"/>
  <c r="AD7" i="31"/>
  <c r="AD8" i="31"/>
  <c r="AD9" i="31"/>
  <c r="AD10" i="31"/>
  <c r="AD11" i="31"/>
  <c r="AD12" i="31"/>
  <c r="AD13" i="31"/>
  <c r="AD14" i="31"/>
  <c r="AD15" i="31"/>
  <c r="AD16" i="31"/>
  <c r="AD17" i="31"/>
  <c r="AD18" i="31"/>
  <c r="AD5" i="31"/>
  <c r="AD6" i="30"/>
  <c r="AD7" i="30"/>
  <c r="AD8" i="30"/>
  <c r="AD19" i="30" s="1"/>
  <c r="AE12" i="30" s="1"/>
  <c r="AD9" i="30"/>
  <c r="AD10" i="30"/>
  <c r="AD11" i="30"/>
  <c r="AD12" i="30"/>
  <c r="AD13" i="30"/>
  <c r="AD14" i="30"/>
  <c r="AD15" i="30"/>
  <c r="AD16" i="30"/>
  <c r="AD17" i="30"/>
  <c r="AD18" i="30"/>
  <c r="AD5" i="30"/>
  <c r="AD6" i="29"/>
  <c r="AD7" i="29"/>
  <c r="AD8" i="29"/>
  <c r="AD9" i="29"/>
  <c r="AD10" i="29"/>
  <c r="AD11" i="29"/>
  <c r="AD12" i="29"/>
  <c r="AD13" i="29"/>
  <c r="AD14" i="29"/>
  <c r="AD15" i="29"/>
  <c r="AD16" i="29"/>
  <c r="AD17" i="29"/>
  <c r="AD18" i="29"/>
  <c r="AD5" i="29"/>
  <c r="AD6" i="28"/>
  <c r="AD7" i="28"/>
  <c r="AD8" i="28"/>
  <c r="AD9" i="28"/>
  <c r="AD10" i="28"/>
  <c r="AD11" i="28"/>
  <c r="AD12" i="28"/>
  <c r="AD13" i="28"/>
  <c r="AD14" i="28"/>
  <c r="AD15" i="28"/>
  <c r="AD16" i="28"/>
  <c r="AD17" i="28"/>
  <c r="AD18" i="28"/>
  <c r="AD5" i="28"/>
  <c r="AD6" i="27"/>
  <c r="AD7" i="27"/>
  <c r="AD8" i="27"/>
  <c r="AD9" i="27"/>
  <c r="AD10" i="27"/>
  <c r="AD11" i="27"/>
  <c r="AD12" i="27"/>
  <c r="AD13" i="27"/>
  <c r="AD14" i="27"/>
  <c r="AD15" i="27"/>
  <c r="AD16" i="27"/>
  <c r="AD17" i="27"/>
  <c r="AD18" i="27"/>
  <c r="AD5" i="27"/>
  <c r="AD6" i="26"/>
  <c r="AD7" i="26"/>
  <c r="AD8" i="26"/>
  <c r="AD9" i="26"/>
  <c r="AD10" i="26"/>
  <c r="AD11" i="26"/>
  <c r="AD12" i="26"/>
  <c r="AD13" i="26"/>
  <c r="AD19" i="26" s="1"/>
  <c r="AE12" i="26" s="1"/>
  <c r="AD14" i="26"/>
  <c r="AD15" i="26"/>
  <c r="AD16" i="26"/>
  <c r="AD17" i="26"/>
  <c r="AD18" i="26"/>
  <c r="AD5" i="26"/>
  <c r="AD6" i="25"/>
  <c r="AD7" i="25"/>
  <c r="AD8" i="25"/>
  <c r="AD9" i="25"/>
  <c r="AD10" i="25"/>
  <c r="AD11" i="25"/>
  <c r="AD12" i="25"/>
  <c r="AD13" i="25"/>
  <c r="AD14" i="25"/>
  <c r="AD15" i="25"/>
  <c r="AD16" i="25"/>
  <c r="AD17" i="25"/>
  <c r="AD18" i="25"/>
  <c r="AD5" i="25"/>
  <c r="AD6" i="24"/>
  <c r="AD7" i="24"/>
  <c r="AD8" i="24"/>
  <c r="AD9" i="24"/>
  <c r="AD10" i="24"/>
  <c r="AD11" i="24"/>
  <c r="AD12" i="24"/>
  <c r="AD13" i="24"/>
  <c r="AD14" i="24"/>
  <c r="AD15" i="24"/>
  <c r="AD16" i="24"/>
  <c r="AD17" i="24"/>
  <c r="AD18" i="24"/>
  <c r="AD5" i="24"/>
  <c r="AE6" i="23"/>
  <c r="AE7" i="23"/>
  <c r="AE8" i="23"/>
  <c r="AE9" i="23"/>
  <c r="AE10" i="23"/>
  <c r="AE11" i="23"/>
  <c r="AE12" i="23"/>
  <c r="AE13" i="23"/>
  <c r="AE14" i="23"/>
  <c r="AE15" i="23"/>
  <c r="AE16" i="23"/>
  <c r="AE17" i="23"/>
  <c r="AE18" i="23"/>
  <c r="AE5" i="23"/>
  <c r="AD6" i="23"/>
  <c r="AD7" i="23"/>
  <c r="AD8" i="23"/>
  <c r="AD9" i="23"/>
  <c r="AD10" i="23"/>
  <c r="AD11" i="23"/>
  <c r="AD12" i="23"/>
  <c r="AD19" i="23" s="1"/>
  <c r="AD13" i="23"/>
  <c r="AD14" i="23"/>
  <c r="AD15" i="23"/>
  <c r="AD16" i="23"/>
  <c r="AD17" i="23"/>
  <c r="AD18" i="23"/>
  <c r="AD5" i="23"/>
  <c r="AD6" i="22"/>
  <c r="AD7" i="22"/>
  <c r="AD8" i="22"/>
  <c r="AD9" i="22"/>
  <c r="AD10" i="22"/>
  <c r="AD11" i="22"/>
  <c r="AD12" i="22"/>
  <c r="AD19" i="22" s="1"/>
  <c r="AD13" i="22"/>
  <c r="AD14" i="22"/>
  <c r="AD15" i="22"/>
  <c r="AD16" i="22"/>
  <c r="AD17" i="22"/>
  <c r="AD18" i="22"/>
  <c r="AD5" i="22"/>
  <c r="AD6" i="21"/>
  <c r="AD7" i="21"/>
  <c r="AD8" i="21"/>
  <c r="AD9" i="21"/>
  <c r="AD10" i="21"/>
  <c r="AD11" i="21"/>
  <c r="AD12" i="21"/>
  <c r="AD13" i="21"/>
  <c r="AD14" i="21"/>
  <c r="AD15" i="21"/>
  <c r="AD16" i="21"/>
  <c r="AD17" i="21"/>
  <c r="AD18" i="21"/>
  <c r="AD5" i="21"/>
  <c r="AD6" i="20"/>
  <c r="AD7" i="20"/>
  <c r="AD8" i="20"/>
  <c r="AD9" i="20"/>
  <c r="AD10" i="20"/>
  <c r="AD11" i="20"/>
  <c r="AD12" i="20"/>
  <c r="AD13" i="20"/>
  <c r="AD14" i="20"/>
  <c r="AD15" i="20"/>
  <c r="AD16" i="20"/>
  <c r="AD17" i="20"/>
  <c r="AD18" i="20"/>
  <c r="AD5" i="20"/>
  <c r="AD6" i="19"/>
  <c r="AD7" i="19"/>
  <c r="AD8" i="19"/>
  <c r="AD9" i="19"/>
  <c r="AD10" i="19"/>
  <c r="AD11" i="19"/>
  <c r="AD12" i="19"/>
  <c r="AD13" i="19"/>
  <c r="AD19" i="19" s="1"/>
  <c r="AD14" i="19"/>
  <c r="AD15" i="19"/>
  <c r="AD16" i="19"/>
  <c r="AD17" i="19"/>
  <c r="AD18" i="19"/>
  <c r="AD5" i="19"/>
  <c r="AD6" i="18"/>
  <c r="AD7" i="18"/>
  <c r="AD8" i="18"/>
  <c r="AD9" i="18"/>
  <c r="AD10" i="18"/>
  <c r="AD11" i="18"/>
  <c r="AD12" i="18"/>
  <c r="AD13" i="18"/>
  <c r="AD14" i="18"/>
  <c r="AD15" i="18"/>
  <c r="AD16" i="18"/>
  <c r="AD17" i="18"/>
  <c r="AD18" i="18"/>
  <c r="AD5" i="18"/>
  <c r="AD6" i="17"/>
  <c r="AD7" i="17"/>
  <c r="AD8" i="17"/>
  <c r="AD9" i="17"/>
  <c r="AD19" i="17" s="1"/>
  <c r="AD10" i="17"/>
  <c r="AD11" i="17"/>
  <c r="AD12" i="17"/>
  <c r="AD13" i="17"/>
  <c r="AD14" i="17"/>
  <c r="AD15" i="17"/>
  <c r="AD16" i="17"/>
  <c r="AD17" i="17"/>
  <c r="AD18" i="17"/>
  <c r="AD5" i="17"/>
  <c r="AD6" i="16"/>
  <c r="AD7" i="16"/>
  <c r="AD8" i="16"/>
  <c r="AD19" i="16" s="1"/>
  <c r="AD9" i="16"/>
  <c r="AD10" i="16"/>
  <c r="AD11" i="16"/>
  <c r="AD12" i="16"/>
  <c r="AD13" i="16"/>
  <c r="AD14" i="16"/>
  <c r="AD15" i="16"/>
  <c r="AD16" i="16"/>
  <c r="AD17" i="16"/>
  <c r="AD18" i="16"/>
  <c r="AD5" i="16"/>
  <c r="AD6" i="15"/>
  <c r="AD7" i="15"/>
  <c r="AD8" i="15"/>
  <c r="AD9" i="15"/>
  <c r="AD10" i="15"/>
  <c r="AD11" i="15"/>
  <c r="AD12" i="15"/>
  <c r="AD19" i="15" s="1"/>
  <c r="AD13" i="15"/>
  <c r="AD14" i="15"/>
  <c r="AD15" i="15"/>
  <c r="AD16" i="15"/>
  <c r="AD17" i="15"/>
  <c r="AD18" i="15"/>
  <c r="AD5" i="15"/>
  <c r="AD6" i="14"/>
  <c r="AD7" i="14"/>
  <c r="AD8" i="14"/>
  <c r="AD9" i="14"/>
  <c r="AD10" i="14"/>
  <c r="AD11" i="14"/>
  <c r="AD12" i="14"/>
  <c r="AD19" i="14" s="1"/>
  <c r="AD13" i="14"/>
  <c r="AD14" i="14"/>
  <c r="AD15" i="14"/>
  <c r="AD16" i="14"/>
  <c r="AD17" i="14"/>
  <c r="AD18" i="14"/>
  <c r="AD5" i="14"/>
  <c r="AD6" i="13"/>
  <c r="AD7" i="13"/>
  <c r="AD8" i="13"/>
  <c r="AD9" i="13"/>
  <c r="AD10" i="13"/>
  <c r="AD19" i="13" s="1"/>
  <c r="AD11" i="13"/>
  <c r="AD12" i="13"/>
  <c r="AD13" i="13"/>
  <c r="AD14" i="13"/>
  <c r="AD15" i="13"/>
  <c r="AD16" i="13"/>
  <c r="AD17" i="13"/>
  <c r="AD18" i="13"/>
  <c r="AD5" i="13"/>
  <c r="AD19" i="12"/>
  <c r="AD6" i="12"/>
  <c r="AD7" i="12"/>
  <c r="AD8" i="12"/>
  <c r="AD9" i="12"/>
  <c r="AD10" i="12"/>
  <c r="AD11" i="12"/>
  <c r="AD12" i="12"/>
  <c r="AD13" i="12"/>
  <c r="AD14" i="12"/>
  <c r="AD15" i="12"/>
  <c r="AD16" i="12"/>
  <c r="AD17" i="12"/>
  <c r="AD18" i="12"/>
  <c r="AD5" i="12"/>
  <c r="AD6" i="11"/>
  <c r="AD7" i="11"/>
  <c r="AD8" i="11"/>
  <c r="AD19" i="11" s="1"/>
  <c r="AD9" i="11"/>
  <c r="AD10" i="11"/>
  <c r="AD11" i="11"/>
  <c r="AD12" i="11"/>
  <c r="AD13" i="11"/>
  <c r="AD14" i="11"/>
  <c r="AD15" i="11"/>
  <c r="AD16" i="11"/>
  <c r="AD17" i="11"/>
  <c r="AD18" i="11"/>
  <c r="AD5" i="11"/>
  <c r="AD6" i="10"/>
  <c r="AD7" i="10"/>
  <c r="AD8" i="10"/>
  <c r="AD9" i="10"/>
  <c r="AD19" i="10" s="1"/>
  <c r="AD10" i="10"/>
  <c r="AD11" i="10"/>
  <c r="AD12" i="10"/>
  <c r="AD13" i="10"/>
  <c r="AD14" i="10"/>
  <c r="AD15" i="10"/>
  <c r="AD16" i="10"/>
  <c r="AD17" i="10"/>
  <c r="AD18" i="10"/>
  <c r="AD5" i="10"/>
  <c r="AD6" i="9"/>
  <c r="AD7" i="9"/>
  <c r="AD8" i="9"/>
  <c r="AD9" i="9"/>
  <c r="AD10" i="9"/>
  <c r="AD11" i="9"/>
  <c r="AD12" i="9"/>
  <c r="AD19" i="9" s="1"/>
  <c r="AD13" i="9"/>
  <c r="AD14" i="9"/>
  <c r="AD15" i="9"/>
  <c r="AD16" i="9"/>
  <c r="AD17" i="9"/>
  <c r="AD18" i="9"/>
  <c r="AD5" i="9"/>
  <c r="AD6" i="8"/>
  <c r="AD7" i="8"/>
  <c r="AD8" i="8"/>
  <c r="AD9" i="8"/>
  <c r="AD10" i="8"/>
  <c r="AD11" i="8"/>
  <c r="AD12" i="8"/>
  <c r="AD19" i="8" s="1"/>
  <c r="AD13" i="8"/>
  <c r="AD14" i="8"/>
  <c r="AD15" i="8"/>
  <c r="AD16" i="8"/>
  <c r="AD17" i="8"/>
  <c r="AD18" i="8"/>
  <c r="AD5" i="8"/>
  <c r="AD6" i="7"/>
  <c r="AD7" i="7"/>
  <c r="AD8" i="7"/>
  <c r="AD9" i="7"/>
  <c r="AD10" i="7"/>
  <c r="AD11" i="7"/>
  <c r="AD19" i="7" s="1"/>
  <c r="AD12" i="7"/>
  <c r="AD13" i="7"/>
  <c r="AD14" i="7"/>
  <c r="AD15" i="7"/>
  <c r="AD16" i="7"/>
  <c r="AD17" i="7"/>
  <c r="AD18" i="7"/>
  <c r="AD5" i="7"/>
  <c r="AD6" i="4"/>
  <c r="AD7" i="4"/>
  <c r="AD19" i="4" s="1"/>
  <c r="AD8" i="4"/>
  <c r="AD9" i="4"/>
  <c r="AD10" i="4"/>
  <c r="AD11" i="4"/>
  <c r="AD12" i="4"/>
  <c r="AD13" i="4"/>
  <c r="AD14" i="4"/>
  <c r="AD15" i="4"/>
  <c r="AD16" i="4"/>
  <c r="AD18" i="4"/>
  <c r="AD5" i="4"/>
  <c r="AD6" i="2"/>
  <c r="AD7" i="2"/>
  <c r="AD8" i="2"/>
  <c r="AD9" i="2"/>
  <c r="AD10" i="2"/>
  <c r="AD11" i="2"/>
  <c r="AD12" i="2"/>
  <c r="AD13" i="2"/>
  <c r="AD14" i="2"/>
  <c r="AD15" i="2"/>
  <c r="AD16" i="2"/>
  <c r="AD17" i="2"/>
  <c r="AD5" i="2"/>
  <c r="J60" i="5"/>
  <c r="K60" i="5"/>
  <c r="L60" i="5"/>
  <c r="M60" i="5"/>
  <c r="N60" i="5"/>
  <c r="O60" i="5"/>
  <c r="P60" i="5"/>
  <c r="Q60" i="5"/>
  <c r="R60" i="5"/>
  <c r="S60" i="5"/>
  <c r="T60" i="5"/>
  <c r="U60" i="5"/>
  <c r="V60" i="5"/>
  <c r="W60" i="5"/>
  <c r="X60" i="5"/>
  <c r="Y60" i="5"/>
  <c r="Z60" i="5"/>
  <c r="I60" i="5"/>
  <c r="AO40" i="38"/>
  <c r="C40" i="38"/>
  <c r="B40" i="38"/>
  <c r="AE12" i="35" l="1"/>
  <c r="AE13" i="35"/>
  <c r="AE6" i="35"/>
  <c r="AE14" i="35"/>
  <c r="AE8" i="35"/>
  <c r="AE16" i="35"/>
  <c r="AE9" i="35"/>
  <c r="AE17" i="35"/>
  <c r="AE11" i="35"/>
  <c r="AE15" i="35"/>
  <c r="AE7" i="35"/>
  <c r="AE10" i="35"/>
  <c r="AE18" i="35"/>
  <c r="AE5" i="35"/>
  <c r="AE15" i="34"/>
  <c r="AE11" i="34"/>
  <c r="AE7" i="34"/>
  <c r="AE13" i="34"/>
  <c r="AE6" i="34"/>
  <c r="AE14" i="34"/>
  <c r="AE8" i="34"/>
  <c r="AE16" i="34"/>
  <c r="AE9" i="34"/>
  <c r="AE17" i="34"/>
  <c r="AE10" i="34"/>
  <c r="AE18" i="34"/>
  <c r="AE5" i="34"/>
  <c r="AE12" i="33"/>
  <c r="AE13" i="33"/>
  <c r="AE7" i="33"/>
  <c r="AE17" i="33"/>
  <c r="AE9" i="33"/>
  <c r="AE5" i="33"/>
  <c r="AE15" i="33"/>
  <c r="AE11" i="33"/>
  <c r="AE6" i="33"/>
  <c r="AE14" i="33"/>
  <c r="AE8" i="33"/>
  <c r="AE16" i="33"/>
  <c r="AE10" i="33"/>
  <c r="AE18" i="33"/>
  <c r="AE17" i="32"/>
  <c r="AE9" i="32"/>
  <c r="AE7" i="32"/>
  <c r="AE13" i="32"/>
  <c r="AE5" i="32"/>
  <c r="AE15" i="32"/>
  <c r="AE11" i="32"/>
  <c r="AE6" i="32"/>
  <c r="AE14" i="32"/>
  <c r="AE8" i="32"/>
  <c r="AE16" i="32"/>
  <c r="AE10" i="32"/>
  <c r="AE18" i="32"/>
  <c r="AD19" i="31"/>
  <c r="AE12" i="31"/>
  <c r="AE8" i="31"/>
  <c r="AE16" i="31"/>
  <c r="AE15" i="31"/>
  <c r="AE11" i="31"/>
  <c r="AE7" i="31"/>
  <c r="AE13" i="31"/>
  <c r="AE6" i="31"/>
  <c r="AE14" i="31"/>
  <c r="AE9" i="31"/>
  <c r="AE17" i="31"/>
  <c r="AE10" i="31"/>
  <c r="AE18" i="31"/>
  <c r="AE5" i="31"/>
  <c r="AE7" i="30"/>
  <c r="AE17" i="30"/>
  <c r="AE13" i="30"/>
  <c r="AE9" i="30"/>
  <c r="AE5" i="30"/>
  <c r="AE11" i="30"/>
  <c r="AE15" i="30"/>
  <c r="AE6" i="30"/>
  <c r="AE14" i="30"/>
  <c r="AE8" i="30"/>
  <c r="AE16" i="30"/>
  <c r="AE10" i="30"/>
  <c r="AE18" i="30"/>
  <c r="AD19" i="29"/>
  <c r="AE12" i="29"/>
  <c r="AE15" i="29"/>
  <c r="AE7" i="29"/>
  <c r="AE11" i="29"/>
  <c r="AE6" i="29"/>
  <c r="AE13" i="29"/>
  <c r="AE14" i="29"/>
  <c r="AE8" i="29"/>
  <c r="AE9" i="29"/>
  <c r="AE17" i="29"/>
  <c r="AE16" i="29"/>
  <c r="AE10" i="29"/>
  <c r="AE18" i="29"/>
  <c r="AE5" i="29"/>
  <c r="AD19" i="28"/>
  <c r="AE5" i="28" s="1"/>
  <c r="AE8" i="28"/>
  <c r="AE13" i="28"/>
  <c r="AE9" i="28"/>
  <c r="AE17" i="28"/>
  <c r="AE11" i="28"/>
  <c r="AE18" i="28"/>
  <c r="AE6" i="28"/>
  <c r="AE15" i="28"/>
  <c r="AE7" i="28"/>
  <c r="AD19" i="27"/>
  <c r="AE13" i="27" s="1"/>
  <c r="AE15" i="26"/>
  <c r="AE11" i="26"/>
  <c r="AE7" i="26"/>
  <c r="AE13" i="26"/>
  <c r="AE6" i="26"/>
  <c r="AE14" i="26"/>
  <c r="AE8" i="26"/>
  <c r="AE9" i="26"/>
  <c r="AE17" i="26"/>
  <c r="AE16" i="26"/>
  <c r="AE10" i="26"/>
  <c r="AE18" i="26"/>
  <c r="AE5" i="26"/>
  <c r="AD19" i="25"/>
  <c r="AE12" i="25"/>
  <c r="AE15" i="25"/>
  <c r="AE11" i="25"/>
  <c r="AE7" i="25"/>
  <c r="AE17" i="25"/>
  <c r="AE13" i="25"/>
  <c r="AE9" i="25"/>
  <c r="AE5" i="25"/>
  <c r="AE6" i="25"/>
  <c r="AE14" i="25"/>
  <c r="AE8" i="25"/>
  <c r="AE16" i="25"/>
  <c r="AE10" i="25"/>
  <c r="AE18" i="25"/>
  <c r="AD19" i="24"/>
  <c r="AE12" i="24"/>
  <c r="AE13" i="24"/>
  <c r="AE6" i="24"/>
  <c r="AE14" i="24"/>
  <c r="AE8" i="24"/>
  <c r="AE9" i="24"/>
  <c r="AE17" i="24"/>
  <c r="AE18" i="24"/>
  <c r="AE15" i="24"/>
  <c r="AE11" i="24"/>
  <c r="AE7" i="24"/>
  <c r="AE16" i="24"/>
  <c r="AE10" i="24"/>
  <c r="AE5" i="24"/>
  <c r="AD19" i="21"/>
  <c r="AD19" i="20"/>
  <c r="AD19" i="18"/>
  <c r="AD19" i="3"/>
  <c r="AD18" i="2"/>
  <c r="J56" i="10"/>
  <c r="K56" i="10"/>
  <c r="L56" i="10"/>
  <c r="M56" i="10"/>
  <c r="N56" i="10"/>
  <c r="O56" i="10"/>
  <c r="P56" i="10"/>
  <c r="Q56" i="10"/>
  <c r="R56" i="10"/>
  <c r="S56" i="10"/>
  <c r="T56" i="10"/>
  <c r="U56" i="10"/>
  <c r="V56" i="10"/>
  <c r="W56" i="10"/>
  <c r="X56" i="10"/>
  <c r="Y56" i="10"/>
  <c r="Z56" i="10"/>
  <c r="AA56" i="10"/>
  <c r="I56" i="10"/>
  <c r="J55" i="10"/>
  <c r="K55" i="10"/>
  <c r="L55" i="10"/>
  <c r="M55" i="10"/>
  <c r="N55" i="10"/>
  <c r="O55" i="10"/>
  <c r="P55" i="10"/>
  <c r="Q55" i="10"/>
  <c r="R55" i="10"/>
  <c r="S55" i="10"/>
  <c r="T55" i="10"/>
  <c r="U55" i="10"/>
  <c r="V55" i="10"/>
  <c r="W55" i="10"/>
  <c r="X55" i="10"/>
  <c r="Y55" i="10"/>
  <c r="Z55" i="10"/>
  <c r="AA55" i="10"/>
  <c r="I55" i="10"/>
  <c r="J19" i="11"/>
  <c r="K19" i="11"/>
  <c r="L19" i="11"/>
  <c r="M19" i="11"/>
  <c r="N19" i="11"/>
  <c r="O19" i="11"/>
  <c r="P19" i="11"/>
  <c r="Q19" i="11"/>
  <c r="R19" i="11"/>
  <c r="S19" i="11"/>
  <c r="T19" i="11"/>
  <c r="U19" i="11"/>
  <c r="V19" i="11"/>
  <c r="W19" i="11"/>
  <c r="X19" i="11"/>
  <c r="Y19" i="11"/>
  <c r="Z19" i="11"/>
  <c r="AA19" i="11"/>
  <c r="I19" i="11"/>
  <c r="J18" i="11"/>
  <c r="K18" i="11"/>
  <c r="L18" i="11"/>
  <c r="M18" i="11"/>
  <c r="N18" i="11"/>
  <c r="O18" i="11"/>
  <c r="P18" i="11"/>
  <c r="Q18" i="11"/>
  <c r="R18" i="11"/>
  <c r="S18" i="11"/>
  <c r="T18" i="11"/>
  <c r="U18" i="11"/>
  <c r="V18" i="11"/>
  <c r="W18" i="11"/>
  <c r="X18" i="11"/>
  <c r="Y18" i="11"/>
  <c r="Z18" i="11"/>
  <c r="AA18" i="11"/>
  <c r="I18" i="11"/>
  <c r="J89" i="12"/>
  <c r="K89" i="12"/>
  <c r="L89" i="12"/>
  <c r="M89" i="12"/>
  <c r="N89" i="12"/>
  <c r="O89" i="12"/>
  <c r="P89" i="12"/>
  <c r="Q89" i="12"/>
  <c r="R89" i="12"/>
  <c r="S89" i="12"/>
  <c r="T89" i="12"/>
  <c r="U89" i="12"/>
  <c r="V89" i="12"/>
  <c r="W89" i="12"/>
  <c r="X89" i="12"/>
  <c r="Y89" i="12"/>
  <c r="Z89" i="12"/>
  <c r="AA89" i="12"/>
  <c r="I89" i="12"/>
  <c r="J88" i="12"/>
  <c r="K88" i="12"/>
  <c r="L88" i="12"/>
  <c r="M88" i="12"/>
  <c r="N88" i="12"/>
  <c r="O88" i="12"/>
  <c r="P88" i="12"/>
  <c r="Q88" i="12"/>
  <c r="R88" i="12"/>
  <c r="S88" i="12"/>
  <c r="T88" i="12"/>
  <c r="U88" i="12"/>
  <c r="V88" i="12"/>
  <c r="W88" i="12"/>
  <c r="X88" i="12"/>
  <c r="Y88" i="12"/>
  <c r="Z88" i="12"/>
  <c r="AA88" i="12"/>
  <c r="I88" i="12"/>
  <c r="J65" i="13"/>
  <c r="K65" i="13"/>
  <c r="L65" i="13"/>
  <c r="M65" i="13"/>
  <c r="N65" i="13"/>
  <c r="O65" i="13"/>
  <c r="P65" i="13"/>
  <c r="Q65" i="13"/>
  <c r="R65" i="13"/>
  <c r="S65" i="13"/>
  <c r="T65" i="13"/>
  <c r="U65" i="13"/>
  <c r="V65" i="13"/>
  <c r="W65" i="13"/>
  <c r="X65" i="13"/>
  <c r="Y65" i="13"/>
  <c r="Z65" i="13"/>
  <c r="AA65" i="13"/>
  <c r="I65" i="13"/>
  <c r="J64" i="13"/>
  <c r="K64" i="13"/>
  <c r="L64" i="13"/>
  <c r="M64" i="13"/>
  <c r="N64" i="13"/>
  <c r="O64" i="13"/>
  <c r="P64" i="13"/>
  <c r="Q64" i="13"/>
  <c r="R64" i="13"/>
  <c r="S64" i="13"/>
  <c r="T64" i="13"/>
  <c r="U64" i="13"/>
  <c r="V64" i="13"/>
  <c r="W64" i="13"/>
  <c r="X64" i="13"/>
  <c r="Y64" i="13"/>
  <c r="Z64" i="13"/>
  <c r="AA64" i="13"/>
  <c r="I64" i="13"/>
  <c r="J90" i="14"/>
  <c r="K90" i="14"/>
  <c r="L90" i="14"/>
  <c r="M90" i="14"/>
  <c r="N90" i="14"/>
  <c r="O90" i="14"/>
  <c r="P90" i="14"/>
  <c r="Q90" i="14"/>
  <c r="R90" i="14"/>
  <c r="S90" i="14"/>
  <c r="T90" i="14"/>
  <c r="U90" i="14"/>
  <c r="V90" i="14"/>
  <c r="W90" i="14"/>
  <c r="X90" i="14"/>
  <c r="Y90" i="14"/>
  <c r="Z90" i="14"/>
  <c r="AA90" i="14"/>
  <c r="I90" i="14"/>
  <c r="J89" i="14"/>
  <c r="K89" i="14"/>
  <c r="L89" i="14"/>
  <c r="M89" i="14"/>
  <c r="N89" i="14"/>
  <c r="O89" i="14"/>
  <c r="P89" i="14"/>
  <c r="Q89" i="14"/>
  <c r="R89" i="14"/>
  <c r="S89" i="14"/>
  <c r="T89" i="14"/>
  <c r="U89" i="14"/>
  <c r="V89" i="14"/>
  <c r="W89" i="14"/>
  <c r="X89" i="14"/>
  <c r="Y89" i="14"/>
  <c r="Z89" i="14"/>
  <c r="AA89" i="14"/>
  <c r="I89" i="14"/>
  <c r="J126" i="15"/>
  <c r="K126" i="15"/>
  <c r="M126" i="15"/>
  <c r="N126" i="15"/>
  <c r="O126" i="15"/>
  <c r="P126" i="15"/>
  <c r="Q126" i="15"/>
  <c r="R126" i="15"/>
  <c r="S126" i="15"/>
  <c r="T126" i="15"/>
  <c r="U126" i="15"/>
  <c r="V126" i="15"/>
  <c r="W126" i="15"/>
  <c r="X126" i="15"/>
  <c r="Y126" i="15"/>
  <c r="Z126" i="15"/>
  <c r="J125" i="15"/>
  <c r="K125" i="15"/>
  <c r="L125" i="15"/>
  <c r="L126" i="15" s="1"/>
  <c r="M125" i="15"/>
  <c r="N125" i="15"/>
  <c r="O125" i="15"/>
  <c r="P125" i="15"/>
  <c r="Q125" i="15"/>
  <c r="R125" i="15"/>
  <c r="S125" i="15"/>
  <c r="T125" i="15"/>
  <c r="U125" i="15"/>
  <c r="V125" i="15"/>
  <c r="W125" i="15"/>
  <c r="X125" i="15"/>
  <c r="Y125" i="15"/>
  <c r="Z125" i="15"/>
  <c r="I125" i="15"/>
  <c r="I126" i="15" s="1"/>
  <c r="J66" i="16"/>
  <c r="K66" i="16"/>
  <c r="L66" i="16"/>
  <c r="M66" i="16"/>
  <c r="N66" i="16"/>
  <c r="O66" i="16"/>
  <c r="P66" i="16"/>
  <c r="Q66" i="16"/>
  <c r="R66" i="16"/>
  <c r="S66" i="16"/>
  <c r="T66" i="16"/>
  <c r="U66" i="16"/>
  <c r="V66" i="16"/>
  <c r="W66" i="16"/>
  <c r="X66" i="16"/>
  <c r="Y66" i="16"/>
  <c r="Z66" i="16"/>
  <c r="AA66" i="16"/>
  <c r="I66" i="16"/>
  <c r="J65" i="16"/>
  <c r="K65" i="16"/>
  <c r="L65" i="16"/>
  <c r="M65" i="16"/>
  <c r="N65" i="16"/>
  <c r="O65" i="16"/>
  <c r="P65" i="16"/>
  <c r="Q65" i="16"/>
  <c r="R65" i="16"/>
  <c r="S65" i="16"/>
  <c r="T65" i="16"/>
  <c r="U65" i="16"/>
  <c r="V65" i="16"/>
  <c r="W65" i="16"/>
  <c r="X65" i="16"/>
  <c r="Y65" i="16"/>
  <c r="Z65" i="16"/>
  <c r="AA65" i="16"/>
  <c r="I65" i="16"/>
  <c r="J71" i="17"/>
  <c r="K71" i="17"/>
  <c r="L71" i="17"/>
  <c r="M71" i="17"/>
  <c r="N71" i="17"/>
  <c r="O71" i="17"/>
  <c r="P71" i="17"/>
  <c r="Q71" i="17"/>
  <c r="R71" i="17"/>
  <c r="S71" i="17"/>
  <c r="T71" i="17"/>
  <c r="U71" i="17"/>
  <c r="V71" i="17"/>
  <c r="W71" i="17"/>
  <c r="X71" i="17"/>
  <c r="Y71" i="17"/>
  <c r="Z71" i="17"/>
  <c r="AA71" i="17"/>
  <c r="I71" i="17"/>
  <c r="J70" i="17"/>
  <c r="K70" i="17"/>
  <c r="L70" i="17"/>
  <c r="M70" i="17"/>
  <c r="N70" i="17"/>
  <c r="O70" i="17"/>
  <c r="P70" i="17"/>
  <c r="Q70" i="17"/>
  <c r="R70" i="17"/>
  <c r="S70" i="17"/>
  <c r="T70" i="17"/>
  <c r="U70" i="17"/>
  <c r="V70" i="17"/>
  <c r="W70" i="17"/>
  <c r="X70" i="17"/>
  <c r="Y70" i="17"/>
  <c r="Z70" i="17"/>
  <c r="AA70" i="17"/>
  <c r="I70" i="17"/>
  <c r="J130" i="18"/>
  <c r="K130" i="18"/>
  <c r="L130" i="18"/>
  <c r="M130" i="18"/>
  <c r="N130" i="18"/>
  <c r="O130" i="18"/>
  <c r="P130" i="18"/>
  <c r="Q130" i="18"/>
  <c r="R130" i="18"/>
  <c r="S130" i="18"/>
  <c r="T130" i="18"/>
  <c r="U130" i="18"/>
  <c r="V130" i="18"/>
  <c r="W130" i="18"/>
  <c r="X130" i="18"/>
  <c r="Y130" i="18"/>
  <c r="Z130" i="18"/>
  <c r="AA130" i="18"/>
  <c r="I130" i="18"/>
  <c r="J129" i="18"/>
  <c r="K129" i="18"/>
  <c r="L129" i="18"/>
  <c r="M129" i="18"/>
  <c r="N129" i="18"/>
  <c r="O129" i="18"/>
  <c r="P129" i="18"/>
  <c r="Q129" i="18"/>
  <c r="R129" i="18"/>
  <c r="S129" i="18"/>
  <c r="T129" i="18"/>
  <c r="U129" i="18"/>
  <c r="V129" i="18"/>
  <c r="W129" i="18"/>
  <c r="X129" i="18"/>
  <c r="Y129" i="18"/>
  <c r="Z129" i="18"/>
  <c r="AA129" i="18"/>
  <c r="I129" i="18"/>
  <c r="J55" i="19"/>
  <c r="K55" i="19"/>
  <c r="L55" i="19"/>
  <c r="M55" i="19"/>
  <c r="N55" i="19"/>
  <c r="O55" i="19"/>
  <c r="P55" i="19"/>
  <c r="Q55" i="19"/>
  <c r="R55" i="19"/>
  <c r="S55" i="19"/>
  <c r="T55" i="19"/>
  <c r="U55" i="19"/>
  <c r="V55" i="19"/>
  <c r="W55" i="19"/>
  <c r="X55" i="19"/>
  <c r="Y55" i="19"/>
  <c r="Z55" i="19"/>
  <c r="AA55" i="19"/>
  <c r="I55" i="19"/>
  <c r="J54" i="19"/>
  <c r="K54" i="19"/>
  <c r="L54" i="19"/>
  <c r="M54" i="19"/>
  <c r="N54" i="19"/>
  <c r="O54" i="19"/>
  <c r="P54" i="19"/>
  <c r="Q54" i="19"/>
  <c r="R54" i="19"/>
  <c r="S54" i="19"/>
  <c r="T54" i="19"/>
  <c r="U54" i="19"/>
  <c r="V54" i="19"/>
  <c r="W54" i="19"/>
  <c r="X54" i="19"/>
  <c r="Y54" i="19"/>
  <c r="Z54" i="19"/>
  <c r="AA54" i="19"/>
  <c r="I54" i="19"/>
  <c r="J62" i="20"/>
  <c r="K62" i="20"/>
  <c r="L62" i="20"/>
  <c r="M62" i="20"/>
  <c r="N62" i="20"/>
  <c r="O62" i="20"/>
  <c r="P62" i="20"/>
  <c r="Q62" i="20"/>
  <c r="R62" i="20"/>
  <c r="S62" i="20"/>
  <c r="T62" i="20"/>
  <c r="U62" i="20"/>
  <c r="V62" i="20"/>
  <c r="W62" i="20"/>
  <c r="X62" i="20"/>
  <c r="Y62" i="20"/>
  <c r="Z62" i="20"/>
  <c r="AA62" i="20"/>
  <c r="I62" i="20"/>
  <c r="J61" i="20"/>
  <c r="K61" i="20"/>
  <c r="L61" i="20"/>
  <c r="M61" i="20"/>
  <c r="N61" i="20"/>
  <c r="O61" i="20"/>
  <c r="P61" i="20"/>
  <c r="Q61" i="20"/>
  <c r="R61" i="20"/>
  <c r="S61" i="20"/>
  <c r="T61" i="20"/>
  <c r="U61" i="20"/>
  <c r="V61" i="20"/>
  <c r="W61" i="20"/>
  <c r="X61" i="20"/>
  <c r="Y61" i="20"/>
  <c r="Z61" i="20"/>
  <c r="AA61" i="20"/>
  <c r="I61" i="20"/>
  <c r="J126" i="21"/>
  <c r="K126" i="21"/>
  <c r="L126" i="21"/>
  <c r="M126" i="21"/>
  <c r="N126" i="21"/>
  <c r="O126" i="21"/>
  <c r="P126" i="21"/>
  <c r="Q126" i="21"/>
  <c r="R126" i="21"/>
  <c r="S126" i="21"/>
  <c r="T126" i="21"/>
  <c r="U126" i="21"/>
  <c r="V126" i="21"/>
  <c r="W126" i="21"/>
  <c r="X126" i="21"/>
  <c r="Y126" i="21"/>
  <c r="Z126" i="21"/>
  <c r="AA126" i="21"/>
  <c r="I126" i="21"/>
  <c r="J125" i="21"/>
  <c r="K125" i="21"/>
  <c r="L125" i="21"/>
  <c r="M125" i="21"/>
  <c r="N125" i="21"/>
  <c r="O125" i="21"/>
  <c r="P125" i="21"/>
  <c r="Q125" i="21"/>
  <c r="R125" i="21"/>
  <c r="S125" i="21"/>
  <c r="T125" i="21"/>
  <c r="U125" i="21"/>
  <c r="V125" i="21"/>
  <c r="W125" i="21"/>
  <c r="X125" i="21"/>
  <c r="Y125" i="21"/>
  <c r="Z125" i="21"/>
  <c r="AA125" i="21"/>
  <c r="I125" i="21"/>
  <c r="J85" i="22"/>
  <c r="K85" i="22"/>
  <c r="L85" i="22"/>
  <c r="M85" i="22"/>
  <c r="N85" i="22"/>
  <c r="O85" i="22"/>
  <c r="P85" i="22"/>
  <c r="Q85" i="22"/>
  <c r="R85" i="22"/>
  <c r="S85" i="22"/>
  <c r="T85" i="22"/>
  <c r="U85" i="22"/>
  <c r="V85" i="22"/>
  <c r="W85" i="22"/>
  <c r="X85" i="22"/>
  <c r="Y85" i="22"/>
  <c r="Z85" i="22"/>
  <c r="AA85" i="22"/>
  <c r="I85" i="22"/>
  <c r="J84" i="22"/>
  <c r="K84" i="22"/>
  <c r="L84" i="22"/>
  <c r="M84" i="22"/>
  <c r="N84" i="22"/>
  <c r="O84" i="22"/>
  <c r="P84" i="22"/>
  <c r="Q84" i="22"/>
  <c r="R84" i="22"/>
  <c r="S84" i="22"/>
  <c r="T84" i="22"/>
  <c r="U84" i="22"/>
  <c r="V84" i="22"/>
  <c r="W84" i="22"/>
  <c r="X84" i="22"/>
  <c r="Y84" i="22"/>
  <c r="Z84" i="22"/>
  <c r="AA84" i="22"/>
  <c r="I84" i="22"/>
  <c r="J60" i="23"/>
  <c r="K60" i="23"/>
  <c r="L60" i="23"/>
  <c r="M60" i="23"/>
  <c r="N60" i="23"/>
  <c r="O60" i="23"/>
  <c r="P60" i="23"/>
  <c r="Q60" i="23"/>
  <c r="R60" i="23"/>
  <c r="S60" i="23"/>
  <c r="T60" i="23"/>
  <c r="U60" i="23"/>
  <c r="V60" i="23"/>
  <c r="W60" i="23"/>
  <c r="X60" i="23"/>
  <c r="Y60" i="23"/>
  <c r="Z60" i="23"/>
  <c r="AA60" i="23"/>
  <c r="I60" i="23"/>
  <c r="J59" i="23"/>
  <c r="K59" i="23"/>
  <c r="L59" i="23"/>
  <c r="M59" i="23"/>
  <c r="N59" i="23"/>
  <c r="O59" i="23"/>
  <c r="P59" i="23"/>
  <c r="Q59" i="23"/>
  <c r="R59" i="23"/>
  <c r="S59" i="23"/>
  <c r="T59" i="23"/>
  <c r="U59" i="23"/>
  <c r="V59" i="23"/>
  <c r="W59" i="23"/>
  <c r="X59" i="23"/>
  <c r="Y59" i="23"/>
  <c r="Z59" i="23"/>
  <c r="AA59" i="23"/>
  <c r="I59" i="23"/>
  <c r="J96" i="24"/>
  <c r="K96" i="24"/>
  <c r="L96" i="24"/>
  <c r="M96" i="24"/>
  <c r="N96" i="24"/>
  <c r="O96" i="24"/>
  <c r="P96" i="24"/>
  <c r="Q96" i="24"/>
  <c r="R96" i="24"/>
  <c r="S96" i="24"/>
  <c r="T96" i="24"/>
  <c r="U96" i="24"/>
  <c r="V96" i="24"/>
  <c r="W96" i="24"/>
  <c r="X96" i="24"/>
  <c r="Y96" i="24"/>
  <c r="Z96" i="24"/>
  <c r="AA96" i="24"/>
  <c r="I96" i="24"/>
  <c r="J95" i="24"/>
  <c r="K95" i="24"/>
  <c r="L95" i="24"/>
  <c r="M95" i="24"/>
  <c r="N95" i="24"/>
  <c r="O95" i="24"/>
  <c r="P95" i="24"/>
  <c r="Q95" i="24"/>
  <c r="R95" i="24"/>
  <c r="S95" i="24"/>
  <c r="T95" i="24"/>
  <c r="U95" i="24"/>
  <c r="V95" i="24"/>
  <c r="W95" i="24"/>
  <c r="X95" i="24"/>
  <c r="Y95" i="24"/>
  <c r="Z95" i="24"/>
  <c r="AA95" i="24"/>
  <c r="I95" i="24"/>
  <c r="J130" i="25"/>
  <c r="K130" i="25"/>
  <c r="L130" i="25"/>
  <c r="M130" i="25"/>
  <c r="N130" i="25"/>
  <c r="O130" i="25"/>
  <c r="P130" i="25"/>
  <c r="Q130" i="25"/>
  <c r="R130" i="25"/>
  <c r="S130" i="25"/>
  <c r="T130" i="25"/>
  <c r="U130" i="25"/>
  <c r="V130" i="25"/>
  <c r="W130" i="25"/>
  <c r="X130" i="25"/>
  <c r="Y130" i="25"/>
  <c r="Z130" i="25"/>
  <c r="AA130" i="25"/>
  <c r="I130" i="25"/>
  <c r="J129" i="25"/>
  <c r="K129" i="25"/>
  <c r="L129" i="25"/>
  <c r="M129" i="25"/>
  <c r="N129" i="25"/>
  <c r="O129" i="25"/>
  <c r="P129" i="25"/>
  <c r="Q129" i="25"/>
  <c r="R129" i="25"/>
  <c r="S129" i="25"/>
  <c r="T129" i="25"/>
  <c r="U129" i="25"/>
  <c r="V129" i="25"/>
  <c r="W129" i="25"/>
  <c r="X129" i="25"/>
  <c r="Y129" i="25"/>
  <c r="Z129" i="25"/>
  <c r="AA129" i="25"/>
  <c r="I129" i="25"/>
  <c r="J61" i="26"/>
  <c r="K61" i="26"/>
  <c r="L61" i="26"/>
  <c r="M61" i="26"/>
  <c r="N61" i="26"/>
  <c r="O61" i="26"/>
  <c r="P61" i="26"/>
  <c r="Q61" i="26"/>
  <c r="R61" i="26"/>
  <c r="S61" i="26"/>
  <c r="T61" i="26"/>
  <c r="U61" i="26"/>
  <c r="V61" i="26"/>
  <c r="W61" i="26"/>
  <c r="X61" i="26"/>
  <c r="Y61" i="26"/>
  <c r="Z61" i="26"/>
  <c r="AA61" i="26"/>
  <c r="I61" i="26"/>
  <c r="J60" i="26"/>
  <c r="K60" i="26"/>
  <c r="L60" i="26"/>
  <c r="M60" i="26"/>
  <c r="N60" i="26"/>
  <c r="O60" i="26"/>
  <c r="P60" i="26"/>
  <c r="Q60" i="26"/>
  <c r="R60" i="26"/>
  <c r="S60" i="26"/>
  <c r="T60" i="26"/>
  <c r="U60" i="26"/>
  <c r="V60" i="26"/>
  <c r="W60" i="26"/>
  <c r="X60" i="26"/>
  <c r="Y60" i="26"/>
  <c r="Z60" i="26"/>
  <c r="AA60" i="26"/>
  <c r="I60" i="26"/>
  <c r="J112" i="27"/>
  <c r="K112" i="27"/>
  <c r="L112" i="27"/>
  <c r="M112" i="27"/>
  <c r="N112" i="27"/>
  <c r="O112" i="27"/>
  <c r="P112" i="27"/>
  <c r="Q112" i="27"/>
  <c r="R112" i="27"/>
  <c r="S112" i="27"/>
  <c r="T112" i="27"/>
  <c r="U112" i="27"/>
  <c r="V112" i="27"/>
  <c r="W112" i="27"/>
  <c r="X112" i="27"/>
  <c r="Y112" i="27"/>
  <c r="Z112" i="27"/>
  <c r="AA112" i="27"/>
  <c r="I112" i="27"/>
  <c r="J111" i="27"/>
  <c r="K111" i="27"/>
  <c r="L111" i="27"/>
  <c r="M111" i="27"/>
  <c r="N111" i="27"/>
  <c r="O111" i="27"/>
  <c r="P111" i="27"/>
  <c r="Q111" i="27"/>
  <c r="R111" i="27"/>
  <c r="S111" i="27"/>
  <c r="T111" i="27"/>
  <c r="U111" i="27"/>
  <c r="V111" i="27"/>
  <c r="W111" i="27"/>
  <c r="X111" i="27"/>
  <c r="Y111" i="27"/>
  <c r="Z111" i="27"/>
  <c r="AA111" i="27"/>
  <c r="I111" i="27"/>
  <c r="J71" i="28"/>
  <c r="K71" i="28"/>
  <c r="L71" i="28"/>
  <c r="M71" i="28"/>
  <c r="N71" i="28"/>
  <c r="O71" i="28"/>
  <c r="P71" i="28"/>
  <c r="Q71" i="28"/>
  <c r="R71" i="28"/>
  <c r="S71" i="28"/>
  <c r="T71" i="28"/>
  <c r="U71" i="28"/>
  <c r="V71" i="28"/>
  <c r="W71" i="28"/>
  <c r="X71" i="28"/>
  <c r="Y71" i="28"/>
  <c r="Z71" i="28"/>
  <c r="AA71" i="28"/>
  <c r="I71" i="28"/>
  <c r="J70" i="28"/>
  <c r="K70" i="28"/>
  <c r="L70" i="28"/>
  <c r="M70" i="28"/>
  <c r="N70" i="28"/>
  <c r="O70" i="28"/>
  <c r="P70" i="28"/>
  <c r="Q70" i="28"/>
  <c r="R70" i="28"/>
  <c r="S70" i="28"/>
  <c r="T70" i="28"/>
  <c r="U70" i="28"/>
  <c r="V70" i="28"/>
  <c r="W70" i="28"/>
  <c r="X70" i="28"/>
  <c r="Y70" i="28"/>
  <c r="Z70" i="28"/>
  <c r="AA70" i="28"/>
  <c r="I70" i="28"/>
  <c r="J78" i="29"/>
  <c r="K78" i="29"/>
  <c r="L78" i="29"/>
  <c r="M78" i="29"/>
  <c r="N78" i="29"/>
  <c r="O78" i="29"/>
  <c r="P78" i="29"/>
  <c r="Q78" i="29"/>
  <c r="R78" i="29"/>
  <c r="S78" i="29"/>
  <c r="T78" i="29"/>
  <c r="U78" i="29"/>
  <c r="V78" i="29"/>
  <c r="W78" i="29"/>
  <c r="X78" i="29"/>
  <c r="Y78" i="29"/>
  <c r="Z78" i="29"/>
  <c r="AA78" i="29"/>
  <c r="I78" i="29"/>
  <c r="J77" i="29"/>
  <c r="K77" i="29"/>
  <c r="L77" i="29"/>
  <c r="M77" i="29"/>
  <c r="N77" i="29"/>
  <c r="O77" i="29"/>
  <c r="P77" i="29"/>
  <c r="Q77" i="29"/>
  <c r="R77" i="29"/>
  <c r="S77" i="29"/>
  <c r="T77" i="29"/>
  <c r="U77" i="29"/>
  <c r="V77" i="29"/>
  <c r="W77" i="29"/>
  <c r="X77" i="29"/>
  <c r="Y77" i="29"/>
  <c r="Z77" i="29"/>
  <c r="AA77" i="29"/>
  <c r="I77" i="29"/>
  <c r="J45" i="30"/>
  <c r="K45" i="30"/>
  <c r="L45" i="30"/>
  <c r="M45" i="30"/>
  <c r="N45" i="30"/>
  <c r="O45" i="30"/>
  <c r="P45" i="30"/>
  <c r="Q45" i="30"/>
  <c r="R45" i="30"/>
  <c r="S45" i="30"/>
  <c r="T45" i="30"/>
  <c r="U45" i="30"/>
  <c r="V45" i="30"/>
  <c r="W45" i="30"/>
  <c r="X45" i="30"/>
  <c r="Y45" i="30"/>
  <c r="Z45" i="30"/>
  <c r="AA45" i="30"/>
  <c r="I45" i="30"/>
  <c r="J44" i="30"/>
  <c r="K44" i="30"/>
  <c r="L44" i="30"/>
  <c r="M44" i="30"/>
  <c r="N44" i="30"/>
  <c r="O44" i="30"/>
  <c r="P44" i="30"/>
  <c r="Q44" i="30"/>
  <c r="R44" i="30"/>
  <c r="S44" i="30"/>
  <c r="T44" i="30"/>
  <c r="U44" i="30"/>
  <c r="V44" i="30"/>
  <c r="W44" i="30"/>
  <c r="X44" i="30"/>
  <c r="Y44" i="30"/>
  <c r="Z44" i="30"/>
  <c r="AA44" i="30"/>
  <c r="I44" i="30"/>
  <c r="J134" i="31"/>
  <c r="K134" i="31"/>
  <c r="L134" i="31"/>
  <c r="M134" i="31"/>
  <c r="N134" i="31"/>
  <c r="O134" i="31"/>
  <c r="P134" i="31"/>
  <c r="Q134" i="31"/>
  <c r="R134" i="31"/>
  <c r="S134" i="31"/>
  <c r="T134" i="31"/>
  <c r="U134" i="31"/>
  <c r="V134" i="31"/>
  <c r="W134" i="31"/>
  <c r="X134" i="31"/>
  <c r="Y134" i="31"/>
  <c r="Z134" i="31"/>
  <c r="AA134" i="31"/>
  <c r="I134" i="31"/>
  <c r="J133" i="31"/>
  <c r="K133" i="31"/>
  <c r="L133" i="31"/>
  <c r="M133" i="31"/>
  <c r="N133" i="31"/>
  <c r="O133" i="31"/>
  <c r="P133" i="31"/>
  <c r="Q133" i="31"/>
  <c r="R133" i="31"/>
  <c r="S133" i="31"/>
  <c r="T133" i="31"/>
  <c r="U133" i="31"/>
  <c r="V133" i="31"/>
  <c r="W133" i="31"/>
  <c r="X133" i="31"/>
  <c r="Y133" i="31"/>
  <c r="Z133" i="31"/>
  <c r="AA133" i="31"/>
  <c r="I133" i="31"/>
  <c r="J54" i="32"/>
  <c r="K54" i="32"/>
  <c r="L54" i="32"/>
  <c r="M54" i="32"/>
  <c r="N54" i="32"/>
  <c r="O54" i="32"/>
  <c r="P54" i="32"/>
  <c r="Q54" i="32"/>
  <c r="R54" i="32"/>
  <c r="S54" i="32"/>
  <c r="T54" i="32"/>
  <c r="U54" i="32"/>
  <c r="V54" i="32"/>
  <c r="W54" i="32"/>
  <c r="X54" i="32"/>
  <c r="Y54" i="32"/>
  <c r="Z54" i="32"/>
  <c r="AA54" i="32"/>
  <c r="I54" i="32"/>
  <c r="J53" i="32"/>
  <c r="K53" i="32"/>
  <c r="L53" i="32"/>
  <c r="M53" i="32"/>
  <c r="N53" i="32"/>
  <c r="O53" i="32"/>
  <c r="P53" i="32"/>
  <c r="Q53" i="32"/>
  <c r="R53" i="32"/>
  <c r="S53" i="32"/>
  <c r="T53" i="32"/>
  <c r="U53" i="32"/>
  <c r="V53" i="32"/>
  <c r="W53" i="32"/>
  <c r="X53" i="32"/>
  <c r="Y53" i="32"/>
  <c r="Z53" i="32"/>
  <c r="AA53" i="32"/>
  <c r="I53" i="32"/>
  <c r="J78" i="33"/>
  <c r="K78" i="33"/>
  <c r="L78" i="33"/>
  <c r="M78" i="33"/>
  <c r="N78" i="33"/>
  <c r="O78" i="33"/>
  <c r="P78" i="33"/>
  <c r="Q78" i="33"/>
  <c r="R78" i="33"/>
  <c r="S78" i="33"/>
  <c r="T78" i="33"/>
  <c r="U78" i="33"/>
  <c r="V78" i="33"/>
  <c r="W78" i="33"/>
  <c r="X78" i="33"/>
  <c r="Y78" i="33"/>
  <c r="Z78" i="33"/>
  <c r="AA78" i="33"/>
  <c r="I78" i="33"/>
  <c r="J77" i="33"/>
  <c r="K77" i="33"/>
  <c r="L77" i="33"/>
  <c r="M77" i="33"/>
  <c r="N77" i="33"/>
  <c r="O77" i="33"/>
  <c r="P77" i="33"/>
  <c r="Q77" i="33"/>
  <c r="R77" i="33"/>
  <c r="S77" i="33"/>
  <c r="T77" i="33"/>
  <c r="U77" i="33"/>
  <c r="V77" i="33"/>
  <c r="W77" i="33"/>
  <c r="X77" i="33"/>
  <c r="Y77" i="33"/>
  <c r="Z77" i="33"/>
  <c r="AA77" i="33"/>
  <c r="I77" i="33"/>
  <c r="J51" i="34"/>
  <c r="K51" i="34"/>
  <c r="L51" i="34"/>
  <c r="M51" i="34"/>
  <c r="N51" i="34"/>
  <c r="O51" i="34"/>
  <c r="P51" i="34"/>
  <c r="Q51" i="34"/>
  <c r="R51" i="34"/>
  <c r="S51" i="34"/>
  <c r="T51" i="34"/>
  <c r="U51" i="34"/>
  <c r="V51" i="34"/>
  <c r="W51" i="34"/>
  <c r="X51" i="34"/>
  <c r="Y51" i="34"/>
  <c r="Z51" i="34"/>
  <c r="AA51" i="34"/>
  <c r="I51" i="34"/>
  <c r="J50" i="34"/>
  <c r="K50" i="34"/>
  <c r="L50" i="34"/>
  <c r="M50" i="34"/>
  <c r="N50" i="34"/>
  <c r="O50" i="34"/>
  <c r="P50" i="34"/>
  <c r="Q50" i="34"/>
  <c r="R50" i="34"/>
  <c r="S50" i="34"/>
  <c r="T50" i="34"/>
  <c r="U50" i="34"/>
  <c r="V50" i="34"/>
  <c r="W50" i="34"/>
  <c r="X50" i="34"/>
  <c r="Y50" i="34"/>
  <c r="Z50" i="34"/>
  <c r="AA50" i="34"/>
  <c r="I50" i="34"/>
  <c r="J53" i="35"/>
  <c r="K53" i="35"/>
  <c r="L53" i="35"/>
  <c r="M53" i="35"/>
  <c r="N53" i="35"/>
  <c r="O53" i="35"/>
  <c r="P53" i="35"/>
  <c r="Q53" i="35"/>
  <c r="R53" i="35"/>
  <c r="S53" i="35"/>
  <c r="T53" i="35"/>
  <c r="U53" i="35"/>
  <c r="V53" i="35"/>
  <c r="W53" i="35"/>
  <c r="X53" i="35"/>
  <c r="Y53" i="35"/>
  <c r="Z53" i="35"/>
  <c r="AA53" i="35"/>
  <c r="I53" i="35"/>
  <c r="J52" i="35"/>
  <c r="K52" i="35"/>
  <c r="L52" i="35"/>
  <c r="M52" i="35"/>
  <c r="N52" i="35"/>
  <c r="O52" i="35"/>
  <c r="P52" i="35"/>
  <c r="Q52" i="35"/>
  <c r="R52" i="35"/>
  <c r="S52" i="35"/>
  <c r="T52" i="35"/>
  <c r="U52" i="35"/>
  <c r="V52" i="35"/>
  <c r="W52" i="35"/>
  <c r="X52" i="35"/>
  <c r="Y52" i="35"/>
  <c r="Z52" i="35"/>
  <c r="AA52" i="35"/>
  <c r="I52" i="35"/>
  <c r="J10" i="36"/>
  <c r="K10" i="36"/>
  <c r="L10" i="36"/>
  <c r="M10" i="36"/>
  <c r="N10" i="36"/>
  <c r="O10" i="36"/>
  <c r="P10" i="36"/>
  <c r="R10" i="36"/>
  <c r="S10" i="36"/>
  <c r="V10" i="36"/>
  <c r="W10" i="36"/>
  <c r="X10" i="36"/>
  <c r="Y10" i="36"/>
  <c r="Z10" i="36"/>
  <c r="AA10" i="36"/>
  <c r="I10" i="36"/>
  <c r="J9" i="36"/>
  <c r="K9" i="36"/>
  <c r="L9" i="36"/>
  <c r="M9" i="36"/>
  <c r="N9" i="36"/>
  <c r="O9" i="36"/>
  <c r="P9" i="36"/>
  <c r="Q9" i="36"/>
  <c r="R9" i="36"/>
  <c r="S9" i="36"/>
  <c r="T9" i="36"/>
  <c r="U9" i="36"/>
  <c r="V9" i="36"/>
  <c r="W9" i="36"/>
  <c r="X9" i="36"/>
  <c r="Y9" i="36"/>
  <c r="Z9" i="36"/>
  <c r="AA9" i="36"/>
  <c r="I9" i="36"/>
  <c r="K7" i="37"/>
  <c r="M7" i="37"/>
  <c r="O7" i="37"/>
  <c r="P7" i="37"/>
  <c r="Q7" i="37"/>
  <c r="R7" i="37"/>
  <c r="S7" i="37"/>
  <c r="U7" i="37"/>
  <c r="W7" i="37"/>
  <c r="Y7" i="37"/>
  <c r="AA7" i="37"/>
  <c r="I7" i="37"/>
  <c r="J6" i="37"/>
  <c r="K6" i="37"/>
  <c r="L6" i="37"/>
  <c r="M6" i="37"/>
  <c r="N6" i="37"/>
  <c r="O6" i="37"/>
  <c r="P6" i="37"/>
  <c r="Q6" i="37"/>
  <c r="R6" i="37"/>
  <c r="S6" i="37"/>
  <c r="T6" i="37"/>
  <c r="U6" i="37"/>
  <c r="V6" i="37"/>
  <c r="W6" i="37"/>
  <c r="X6" i="37"/>
  <c r="Y6" i="37"/>
  <c r="Z6" i="37"/>
  <c r="AA6" i="37"/>
  <c r="I6" i="37"/>
  <c r="J104" i="9"/>
  <c r="K104" i="9"/>
  <c r="L104" i="9"/>
  <c r="M104" i="9"/>
  <c r="N104" i="9"/>
  <c r="O104" i="9"/>
  <c r="P104" i="9"/>
  <c r="Q104" i="9"/>
  <c r="R104" i="9"/>
  <c r="S104" i="9"/>
  <c r="T104" i="9"/>
  <c r="U104" i="9"/>
  <c r="V104" i="9"/>
  <c r="W104" i="9"/>
  <c r="X104" i="9"/>
  <c r="Y104" i="9"/>
  <c r="Z104" i="9"/>
  <c r="I104" i="9"/>
  <c r="J103" i="9"/>
  <c r="K103" i="9"/>
  <c r="L103" i="9"/>
  <c r="M103" i="9"/>
  <c r="N103" i="9"/>
  <c r="O103" i="9"/>
  <c r="P103" i="9"/>
  <c r="Q103" i="9"/>
  <c r="R103" i="9"/>
  <c r="S103" i="9"/>
  <c r="T103" i="9"/>
  <c r="U103" i="9"/>
  <c r="V103" i="9"/>
  <c r="W103" i="9"/>
  <c r="X103" i="9"/>
  <c r="Y103" i="9"/>
  <c r="Z103" i="9"/>
  <c r="I103" i="9"/>
  <c r="AA114" i="8"/>
  <c r="J114" i="8"/>
  <c r="K114" i="8"/>
  <c r="L114" i="8"/>
  <c r="M114" i="8"/>
  <c r="N114" i="8"/>
  <c r="O114" i="8"/>
  <c r="P114" i="8"/>
  <c r="Q114" i="8"/>
  <c r="R114" i="8"/>
  <c r="S114" i="8"/>
  <c r="T114" i="8"/>
  <c r="U114" i="8"/>
  <c r="V114" i="8"/>
  <c r="W114" i="8"/>
  <c r="X114" i="8"/>
  <c r="Y114" i="8"/>
  <c r="Z114" i="8"/>
  <c r="I114" i="8"/>
  <c r="J113" i="8"/>
  <c r="K113" i="8"/>
  <c r="L113" i="8"/>
  <c r="M113" i="8"/>
  <c r="N113" i="8"/>
  <c r="O113" i="8"/>
  <c r="P113" i="8"/>
  <c r="Q113" i="8"/>
  <c r="R113" i="8"/>
  <c r="S113" i="8"/>
  <c r="T113" i="8"/>
  <c r="U113" i="8"/>
  <c r="V113" i="8"/>
  <c r="W113" i="8"/>
  <c r="X113" i="8"/>
  <c r="Y113" i="8"/>
  <c r="Z113" i="8"/>
  <c r="AA113" i="8"/>
  <c r="I113" i="8"/>
  <c r="B92" i="7"/>
  <c r="J93" i="7"/>
  <c r="K93" i="7"/>
  <c r="L93" i="7"/>
  <c r="M93" i="7"/>
  <c r="N93" i="7"/>
  <c r="O93" i="7"/>
  <c r="P93" i="7"/>
  <c r="Q93" i="7"/>
  <c r="R93" i="7"/>
  <c r="S93" i="7"/>
  <c r="T93" i="7"/>
  <c r="U93" i="7"/>
  <c r="V93" i="7"/>
  <c r="W93" i="7"/>
  <c r="X93" i="7"/>
  <c r="Y93" i="7"/>
  <c r="Z93" i="7"/>
  <c r="AA93" i="7"/>
  <c r="I93" i="7"/>
  <c r="J92" i="7"/>
  <c r="K92" i="7"/>
  <c r="L92" i="7"/>
  <c r="M92" i="7"/>
  <c r="N92" i="7"/>
  <c r="O92" i="7"/>
  <c r="P92" i="7"/>
  <c r="Q92" i="7"/>
  <c r="R92" i="7"/>
  <c r="S92" i="7"/>
  <c r="T92" i="7"/>
  <c r="U92" i="7"/>
  <c r="V92" i="7"/>
  <c r="W92" i="7"/>
  <c r="X92" i="7"/>
  <c r="Y92" i="7"/>
  <c r="Z92" i="7"/>
  <c r="AA92" i="7"/>
  <c r="I92" i="7"/>
  <c r="J56" i="6"/>
  <c r="K56" i="6"/>
  <c r="N56" i="6"/>
  <c r="O56" i="6"/>
  <c r="Q56" i="6"/>
  <c r="R56" i="6"/>
  <c r="S56" i="6"/>
  <c r="V56" i="6"/>
  <c r="W56" i="6"/>
  <c r="Y56" i="6"/>
  <c r="Z56" i="6"/>
  <c r="J55" i="6"/>
  <c r="K55" i="6"/>
  <c r="L55" i="6"/>
  <c r="L56" i="6" s="1"/>
  <c r="M55" i="6"/>
  <c r="M56" i="6" s="1"/>
  <c r="N55" i="6"/>
  <c r="O55" i="6"/>
  <c r="P55" i="6"/>
  <c r="P56" i="6" s="1"/>
  <c r="Q55" i="6"/>
  <c r="R55" i="6"/>
  <c r="S55" i="6"/>
  <c r="T55" i="6"/>
  <c r="T56" i="6" s="1"/>
  <c r="U55" i="6"/>
  <c r="U56" i="6" s="1"/>
  <c r="V55" i="6"/>
  <c r="W55" i="6"/>
  <c r="X55" i="6"/>
  <c r="X56" i="6" s="1"/>
  <c r="Y55" i="6"/>
  <c r="Z55" i="6"/>
  <c r="I55" i="6"/>
  <c r="I56" i="6" s="1"/>
  <c r="AE14" i="28" l="1"/>
  <c r="AE16" i="28"/>
  <c r="AE10" i="28"/>
  <c r="AE12" i="28"/>
  <c r="AE12" i="27"/>
  <c r="AE11" i="27"/>
  <c r="AE18" i="27"/>
  <c r="AE10" i="27"/>
  <c r="AE14" i="27"/>
  <c r="AE7" i="27"/>
  <c r="AE5" i="27"/>
  <c r="AE17" i="27"/>
  <c r="AE6" i="27"/>
  <c r="AE16" i="27"/>
  <c r="AE8" i="27"/>
  <c r="AE15" i="27"/>
  <c r="AE9" i="27"/>
  <c r="X61" i="5"/>
  <c r="W61" i="5"/>
  <c r="T61" i="5"/>
  <c r="U61" i="5"/>
  <c r="V61" i="5"/>
  <c r="S61" i="5"/>
  <c r="P61" i="5"/>
  <c r="Q61" i="5"/>
  <c r="R61" i="5"/>
  <c r="O61" i="5"/>
  <c r="L61" i="5"/>
  <c r="M61" i="5"/>
  <c r="N61" i="5"/>
  <c r="K61" i="5"/>
  <c r="J61" i="5"/>
  <c r="I61" i="5"/>
  <c r="Y61" i="5"/>
  <c r="Z61" i="5"/>
  <c r="AA16" i="4"/>
  <c r="Z16" i="4"/>
  <c r="Y16" i="4"/>
  <c r="U16" i="4"/>
  <c r="V16" i="4"/>
  <c r="T16" i="4"/>
  <c r="S16" i="4"/>
  <c r="M16" i="4"/>
  <c r="L16" i="4"/>
  <c r="K16" i="4"/>
  <c r="J16" i="4"/>
  <c r="O16" i="4"/>
  <c r="P16" i="4"/>
  <c r="Q16" i="4"/>
  <c r="R16" i="4"/>
  <c r="W16" i="4"/>
  <c r="X16" i="4"/>
  <c r="I16" i="4"/>
  <c r="J15" i="4"/>
  <c r="K15" i="4"/>
  <c r="L15" i="4"/>
  <c r="M15" i="4"/>
  <c r="N15" i="4"/>
  <c r="O15" i="4"/>
  <c r="P15" i="4"/>
  <c r="Q15" i="4"/>
  <c r="R15" i="4"/>
  <c r="S15" i="4"/>
  <c r="T15" i="4"/>
  <c r="U15" i="4"/>
  <c r="V15" i="4"/>
  <c r="W15" i="4"/>
  <c r="X15" i="4"/>
  <c r="Y15" i="4"/>
  <c r="Z15" i="4"/>
  <c r="AA15" i="4"/>
  <c r="I15" i="4"/>
  <c r="AA85" i="3"/>
  <c r="Z85" i="3"/>
  <c r="Y85" i="3"/>
  <c r="U85" i="3"/>
  <c r="V85" i="3"/>
  <c r="T85" i="3"/>
  <c r="S85" i="3"/>
  <c r="L85" i="3"/>
  <c r="M85" i="3"/>
  <c r="N85" i="3"/>
  <c r="K85" i="3"/>
  <c r="J85" i="3"/>
  <c r="O85" i="3"/>
  <c r="P85" i="3"/>
  <c r="Q85" i="3"/>
  <c r="R85" i="3"/>
  <c r="W85" i="3"/>
  <c r="X85" i="3"/>
  <c r="I85" i="3"/>
  <c r="J84" i="3"/>
  <c r="K84" i="3"/>
  <c r="L84" i="3"/>
  <c r="M84" i="3"/>
  <c r="N84" i="3"/>
  <c r="O84" i="3"/>
  <c r="P84" i="3"/>
  <c r="Q84" i="3"/>
  <c r="R84" i="3"/>
  <c r="S84" i="3"/>
  <c r="T84" i="3"/>
  <c r="U84" i="3"/>
  <c r="V84" i="3"/>
  <c r="W84" i="3"/>
  <c r="X84" i="3"/>
  <c r="Y84" i="3"/>
  <c r="Z84" i="3"/>
  <c r="AA84" i="3"/>
  <c r="I84" i="3"/>
  <c r="AA71" i="2"/>
  <c r="T71" i="2"/>
  <c r="U71" i="2"/>
  <c r="V71" i="2"/>
  <c r="S71" i="2"/>
  <c r="L71" i="2"/>
  <c r="M71" i="2"/>
  <c r="N71" i="2"/>
  <c r="K71" i="2"/>
  <c r="J71" i="2"/>
  <c r="O71" i="2"/>
  <c r="P71" i="2"/>
  <c r="Q71" i="2"/>
  <c r="R71" i="2"/>
  <c r="W71" i="2"/>
  <c r="X71" i="2"/>
  <c r="Y71" i="2"/>
  <c r="Z71" i="2"/>
  <c r="I71" i="2"/>
  <c r="AA70" i="2"/>
  <c r="J70" i="2"/>
  <c r="K70" i="2"/>
  <c r="L70" i="2"/>
  <c r="M70" i="2"/>
  <c r="N70" i="2"/>
  <c r="O70" i="2"/>
  <c r="P70" i="2"/>
  <c r="Q70" i="2"/>
  <c r="R70" i="2"/>
  <c r="S70" i="2"/>
  <c r="T70" i="2"/>
  <c r="U70" i="2"/>
  <c r="V70" i="2"/>
  <c r="W70" i="2"/>
  <c r="X70" i="2"/>
  <c r="Y70" i="2"/>
  <c r="Z70" i="2"/>
  <c r="I70" i="2"/>
  <c r="AA5" i="37" l="1"/>
  <c r="G5" i="37"/>
  <c r="F5" i="37"/>
  <c r="E5" i="37"/>
  <c r="B5" i="37"/>
  <c r="A5" i="37"/>
  <c r="AA4" i="37"/>
  <c r="D4" i="37"/>
  <c r="D5" i="37" s="1"/>
  <c r="C4" i="37"/>
  <c r="H4" i="37" s="1"/>
  <c r="H5" i="37" s="1"/>
  <c r="C5" i="37" l="1"/>
  <c r="AA8" i="36"/>
  <c r="AA7" i="36"/>
  <c r="AA6" i="36"/>
  <c r="G6" i="36"/>
  <c r="G7" i="36" s="1"/>
  <c r="G8" i="36" s="1"/>
  <c r="AA5" i="36"/>
  <c r="G5" i="36"/>
  <c r="F5" i="36"/>
  <c r="F6" i="36" s="1"/>
  <c r="F7" i="36" s="1"/>
  <c r="F8" i="36" s="1"/>
  <c r="E5" i="36"/>
  <c r="E6" i="36" s="1"/>
  <c r="E7" i="36" s="1"/>
  <c r="E8" i="36" s="1"/>
  <c r="B5" i="36"/>
  <c r="B6" i="36" s="1"/>
  <c r="B7" i="36" s="1"/>
  <c r="B8" i="36" s="1"/>
  <c r="A5" i="36"/>
  <c r="A6" i="36" s="1"/>
  <c r="A7" i="36" s="1"/>
  <c r="A8" i="36" s="1"/>
  <c r="AA4" i="36"/>
  <c r="D4" i="36"/>
  <c r="D5" i="36" s="1"/>
  <c r="D6" i="36" s="1"/>
  <c r="D7" i="36" s="1"/>
  <c r="D8" i="36" s="1"/>
  <c r="C4" i="36"/>
  <c r="H4" i="36" l="1"/>
  <c r="H5" i="36" s="1"/>
  <c r="H6" i="36" s="1"/>
  <c r="H7" i="36" s="1"/>
  <c r="H8" i="36" s="1"/>
  <c r="C5" i="36"/>
  <c r="C6" i="36" s="1"/>
  <c r="C7" i="36" s="1"/>
  <c r="C8" i="36" s="1"/>
  <c r="AA51" i="35" l="1"/>
  <c r="AA50" i="35"/>
  <c r="AA49" i="35"/>
  <c r="AA48" i="35"/>
  <c r="AA47" i="35"/>
  <c r="AA46" i="35"/>
  <c r="AA45" i="35"/>
  <c r="AA44" i="35"/>
  <c r="AA43" i="35"/>
  <c r="AA42" i="35"/>
  <c r="AA41" i="35"/>
  <c r="AA40" i="35"/>
  <c r="AA39" i="35"/>
  <c r="AA38" i="35"/>
  <c r="AA37" i="35"/>
  <c r="AA36" i="35"/>
  <c r="AA35" i="35"/>
  <c r="AA34" i="35"/>
  <c r="AA33" i="35"/>
  <c r="AA32" i="35"/>
  <c r="E32" i="35"/>
  <c r="E33" i="35" s="1"/>
  <c r="E34" i="35" s="1"/>
  <c r="E35" i="35" s="1"/>
  <c r="E36" i="35" s="1"/>
  <c r="E37" i="35" s="1"/>
  <c r="E38" i="35" s="1"/>
  <c r="E39" i="35" s="1"/>
  <c r="E40" i="35" s="1"/>
  <c r="E41" i="35" s="1"/>
  <c r="E42" i="35" s="1"/>
  <c r="E43" i="35" s="1"/>
  <c r="E44" i="35" s="1"/>
  <c r="E45" i="35" s="1"/>
  <c r="E46" i="35" s="1"/>
  <c r="E47" i="35" s="1"/>
  <c r="E48" i="35" s="1"/>
  <c r="E49" i="35" s="1"/>
  <c r="E50" i="35" s="1"/>
  <c r="E51" i="35" s="1"/>
  <c r="AA31" i="35"/>
  <c r="AA30" i="35"/>
  <c r="E30" i="35"/>
  <c r="E31" i="35" s="1"/>
  <c r="AA29" i="35"/>
  <c r="AA28" i="35"/>
  <c r="AA27" i="35"/>
  <c r="AA26" i="35"/>
  <c r="AA25" i="35"/>
  <c r="AA24" i="35"/>
  <c r="AA23" i="35"/>
  <c r="AA22" i="35"/>
  <c r="AA21" i="35"/>
  <c r="AA20" i="35"/>
  <c r="AA19" i="35"/>
  <c r="AA18" i="35"/>
  <c r="AA17" i="35"/>
  <c r="AA16" i="35"/>
  <c r="AA15" i="35"/>
  <c r="AA14" i="35"/>
  <c r="AA13" i="35"/>
  <c r="AA12" i="35"/>
  <c r="AA11" i="35"/>
  <c r="AA10" i="35"/>
  <c r="AA9" i="35"/>
  <c r="AA8" i="35"/>
  <c r="E8" i="35"/>
  <c r="E9" i="35" s="1"/>
  <c r="E10" i="35" s="1"/>
  <c r="E11" i="35" s="1"/>
  <c r="E12" i="35" s="1"/>
  <c r="E13" i="35" s="1"/>
  <c r="E14" i="35" s="1"/>
  <c r="E15" i="35" s="1"/>
  <c r="E16" i="35" s="1"/>
  <c r="E17" i="35" s="1"/>
  <c r="E18" i="35" s="1"/>
  <c r="E19" i="35" s="1"/>
  <c r="E20" i="35" s="1"/>
  <c r="E21" i="35" s="1"/>
  <c r="E22" i="35" s="1"/>
  <c r="E23" i="35" s="1"/>
  <c r="E24" i="35" s="1"/>
  <c r="E25" i="35" s="1"/>
  <c r="E26" i="35" s="1"/>
  <c r="E27" i="35" s="1"/>
  <c r="E28" i="35" s="1"/>
  <c r="AA7" i="35"/>
  <c r="B7" i="35"/>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B36" i="35" s="1"/>
  <c r="B37" i="35" s="1"/>
  <c r="B38" i="35" s="1"/>
  <c r="B39" i="35" s="1"/>
  <c r="B40" i="35" s="1"/>
  <c r="B41" i="35" s="1"/>
  <c r="B42" i="35" s="1"/>
  <c r="B43" i="35" s="1"/>
  <c r="B44" i="35" s="1"/>
  <c r="B45" i="35" s="1"/>
  <c r="B46" i="35" s="1"/>
  <c r="B47" i="35" s="1"/>
  <c r="B48" i="35" s="1"/>
  <c r="B49" i="35" s="1"/>
  <c r="B50" i="35" s="1"/>
  <c r="B51" i="35" s="1"/>
  <c r="AA6" i="35"/>
  <c r="F6" i="35"/>
  <c r="F7" i="35" s="1"/>
  <c r="F8" i="35" s="1"/>
  <c r="F9" i="35" s="1"/>
  <c r="F10" i="35" s="1"/>
  <c r="F11" i="35" s="1"/>
  <c r="F12" i="35" s="1"/>
  <c r="F13" i="35" s="1"/>
  <c r="F14" i="35" s="1"/>
  <c r="F15" i="35" s="1"/>
  <c r="F16" i="35" s="1"/>
  <c r="F17" i="35" s="1"/>
  <c r="F18" i="35" s="1"/>
  <c r="F19" i="35" s="1"/>
  <c r="F20" i="35" s="1"/>
  <c r="F21" i="35" s="1"/>
  <c r="F22" i="35" s="1"/>
  <c r="F23" i="35" s="1"/>
  <c r="F24" i="35" s="1"/>
  <c r="F25" i="35" s="1"/>
  <c r="F26" i="35" s="1"/>
  <c r="F27" i="35" s="1"/>
  <c r="F28" i="35" s="1"/>
  <c r="F29" i="35" s="1"/>
  <c r="F30" i="35" s="1"/>
  <c r="F31" i="35" s="1"/>
  <c r="F32" i="35" s="1"/>
  <c r="F33" i="35" s="1"/>
  <c r="F34" i="35" s="1"/>
  <c r="F35" i="35" s="1"/>
  <c r="F36" i="35" s="1"/>
  <c r="F37" i="35" s="1"/>
  <c r="F38" i="35" s="1"/>
  <c r="F39" i="35" s="1"/>
  <c r="F40" i="35" s="1"/>
  <c r="F41" i="35" s="1"/>
  <c r="F42" i="35" s="1"/>
  <c r="F43" i="35" s="1"/>
  <c r="F44" i="35" s="1"/>
  <c r="F45" i="35" s="1"/>
  <c r="F46" i="35" s="1"/>
  <c r="F47" i="35" s="1"/>
  <c r="F48" i="35" s="1"/>
  <c r="F49" i="35" s="1"/>
  <c r="F50" i="35" s="1"/>
  <c r="F51" i="35" s="1"/>
  <c r="B6" i="35"/>
  <c r="AA5" i="35"/>
  <c r="G5" i="35"/>
  <c r="G6" i="35" s="1"/>
  <c r="G7" i="35" s="1"/>
  <c r="G8" i="35" s="1"/>
  <c r="G9" i="35" s="1"/>
  <c r="G10" i="35" s="1"/>
  <c r="G11" i="35" s="1"/>
  <c r="G12" i="35" s="1"/>
  <c r="G13" i="35" s="1"/>
  <c r="G14" i="35" s="1"/>
  <c r="G15" i="35" s="1"/>
  <c r="G16" i="35" s="1"/>
  <c r="G17" i="35" s="1"/>
  <c r="G18" i="35" s="1"/>
  <c r="G19" i="35" s="1"/>
  <c r="G20" i="35" s="1"/>
  <c r="G21" i="35" s="1"/>
  <c r="G22" i="35" s="1"/>
  <c r="G23" i="35" s="1"/>
  <c r="G24" i="35" s="1"/>
  <c r="G25" i="35" s="1"/>
  <c r="G26" i="35" s="1"/>
  <c r="G27" i="35" s="1"/>
  <c r="G28" i="35" s="1"/>
  <c r="G29" i="35" s="1"/>
  <c r="G30" i="35" s="1"/>
  <c r="G31" i="35" s="1"/>
  <c r="G32" i="35" s="1"/>
  <c r="G33" i="35" s="1"/>
  <c r="G34" i="35" s="1"/>
  <c r="G35" i="35" s="1"/>
  <c r="G36" i="35" s="1"/>
  <c r="G37" i="35" s="1"/>
  <c r="G38" i="35" s="1"/>
  <c r="G39" i="35" s="1"/>
  <c r="G40" i="35" s="1"/>
  <c r="G41" i="35" s="1"/>
  <c r="G42" i="35" s="1"/>
  <c r="G43" i="35" s="1"/>
  <c r="G44" i="35" s="1"/>
  <c r="G45" i="35" s="1"/>
  <c r="G46" i="35" s="1"/>
  <c r="G47" i="35" s="1"/>
  <c r="G48" i="35" s="1"/>
  <c r="G49" i="35" s="1"/>
  <c r="G50" i="35" s="1"/>
  <c r="G51" i="35" s="1"/>
  <c r="F5" i="35"/>
  <c r="E5" i="35"/>
  <c r="E6" i="35" s="1"/>
  <c r="E7" i="35" s="1"/>
  <c r="D5" i="35"/>
  <c r="D6" i="35" s="1"/>
  <c r="D7" i="35" s="1"/>
  <c r="D8" i="35" s="1"/>
  <c r="D9" i="35" s="1"/>
  <c r="D10" i="35" s="1"/>
  <c r="D11" i="35" s="1"/>
  <c r="D12" i="35" s="1"/>
  <c r="D13" i="35" s="1"/>
  <c r="D14" i="35" s="1"/>
  <c r="D15" i="35" s="1"/>
  <c r="D16" i="35" s="1"/>
  <c r="D17" i="35" s="1"/>
  <c r="D18" i="35" s="1"/>
  <c r="D19" i="35" s="1"/>
  <c r="D20" i="35" s="1"/>
  <c r="D21" i="35" s="1"/>
  <c r="D22" i="35" s="1"/>
  <c r="D23" i="35" s="1"/>
  <c r="D24" i="35" s="1"/>
  <c r="D25" i="35" s="1"/>
  <c r="D26" i="35" s="1"/>
  <c r="D27" i="35" s="1"/>
  <c r="D28" i="35" s="1"/>
  <c r="D29" i="35" s="1"/>
  <c r="D30" i="35" s="1"/>
  <c r="D31" i="35" s="1"/>
  <c r="D32" i="35" s="1"/>
  <c r="D33" i="35" s="1"/>
  <c r="D34" i="35" s="1"/>
  <c r="D35" i="35" s="1"/>
  <c r="D36" i="35" s="1"/>
  <c r="D37" i="35" s="1"/>
  <c r="D38" i="35" s="1"/>
  <c r="D39" i="35" s="1"/>
  <c r="D40" i="35" s="1"/>
  <c r="D41" i="35" s="1"/>
  <c r="D42" i="35" s="1"/>
  <c r="D43" i="35" s="1"/>
  <c r="D44" i="35" s="1"/>
  <c r="D45" i="35" s="1"/>
  <c r="D46" i="35" s="1"/>
  <c r="D47" i="35" s="1"/>
  <c r="D48" i="35" s="1"/>
  <c r="D49" i="35" s="1"/>
  <c r="D50" i="35" s="1"/>
  <c r="D51" i="35" s="1"/>
  <c r="B5" i="35"/>
  <c r="A5" i="35"/>
  <c r="A6" i="35" s="1"/>
  <c r="A7" i="35" s="1"/>
  <c r="A8" i="35" s="1"/>
  <c r="A9" i="35" s="1"/>
  <c r="A10" i="35" s="1"/>
  <c r="A11" i="35" s="1"/>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AA4" i="35"/>
  <c r="D4" i="35"/>
  <c r="C4" i="35"/>
  <c r="C5" i="35" s="1"/>
  <c r="C6" i="35" s="1"/>
  <c r="C7" i="35" s="1"/>
  <c r="C8" i="35" s="1"/>
  <c r="C9" i="35" s="1"/>
  <c r="C10" i="35" s="1"/>
  <c r="C11" i="35" s="1"/>
  <c r="C12" i="35" s="1"/>
  <c r="C13" i="35" s="1"/>
  <c r="C14" i="35" s="1"/>
  <c r="C15" i="35" s="1"/>
  <c r="C16" i="35" s="1"/>
  <c r="C17" i="35" s="1"/>
  <c r="C18" i="35" s="1"/>
  <c r="C19" i="35" s="1"/>
  <c r="C20" i="35" s="1"/>
  <c r="C21" i="35" s="1"/>
  <c r="C22" i="35" s="1"/>
  <c r="C23" i="35" s="1"/>
  <c r="C24" i="35" s="1"/>
  <c r="C25" i="35" s="1"/>
  <c r="C26" i="35" s="1"/>
  <c r="C27" i="35" s="1"/>
  <c r="C28" i="35" s="1"/>
  <c r="C29" i="35" s="1"/>
  <c r="C30" i="35" s="1"/>
  <c r="C31" i="35" s="1"/>
  <c r="C32" i="35" s="1"/>
  <c r="C33" i="35" s="1"/>
  <c r="C34" i="35" s="1"/>
  <c r="C35" i="35" s="1"/>
  <c r="C36" i="35" s="1"/>
  <c r="C37" i="35" s="1"/>
  <c r="C38" i="35" s="1"/>
  <c r="C39" i="35" s="1"/>
  <c r="C40" i="35" s="1"/>
  <c r="C41" i="35" s="1"/>
  <c r="C42" i="35" s="1"/>
  <c r="C43" i="35" s="1"/>
  <c r="C44" i="35" s="1"/>
  <c r="C45" i="35" s="1"/>
  <c r="C46" i="35" s="1"/>
  <c r="C47" i="35" s="1"/>
  <c r="C48" i="35" s="1"/>
  <c r="C49" i="35" s="1"/>
  <c r="C50" i="35" s="1"/>
  <c r="C51" i="35" s="1"/>
  <c r="H4" i="35" l="1"/>
  <c r="H5" i="35" s="1"/>
  <c r="H6" i="35" s="1"/>
  <c r="H7" i="35" s="1"/>
  <c r="H8" i="35" s="1"/>
  <c r="H9" i="35" s="1"/>
  <c r="H10" i="35" s="1"/>
  <c r="H11" i="35" s="1"/>
  <c r="H12" i="35" s="1"/>
  <c r="H13" i="35" s="1"/>
  <c r="H14" i="35" s="1"/>
  <c r="H15" i="35" s="1"/>
  <c r="H16" i="35" s="1"/>
  <c r="H17" i="35" s="1"/>
  <c r="H18" i="35" s="1"/>
  <c r="H19" i="35" s="1"/>
  <c r="H20" i="35" s="1"/>
  <c r="H21" i="35" s="1"/>
  <c r="H22" i="35" s="1"/>
  <c r="H23" i="35" s="1"/>
  <c r="H24" i="35" s="1"/>
  <c r="H25" i="35" s="1"/>
  <c r="H26" i="35" s="1"/>
  <c r="H27" i="35" s="1"/>
  <c r="H28" i="35" s="1"/>
  <c r="H29" i="35" s="1"/>
  <c r="H30" i="35" s="1"/>
  <c r="H31" i="35" s="1"/>
  <c r="H32" i="35" s="1"/>
  <c r="H33" i="35" s="1"/>
  <c r="H34" i="35" s="1"/>
  <c r="H35" i="35" s="1"/>
  <c r="H36" i="35" s="1"/>
  <c r="H37" i="35" s="1"/>
  <c r="H38" i="35" s="1"/>
  <c r="H39" i="35" s="1"/>
  <c r="H40" i="35" s="1"/>
  <c r="H41" i="35" s="1"/>
  <c r="H42" i="35" s="1"/>
  <c r="H43" i="35" s="1"/>
  <c r="H44" i="35" s="1"/>
  <c r="H45" i="35" s="1"/>
  <c r="H46" i="35" s="1"/>
  <c r="H47" i="35" s="1"/>
  <c r="H48" i="35" s="1"/>
  <c r="H49" i="35" s="1"/>
  <c r="H50" i="35" s="1"/>
  <c r="H51" i="35" s="1"/>
  <c r="E30" i="34"/>
  <c r="E31" i="34" s="1"/>
  <c r="E32" i="34" s="1"/>
  <c r="E33" i="34" s="1"/>
  <c r="E34" i="34" s="1"/>
  <c r="E35" i="34" s="1"/>
  <c r="E36" i="34" s="1"/>
  <c r="E37" i="34" s="1"/>
  <c r="E38" i="34" s="1"/>
  <c r="E39" i="34" s="1"/>
  <c r="E40" i="34" s="1"/>
  <c r="E41" i="34" s="1"/>
  <c r="E42" i="34" s="1"/>
  <c r="E43" i="34" s="1"/>
  <c r="E44" i="34" s="1"/>
  <c r="E45" i="34" s="1"/>
  <c r="E46" i="34" s="1"/>
  <c r="E47" i="34" s="1"/>
  <c r="E48" i="34" s="1"/>
  <c r="E49" i="34" s="1"/>
  <c r="B30" i="34"/>
  <c r="B31" i="34" s="1"/>
  <c r="B32" i="34" s="1"/>
  <c r="B33" i="34" s="1"/>
  <c r="B34" i="34" s="1"/>
  <c r="B35" i="34" s="1"/>
  <c r="B36" i="34" s="1"/>
  <c r="B37" i="34" s="1"/>
  <c r="B38" i="34" s="1"/>
  <c r="B39" i="34" s="1"/>
  <c r="B40" i="34" s="1"/>
  <c r="B41" i="34" s="1"/>
  <c r="B42" i="34" s="1"/>
  <c r="B43" i="34" s="1"/>
  <c r="B44" i="34" s="1"/>
  <c r="B45" i="34" s="1"/>
  <c r="B46" i="34" s="1"/>
  <c r="B47" i="34" s="1"/>
  <c r="B48" i="34" s="1"/>
  <c r="B49" i="34" s="1"/>
  <c r="G5" i="34"/>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F5" i="34"/>
  <c r="F6" i="34" s="1"/>
  <c r="F7" i="34" s="1"/>
  <c r="F8" i="34" s="1"/>
  <c r="F9" i="34" s="1"/>
  <c r="F10" i="34" s="1"/>
  <c r="F11" i="34" s="1"/>
  <c r="F12" i="34" s="1"/>
  <c r="F13" i="34" s="1"/>
  <c r="F14" i="34" s="1"/>
  <c r="F15" i="34" s="1"/>
  <c r="F16" i="34" s="1"/>
  <c r="F17" i="34" s="1"/>
  <c r="F18" i="34" s="1"/>
  <c r="F19" i="34" s="1"/>
  <c r="F20" i="34" s="1"/>
  <c r="F21" i="34" s="1"/>
  <c r="F22" i="34" s="1"/>
  <c r="F23" i="34" s="1"/>
  <c r="F24" i="34" s="1"/>
  <c r="F25" i="34" s="1"/>
  <c r="F26" i="34" s="1"/>
  <c r="F27" i="34" s="1"/>
  <c r="F28" i="34" s="1"/>
  <c r="F29" i="34" s="1"/>
  <c r="F30" i="34" s="1"/>
  <c r="F31" i="34" s="1"/>
  <c r="F32" i="34" s="1"/>
  <c r="F33" i="34" s="1"/>
  <c r="F34" i="34" s="1"/>
  <c r="F35" i="34" s="1"/>
  <c r="F36" i="34" s="1"/>
  <c r="F37" i="34" s="1"/>
  <c r="F38" i="34" s="1"/>
  <c r="F39" i="34" s="1"/>
  <c r="F40" i="34" s="1"/>
  <c r="F41" i="34" s="1"/>
  <c r="F42" i="34" s="1"/>
  <c r="F43" i="34" s="1"/>
  <c r="F44" i="34" s="1"/>
  <c r="F45" i="34" s="1"/>
  <c r="F46" i="34" s="1"/>
  <c r="F47" i="34" s="1"/>
  <c r="F48" i="34" s="1"/>
  <c r="F49" i="34" s="1"/>
  <c r="E5" i="34"/>
  <c r="E6" i="34" s="1"/>
  <c r="E7" i="34" s="1"/>
  <c r="E8" i="34" s="1"/>
  <c r="E9" i="34" s="1"/>
  <c r="E10" i="34" s="1"/>
  <c r="E11" i="34" s="1"/>
  <c r="E12" i="34" s="1"/>
  <c r="E13" i="34" s="1"/>
  <c r="E14" i="34" s="1"/>
  <c r="E15" i="34" s="1"/>
  <c r="E16" i="34" s="1"/>
  <c r="E17" i="34" s="1"/>
  <c r="E18" i="34" s="1"/>
  <c r="E19" i="34" s="1"/>
  <c r="E20" i="34" s="1"/>
  <c r="E21" i="34" s="1"/>
  <c r="E22" i="34" s="1"/>
  <c r="E23" i="34" s="1"/>
  <c r="E24" i="34" s="1"/>
  <c r="E25" i="34" s="1"/>
  <c r="E26" i="34" s="1"/>
  <c r="E27" i="34" s="1"/>
  <c r="E28" i="34" s="1"/>
  <c r="B5" i="34"/>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A5" i="34"/>
  <c r="A6" i="34" s="1"/>
  <c r="A7" i="34" s="1"/>
  <c r="A8" i="34" s="1"/>
  <c r="A9" i="34" s="1"/>
  <c r="A10" i="34" s="1"/>
  <c r="A11" i="34" s="1"/>
  <c r="A12" i="34" s="1"/>
  <c r="A13" i="34" s="1"/>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D4" i="34"/>
  <c r="D5" i="34" s="1"/>
  <c r="D6" i="34" s="1"/>
  <c r="D7" i="34" s="1"/>
  <c r="D8" i="34" s="1"/>
  <c r="D9" i="34" s="1"/>
  <c r="D10" i="34" s="1"/>
  <c r="D11" i="34" s="1"/>
  <c r="D12" i="34" s="1"/>
  <c r="D13" i="34" s="1"/>
  <c r="D14" i="34" s="1"/>
  <c r="D15" i="34" s="1"/>
  <c r="D16" i="34" s="1"/>
  <c r="D17" i="34" s="1"/>
  <c r="D18" i="34" s="1"/>
  <c r="D19" i="34" s="1"/>
  <c r="D20" i="34" s="1"/>
  <c r="D21" i="34" s="1"/>
  <c r="D22" i="34" s="1"/>
  <c r="D23" i="34" s="1"/>
  <c r="D24" i="34" s="1"/>
  <c r="D25" i="34" s="1"/>
  <c r="D26" i="34" s="1"/>
  <c r="D27" i="34" s="1"/>
  <c r="D28" i="34" s="1"/>
  <c r="D29" i="34" s="1"/>
  <c r="D30" i="34" s="1"/>
  <c r="D31" i="34" s="1"/>
  <c r="D32" i="34" s="1"/>
  <c r="D33" i="34" s="1"/>
  <c r="D34" i="34" s="1"/>
  <c r="D35" i="34" s="1"/>
  <c r="D36" i="34" s="1"/>
  <c r="D37" i="34" s="1"/>
  <c r="D38" i="34" s="1"/>
  <c r="D39" i="34" s="1"/>
  <c r="D40" i="34" s="1"/>
  <c r="D41" i="34" s="1"/>
  <c r="D42" i="34" s="1"/>
  <c r="D43" i="34" s="1"/>
  <c r="D44" i="34" s="1"/>
  <c r="D45" i="34" s="1"/>
  <c r="D46" i="34" s="1"/>
  <c r="D47" i="34" s="1"/>
  <c r="D48" i="34" s="1"/>
  <c r="D49" i="34" s="1"/>
  <c r="C4" i="34"/>
  <c r="C5" i="34" s="1"/>
  <c r="C6" i="34" s="1"/>
  <c r="C7" i="34" s="1"/>
  <c r="C8" i="34" s="1"/>
  <c r="C9" i="34" s="1"/>
  <c r="C10" i="34" s="1"/>
  <c r="C11" i="34" s="1"/>
  <c r="C12" i="34" s="1"/>
  <c r="C13" i="34" s="1"/>
  <c r="C14" i="34" s="1"/>
  <c r="C15" i="34" s="1"/>
  <c r="C16" i="34" s="1"/>
  <c r="C17" i="34" s="1"/>
  <c r="C18" i="34" s="1"/>
  <c r="C19" i="34" s="1"/>
  <c r="C20" i="34" s="1"/>
  <c r="C21" i="34" s="1"/>
  <c r="C22" i="34" s="1"/>
  <c r="C23" i="34" s="1"/>
  <c r="C24" i="34" s="1"/>
  <c r="C25" i="34" s="1"/>
  <c r="C26" i="34" s="1"/>
  <c r="C27" i="34" s="1"/>
  <c r="C28" i="34" s="1"/>
  <c r="C29" i="34" s="1"/>
  <c r="C30" i="34" s="1"/>
  <c r="C31" i="34" s="1"/>
  <c r="C32" i="34" s="1"/>
  <c r="C33" i="34" s="1"/>
  <c r="C34" i="34" s="1"/>
  <c r="C35" i="34" s="1"/>
  <c r="C36" i="34" s="1"/>
  <c r="C37" i="34" s="1"/>
  <c r="C38" i="34" s="1"/>
  <c r="C39" i="34" s="1"/>
  <c r="C40" i="34" s="1"/>
  <c r="C41" i="34" s="1"/>
  <c r="C42" i="34" s="1"/>
  <c r="C43" i="34" s="1"/>
  <c r="C44" i="34" s="1"/>
  <c r="C45" i="34" s="1"/>
  <c r="C46" i="34" s="1"/>
  <c r="C47" i="34" s="1"/>
  <c r="C48" i="34" s="1"/>
  <c r="C49" i="34" s="1"/>
  <c r="H4" i="34" l="1"/>
  <c r="H5" i="34" s="1"/>
  <c r="H6" i="34" s="1"/>
  <c r="H7" i="34" s="1"/>
  <c r="H8" i="34" s="1"/>
  <c r="H9" i="34" s="1"/>
  <c r="H10" i="34" s="1"/>
  <c r="H11" i="34" s="1"/>
  <c r="H12" i="34" s="1"/>
  <c r="H13" i="34" s="1"/>
  <c r="H14" i="34" s="1"/>
  <c r="H15" i="34" s="1"/>
  <c r="H16" i="34" s="1"/>
  <c r="H17" i="34" s="1"/>
  <c r="H18" i="34" s="1"/>
  <c r="H19" i="34" s="1"/>
  <c r="H20" i="34" s="1"/>
  <c r="H21" i="34" s="1"/>
  <c r="H22" i="34" s="1"/>
  <c r="H23" i="34" s="1"/>
  <c r="H24" i="34" s="1"/>
  <c r="H25" i="34" s="1"/>
  <c r="H26" i="34" s="1"/>
  <c r="H27" i="34" s="1"/>
  <c r="H28" i="34" s="1"/>
  <c r="H29" i="34" s="1"/>
  <c r="H30" i="34" s="1"/>
  <c r="H31" i="34" s="1"/>
  <c r="H32" i="34" s="1"/>
  <c r="H33" i="34" s="1"/>
  <c r="H34" i="34" s="1"/>
  <c r="H35" i="34" s="1"/>
  <c r="H36" i="34" s="1"/>
  <c r="H37" i="34" s="1"/>
  <c r="H38" i="34" s="1"/>
  <c r="H39" i="34" s="1"/>
  <c r="H40" i="34" s="1"/>
  <c r="H41" i="34" s="1"/>
  <c r="H42" i="34" s="1"/>
  <c r="H43" i="34" s="1"/>
  <c r="H44" i="34" s="1"/>
  <c r="H45" i="34" s="1"/>
  <c r="H46" i="34" s="1"/>
  <c r="H47" i="34" s="1"/>
  <c r="H48" i="34" s="1"/>
  <c r="H49" i="34" s="1"/>
  <c r="AA76" i="33"/>
  <c r="AA75" i="33"/>
  <c r="AA74" i="33"/>
  <c r="AA73" i="33"/>
  <c r="AA72" i="33"/>
  <c r="AA71" i="33"/>
  <c r="AA70" i="33"/>
  <c r="AA69" i="33"/>
  <c r="AA68" i="33"/>
  <c r="AA67" i="33"/>
  <c r="AA66" i="33"/>
  <c r="AA65" i="33"/>
  <c r="AA64" i="33"/>
  <c r="AA63" i="33"/>
  <c r="AA62" i="33"/>
  <c r="AA61" i="33"/>
  <c r="AA60" i="33"/>
  <c r="AA59" i="33"/>
  <c r="AA58" i="33"/>
  <c r="AA57" i="33"/>
  <c r="AA56" i="33"/>
  <c r="AA55" i="33"/>
  <c r="AA54" i="33"/>
  <c r="AA53" i="33"/>
  <c r="AA52" i="33"/>
  <c r="E52" i="33"/>
  <c r="E53" i="33" s="1"/>
  <c r="E54" i="33" s="1"/>
  <c r="E55" i="33" s="1"/>
  <c r="E56" i="33" s="1"/>
  <c r="E57" i="33" s="1"/>
  <c r="E58" i="33" s="1"/>
  <c r="E59" i="33" s="1"/>
  <c r="E60" i="33" s="1"/>
  <c r="E61" i="33" s="1"/>
  <c r="E62" i="33" s="1"/>
  <c r="E63" i="33" s="1"/>
  <c r="E64" i="33" s="1"/>
  <c r="E65" i="33" s="1"/>
  <c r="E66" i="33" s="1"/>
  <c r="E67" i="33" s="1"/>
  <c r="E68" i="33" s="1"/>
  <c r="E69" i="33" s="1"/>
  <c r="E70" i="33" s="1"/>
  <c r="E71" i="33" s="1"/>
  <c r="E72" i="33" s="1"/>
  <c r="E73" i="33" s="1"/>
  <c r="E74" i="33" s="1"/>
  <c r="E75" i="33" s="1"/>
  <c r="E76" i="33" s="1"/>
  <c r="AA51" i="33"/>
  <c r="AA50" i="33"/>
  <c r="AA49" i="33"/>
  <c r="AA48" i="33"/>
  <c r="AA47" i="33"/>
  <c r="AA46" i="33"/>
  <c r="AA45" i="33"/>
  <c r="AA44" i="33"/>
  <c r="AA43" i="33"/>
  <c r="AA42" i="33"/>
  <c r="AA41" i="33"/>
  <c r="AA40" i="33"/>
  <c r="AA39" i="33"/>
  <c r="AA38" i="33"/>
  <c r="AA37" i="33"/>
  <c r="AA36" i="33"/>
  <c r="AA35" i="33"/>
  <c r="AA34" i="33"/>
  <c r="AA33" i="33"/>
  <c r="AA32" i="33"/>
  <c r="AA31" i="33"/>
  <c r="AA30" i="33"/>
  <c r="AA29" i="33"/>
  <c r="AA28" i="33"/>
  <c r="AA27" i="33"/>
  <c r="AA26" i="33"/>
  <c r="AA25" i="33"/>
  <c r="AA24" i="33"/>
  <c r="AA23" i="33"/>
  <c r="AA22" i="33"/>
  <c r="AA21" i="33"/>
  <c r="AA20" i="33"/>
  <c r="AA19" i="33"/>
  <c r="AA18" i="33"/>
  <c r="AA17" i="33"/>
  <c r="AA16" i="33"/>
  <c r="AA15" i="33"/>
  <c r="AA14" i="33"/>
  <c r="AA13" i="33"/>
  <c r="AA12" i="33"/>
  <c r="AA11" i="33"/>
  <c r="AA10" i="33"/>
  <c r="AA9" i="33"/>
  <c r="AA8" i="33"/>
  <c r="AA7" i="33"/>
  <c r="A7" i="33"/>
  <c r="A8" i="33" s="1"/>
  <c r="A9" i="33" s="1"/>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A6" i="33"/>
  <c r="AA5" i="33"/>
  <c r="G5" i="33"/>
  <c r="G6" i="33" s="1"/>
  <c r="G7" i="33" s="1"/>
  <c r="G8" i="33" s="1"/>
  <c r="G9" i="33" s="1"/>
  <c r="G10" i="33" s="1"/>
  <c r="G11" i="33" s="1"/>
  <c r="G12" i="33" s="1"/>
  <c r="G13" i="33" s="1"/>
  <c r="G14" i="33" s="1"/>
  <c r="G15" i="33" s="1"/>
  <c r="G16" i="33" s="1"/>
  <c r="G17" i="33" s="1"/>
  <c r="G18" i="33" s="1"/>
  <c r="G19" i="33" s="1"/>
  <c r="G20" i="33" s="1"/>
  <c r="G21" i="33" s="1"/>
  <c r="G22" i="33" s="1"/>
  <c r="G23" i="33" s="1"/>
  <c r="G24" i="33" s="1"/>
  <c r="G25" i="33" s="1"/>
  <c r="G26" i="33" s="1"/>
  <c r="G27" i="33" s="1"/>
  <c r="G28" i="33" s="1"/>
  <c r="G29" i="33" s="1"/>
  <c r="G30" i="33" s="1"/>
  <c r="G31" i="33" s="1"/>
  <c r="G32" i="33" s="1"/>
  <c r="G33" i="33" s="1"/>
  <c r="G34" i="33" s="1"/>
  <c r="G35" i="33" s="1"/>
  <c r="G36" i="33" s="1"/>
  <c r="G37" i="33" s="1"/>
  <c r="G38" i="33" s="1"/>
  <c r="G39" i="33" s="1"/>
  <c r="G40" i="33" s="1"/>
  <c r="G41" i="33" s="1"/>
  <c r="G42" i="33" s="1"/>
  <c r="G43" i="33" s="1"/>
  <c r="G44" i="33" s="1"/>
  <c r="G45" i="33" s="1"/>
  <c r="G46" i="33" s="1"/>
  <c r="G47" i="33" s="1"/>
  <c r="G48" i="33" s="1"/>
  <c r="G49" i="33" s="1"/>
  <c r="G50" i="33" s="1"/>
  <c r="G51" i="33" s="1"/>
  <c r="G52" i="33" s="1"/>
  <c r="G53" i="33" s="1"/>
  <c r="G54" i="33" s="1"/>
  <c r="G55" i="33" s="1"/>
  <c r="G56" i="33" s="1"/>
  <c r="G57" i="33" s="1"/>
  <c r="G58" i="33" s="1"/>
  <c r="G59" i="33" s="1"/>
  <c r="G60" i="33" s="1"/>
  <c r="G61" i="33" s="1"/>
  <c r="G62" i="33" s="1"/>
  <c r="G63" i="33" s="1"/>
  <c r="G64" i="33" s="1"/>
  <c r="G65" i="33" s="1"/>
  <c r="G66" i="33" s="1"/>
  <c r="G67" i="33" s="1"/>
  <c r="G68" i="33" s="1"/>
  <c r="G69" i="33" s="1"/>
  <c r="G70" i="33" s="1"/>
  <c r="G71" i="33" s="1"/>
  <c r="G72" i="33" s="1"/>
  <c r="G73" i="33" s="1"/>
  <c r="G74" i="33" s="1"/>
  <c r="G75" i="33" s="1"/>
  <c r="G76" i="33" s="1"/>
  <c r="F5" i="33"/>
  <c r="F6" i="33" s="1"/>
  <c r="F7" i="33" s="1"/>
  <c r="F8" i="33" s="1"/>
  <c r="F9" i="33" s="1"/>
  <c r="F10" i="33" s="1"/>
  <c r="F11" i="33" s="1"/>
  <c r="F12" i="33" s="1"/>
  <c r="F13" i="33" s="1"/>
  <c r="F14" i="33" s="1"/>
  <c r="F15" i="33" s="1"/>
  <c r="F16" i="33" s="1"/>
  <c r="F17" i="33" s="1"/>
  <c r="F18" i="33" s="1"/>
  <c r="F19" i="33" s="1"/>
  <c r="F20" i="33" s="1"/>
  <c r="F21" i="33" s="1"/>
  <c r="F22" i="33" s="1"/>
  <c r="F23" i="33" s="1"/>
  <c r="F24" i="33" s="1"/>
  <c r="F25" i="33" s="1"/>
  <c r="F26" i="33" s="1"/>
  <c r="F27" i="33" s="1"/>
  <c r="F28" i="33" s="1"/>
  <c r="F29" i="33" s="1"/>
  <c r="F30" i="33" s="1"/>
  <c r="F31" i="33" s="1"/>
  <c r="F32" i="33" s="1"/>
  <c r="F33" i="33" s="1"/>
  <c r="F34" i="33" s="1"/>
  <c r="F35" i="33" s="1"/>
  <c r="F36" i="33" s="1"/>
  <c r="F37" i="33" s="1"/>
  <c r="F38" i="33" s="1"/>
  <c r="F39" i="33" s="1"/>
  <c r="F40" i="33" s="1"/>
  <c r="F41" i="33" s="1"/>
  <c r="F42" i="33" s="1"/>
  <c r="F43" i="33" s="1"/>
  <c r="F44" i="33" s="1"/>
  <c r="F45" i="33" s="1"/>
  <c r="F46" i="33" s="1"/>
  <c r="F47" i="33" s="1"/>
  <c r="F48" i="33" s="1"/>
  <c r="F49" i="33" s="1"/>
  <c r="F50" i="33" s="1"/>
  <c r="F51" i="33" s="1"/>
  <c r="F52" i="33" s="1"/>
  <c r="F53" i="33" s="1"/>
  <c r="F54" i="33" s="1"/>
  <c r="F55" i="33" s="1"/>
  <c r="F56" i="33" s="1"/>
  <c r="F57" i="33" s="1"/>
  <c r="F58" i="33" s="1"/>
  <c r="F59" i="33" s="1"/>
  <c r="F60" i="33" s="1"/>
  <c r="F61" i="33" s="1"/>
  <c r="F62" i="33" s="1"/>
  <c r="F63" i="33" s="1"/>
  <c r="F64" i="33" s="1"/>
  <c r="F65" i="33" s="1"/>
  <c r="F66" i="33" s="1"/>
  <c r="F67" i="33" s="1"/>
  <c r="F68" i="33" s="1"/>
  <c r="F69" i="33" s="1"/>
  <c r="F70" i="33" s="1"/>
  <c r="F71" i="33" s="1"/>
  <c r="F72" i="33" s="1"/>
  <c r="F73" i="33" s="1"/>
  <c r="F74" i="33" s="1"/>
  <c r="F75" i="33" s="1"/>
  <c r="F76" i="33" s="1"/>
  <c r="E5" i="33"/>
  <c r="E6" i="33" s="1"/>
  <c r="E7" i="33" s="1"/>
  <c r="E8" i="33" s="1"/>
  <c r="E9" i="33" s="1"/>
  <c r="E10" i="33" s="1"/>
  <c r="E11" i="33" s="1"/>
  <c r="E12" i="33" s="1"/>
  <c r="E13" i="33" s="1"/>
  <c r="E14" i="33" s="1"/>
  <c r="E15" i="33" s="1"/>
  <c r="E16" i="33" s="1"/>
  <c r="E17" i="33" s="1"/>
  <c r="E18" i="33" s="1"/>
  <c r="E19" i="33" s="1"/>
  <c r="E20" i="33" s="1"/>
  <c r="E21" i="33" s="1"/>
  <c r="E22" i="33" s="1"/>
  <c r="E23" i="33" s="1"/>
  <c r="E24" i="33" s="1"/>
  <c r="E25" i="33" s="1"/>
  <c r="E26" i="33" s="1"/>
  <c r="E27" i="33" s="1"/>
  <c r="E28" i="33" s="1"/>
  <c r="E29" i="33" s="1"/>
  <c r="E30" i="33" s="1"/>
  <c r="E31" i="33" s="1"/>
  <c r="E32" i="33" s="1"/>
  <c r="E33" i="33" s="1"/>
  <c r="E34" i="33" s="1"/>
  <c r="E35" i="33" s="1"/>
  <c r="E36" i="33" s="1"/>
  <c r="E37" i="33" s="1"/>
  <c r="E38" i="33" s="1"/>
  <c r="E39" i="33" s="1"/>
  <c r="E40" i="33" s="1"/>
  <c r="E41" i="33" s="1"/>
  <c r="E42" i="33" s="1"/>
  <c r="E43" i="33" s="1"/>
  <c r="E44" i="33" s="1"/>
  <c r="E45" i="33" s="1"/>
  <c r="E46" i="33" s="1"/>
  <c r="E47" i="33" s="1"/>
  <c r="E48" i="33" s="1"/>
  <c r="E49" i="33" s="1"/>
  <c r="E50" i="33" s="1"/>
  <c r="D5" i="33"/>
  <c r="D6" i="33" s="1"/>
  <c r="D7" i="33" s="1"/>
  <c r="D8" i="33" s="1"/>
  <c r="D9" i="33" s="1"/>
  <c r="D10" i="33" s="1"/>
  <c r="D11" i="33" s="1"/>
  <c r="D12" i="33" s="1"/>
  <c r="D13" i="33" s="1"/>
  <c r="D14" i="33" s="1"/>
  <c r="D15" i="33" s="1"/>
  <c r="D16" i="33" s="1"/>
  <c r="D17" i="33" s="1"/>
  <c r="D18" i="33" s="1"/>
  <c r="D19" i="33" s="1"/>
  <c r="D20" i="33" s="1"/>
  <c r="D21" i="33" s="1"/>
  <c r="D22" i="33" s="1"/>
  <c r="D23" i="33" s="1"/>
  <c r="D24" i="33" s="1"/>
  <c r="D25" i="33" s="1"/>
  <c r="D26" i="33" s="1"/>
  <c r="D27" i="33" s="1"/>
  <c r="D28" i="33" s="1"/>
  <c r="D29" i="33" s="1"/>
  <c r="D30" i="33" s="1"/>
  <c r="D31" i="33" s="1"/>
  <c r="D32" i="33" s="1"/>
  <c r="D33" i="33" s="1"/>
  <c r="D34" i="33" s="1"/>
  <c r="D35" i="33" s="1"/>
  <c r="D36" i="33" s="1"/>
  <c r="D37" i="33" s="1"/>
  <c r="D38" i="33" s="1"/>
  <c r="D39" i="33" s="1"/>
  <c r="D40" i="33" s="1"/>
  <c r="D41" i="33" s="1"/>
  <c r="D42" i="33" s="1"/>
  <c r="D43" i="33" s="1"/>
  <c r="D44" i="33" s="1"/>
  <c r="D45" i="33" s="1"/>
  <c r="D46" i="33" s="1"/>
  <c r="D47" i="33" s="1"/>
  <c r="D48" i="33" s="1"/>
  <c r="D49" i="33" s="1"/>
  <c r="D50" i="33" s="1"/>
  <c r="D51" i="33" s="1"/>
  <c r="D52" i="33" s="1"/>
  <c r="D53" i="33" s="1"/>
  <c r="D54" i="33" s="1"/>
  <c r="D55" i="33" s="1"/>
  <c r="D56" i="33" s="1"/>
  <c r="D57" i="33" s="1"/>
  <c r="D58" i="33" s="1"/>
  <c r="D59" i="33" s="1"/>
  <c r="D60" i="33" s="1"/>
  <c r="D61" i="33" s="1"/>
  <c r="D62" i="33" s="1"/>
  <c r="D63" i="33" s="1"/>
  <c r="D64" i="33" s="1"/>
  <c r="D65" i="33" s="1"/>
  <c r="D66" i="33" s="1"/>
  <c r="D67" i="33" s="1"/>
  <c r="D68" i="33" s="1"/>
  <c r="D69" i="33" s="1"/>
  <c r="D70" i="33" s="1"/>
  <c r="D71" i="33" s="1"/>
  <c r="D72" i="33" s="1"/>
  <c r="D73" i="33" s="1"/>
  <c r="D74" i="33" s="1"/>
  <c r="D75" i="33" s="1"/>
  <c r="D76" i="33" s="1"/>
  <c r="B5" i="33"/>
  <c r="B6" i="33" s="1"/>
  <c r="B7" i="33" s="1"/>
  <c r="B8" i="33" s="1"/>
  <c r="B9" i="33" s="1"/>
  <c r="B10" i="33" s="1"/>
  <c r="B11" i="33" s="1"/>
  <c r="B12" i="33" s="1"/>
  <c r="B13" i="33" s="1"/>
  <c r="B14" i="33" s="1"/>
  <c r="B15" i="33" s="1"/>
  <c r="B16" i="33" s="1"/>
  <c r="B17" i="33" s="1"/>
  <c r="B18" i="33" s="1"/>
  <c r="B19" i="33" s="1"/>
  <c r="B20" i="33" s="1"/>
  <c r="B21" i="33" s="1"/>
  <c r="B22" i="33" s="1"/>
  <c r="B23" i="33" s="1"/>
  <c r="B24" i="33" s="1"/>
  <c r="B25" i="33" s="1"/>
  <c r="B26" i="33" s="1"/>
  <c r="B27" i="33" s="1"/>
  <c r="B28" i="33" s="1"/>
  <c r="B29" i="33" s="1"/>
  <c r="B30" i="33" s="1"/>
  <c r="B31" i="33" s="1"/>
  <c r="B32" i="33" s="1"/>
  <c r="B33" i="33" s="1"/>
  <c r="B34" i="33" s="1"/>
  <c r="B35" i="33" s="1"/>
  <c r="B36" i="33" s="1"/>
  <c r="B37" i="33" s="1"/>
  <c r="B38" i="33" s="1"/>
  <c r="B39" i="33" s="1"/>
  <c r="B40" i="33" s="1"/>
  <c r="B41" i="33" s="1"/>
  <c r="B42" i="33" s="1"/>
  <c r="B43" i="33" s="1"/>
  <c r="B44" i="33" s="1"/>
  <c r="B45" i="33" s="1"/>
  <c r="B46" i="33" s="1"/>
  <c r="B47" i="33" s="1"/>
  <c r="B48" i="33" s="1"/>
  <c r="B49" i="33" s="1"/>
  <c r="B50" i="33" s="1"/>
  <c r="B51" i="33" s="1"/>
  <c r="B52" i="33" s="1"/>
  <c r="B53" i="33" s="1"/>
  <c r="B54" i="33" s="1"/>
  <c r="B55" i="33" s="1"/>
  <c r="B56" i="33" s="1"/>
  <c r="B57" i="33" s="1"/>
  <c r="B58" i="33" s="1"/>
  <c r="B59" i="33" s="1"/>
  <c r="B60" i="33" s="1"/>
  <c r="B61" i="33" s="1"/>
  <c r="B62" i="33" s="1"/>
  <c r="B63" i="33" s="1"/>
  <c r="B64" i="33" s="1"/>
  <c r="B65" i="33" s="1"/>
  <c r="B66" i="33" s="1"/>
  <c r="B67" i="33" s="1"/>
  <c r="B68" i="33" s="1"/>
  <c r="B69" i="33" s="1"/>
  <c r="B70" i="33" s="1"/>
  <c r="B71" i="33" s="1"/>
  <c r="B72" i="33" s="1"/>
  <c r="B73" i="33" s="1"/>
  <c r="B74" i="33" s="1"/>
  <c r="B75" i="33" s="1"/>
  <c r="B76" i="33" s="1"/>
  <c r="A5" i="33"/>
  <c r="A6" i="33" s="1"/>
  <c r="AA4" i="33"/>
  <c r="D4" i="33"/>
  <c r="C4" i="33"/>
  <c r="H4" i="33" s="1"/>
  <c r="H5" i="33" s="1"/>
  <c r="H6" i="33" s="1"/>
  <c r="H7" i="33" s="1"/>
  <c r="H8" i="33" s="1"/>
  <c r="H9" i="33" s="1"/>
  <c r="H10" i="33" s="1"/>
  <c r="H11" i="33" s="1"/>
  <c r="H12" i="33" s="1"/>
  <c r="H13" i="33" s="1"/>
  <c r="H14" i="33" s="1"/>
  <c r="H15" i="33" s="1"/>
  <c r="H16" i="33" s="1"/>
  <c r="H17" i="33" s="1"/>
  <c r="H18" i="33" s="1"/>
  <c r="H19" i="33" s="1"/>
  <c r="H20" i="33" s="1"/>
  <c r="H21" i="33" s="1"/>
  <c r="H22" i="33" s="1"/>
  <c r="H23" i="33" s="1"/>
  <c r="H24" i="33" s="1"/>
  <c r="H25" i="33" s="1"/>
  <c r="H26" i="33" s="1"/>
  <c r="H27" i="33" s="1"/>
  <c r="H28" i="33" s="1"/>
  <c r="H29" i="33" s="1"/>
  <c r="H30" i="33" s="1"/>
  <c r="H31" i="33" s="1"/>
  <c r="H32" i="33" s="1"/>
  <c r="H33" i="33" s="1"/>
  <c r="H34" i="33" s="1"/>
  <c r="H35" i="33" s="1"/>
  <c r="H36" i="33" s="1"/>
  <c r="H37" i="33" s="1"/>
  <c r="H38" i="33" s="1"/>
  <c r="H39" i="33" s="1"/>
  <c r="H40" i="33" s="1"/>
  <c r="H41" i="33" s="1"/>
  <c r="H42" i="33" s="1"/>
  <c r="H43" i="33" s="1"/>
  <c r="H44" i="33" s="1"/>
  <c r="H45" i="33" s="1"/>
  <c r="H46" i="33" s="1"/>
  <c r="H47" i="33" s="1"/>
  <c r="H48" i="33" s="1"/>
  <c r="H49" i="33" s="1"/>
  <c r="H50" i="33" s="1"/>
  <c r="H51" i="33" s="1"/>
  <c r="H52" i="33" s="1"/>
  <c r="H53" i="33" s="1"/>
  <c r="H54" i="33" s="1"/>
  <c r="H55" i="33" s="1"/>
  <c r="H56" i="33" s="1"/>
  <c r="H57" i="33" s="1"/>
  <c r="H58" i="33" s="1"/>
  <c r="H59" i="33" s="1"/>
  <c r="H60" i="33" s="1"/>
  <c r="H61" i="33" s="1"/>
  <c r="H62" i="33" s="1"/>
  <c r="H63" i="33" s="1"/>
  <c r="H64" i="33" s="1"/>
  <c r="H65" i="33" s="1"/>
  <c r="H66" i="33" s="1"/>
  <c r="H67" i="33" s="1"/>
  <c r="H68" i="33" s="1"/>
  <c r="H69" i="33" s="1"/>
  <c r="H70" i="33" s="1"/>
  <c r="H71" i="33" s="1"/>
  <c r="H72" i="33" s="1"/>
  <c r="H73" i="33" s="1"/>
  <c r="H74" i="33" s="1"/>
  <c r="H75" i="33" s="1"/>
  <c r="H76" i="33" s="1"/>
  <c r="C5" i="33" l="1"/>
  <c r="C6" i="33" s="1"/>
  <c r="C7" i="33" s="1"/>
  <c r="C8" i="33" s="1"/>
  <c r="C9" i="33" s="1"/>
  <c r="C10" i="33" s="1"/>
  <c r="C11" i="33" s="1"/>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AA52" i="32"/>
  <c r="AA51" i="32"/>
  <c r="AA50" i="32"/>
  <c r="AA49" i="32"/>
  <c r="AA48" i="32"/>
  <c r="AA47" i="32"/>
  <c r="AA46" i="32"/>
  <c r="AA45" i="32"/>
  <c r="AA44" i="32"/>
  <c r="AA43" i="32"/>
  <c r="AA42" i="32"/>
  <c r="AA41" i="32"/>
  <c r="AA40" i="32"/>
  <c r="AA39" i="32"/>
  <c r="AA38" i="32"/>
  <c r="AA37" i="32"/>
  <c r="AA36" i="32"/>
  <c r="AA35" i="32"/>
  <c r="AA34" i="32"/>
  <c r="AA33" i="32"/>
  <c r="AA32" i="32"/>
  <c r="AA31" i="32"/>
  <c r="AA30" i="32"/>
  <c r="AA29" i="32"/>
  <c r="E29" i="32"/>
  <c r="E30" i="32" s="1"/>
  <c r="E31" i="32" s="1"/>
  <c r="E32" i="32" s="1"/>
  <c r="E33" i="32" s="1"/>
  <c r="E34" i="32" s="1"/>
  <c r="E35" i="32" s="1"/>
  <c r="E36" i="32" s="1"/>
  <c r="E37" i="32" s="1"/>
  <c r="E38" i="32" s="1"/>
  <c r="E39" i="32" s="1"/>
  <c r="E40" i="32" s="1"/>
  <c r="E41" i="32" s="1"/>
  <c r="E42" i="32" s="1"/>
  <c r="E43" i="32" s="1"/>
  <c r="E44" i="32" s="1"/>
  <c r="E45" i="32" s="1"/>
  <c r="E46" i="32" s="1"/>
  <c r="E47" i="32" s="1"/>
  <c r="E48" i="32" s="1"/>
  <c r="E49" i="32" s="1"/>
  <c r="E50" i="32" s="1"/>
  <c r="E51" i="32" s="1"/>
  <c r="E52" i="32" s="1"/>
  <c r="AA28" i="32"/>
  <c r="AA27" i="32"/>
  <c r="AA26" i="32"/>
  <c r="AA25" i="32"/>
  <c r="AA24" i="32"/>
  <c r="AA23" i="32"/>
  <c r="AA22" i="32"/>
  <c r="AA21" i="32"/>
  <c r="AA20" i="32"/>
  <c r="AA19" i="32"/>
  <c r="AA18" i="32"/>
  <c r="AA17" i="32"/>
  <c r="AA16" i="32"/>
  <c r="AA15" i="32"/>
  <c r="AA14" i="32"/>
  <c r="AA13" i="32"/>
  <c r="AA12" i="32"/>
  <c r="AA11" i="32"/>
  <c r="AA10" i="32"/>
  <c r="E10" i="32"/>
  <c r="E11" i="32" s="1"/>
  <c r="E12" i="32" s="1"/>
  <c r="E13" i="32" s="1"/>
  <c r="E14" i="32" s="1"/>
  <c r="E15" i="32" s="1"/>
  <c r="E16" i="32" s="1"/>
  <c r="E17" i="32" s="1"/>
  <c r="E18" i="32" s="1"/>
  <c r="E19" i="32" s="1"/>
  <c r="E20" i="32" s="1"/>
  <c r="E21" i="32" s="1"/>
  <c r="E22" i="32" s="1"/>
  <c r="E23" i="32" s="1"/>
  <c r="E24" i="32" s="1"/>
  <c r="E25" i="32" s="1"/>
  <c r="E26" i="32" s="1"/>
  <c r="E27" i="32" s="1"/>
  <c r="AA9" i="32"/>
  <c r="AA8" i="32"/>
  <c r="AA7" i="32"/>
  <c r="AA6" i="32"/>
  <c r="E6" i="32"/>
  <c r="E7" i="32" s="1"/>
  <c r="E8" i="32" s="1"/>
  <c r="E9" i="32" s="1"/>
  <c r="B6" i="32"/>
  <c r="B7" i="32" s="1"/>
  <c r="B8" i="32" s="1"/>
  <c r="B9" i="32" s="1"/>
  <c r="B10" i="32" s="1"/>
  <c r="B11" i="32" s="1"/>
  <c r="B12" i="32" s="1"/>
  <c r="B13" i="32" s="1"/>
  <c r="B14" i="32" s="1"/>
  <c r="B15" i="32" s="1"/>
  <c r="B16" i="32" s="1"/>
  <c r="B17" i="32" s="1"/>
  <c r="B18" i="32" s="1"/>
  <c r="B19" i="32" s="1"/>
  <c r="B20" i="32" s="1"/>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43" i="32" s="1"/>
  <c r="B44" i="32" s="1"/>
  <c r="B45" i="32" s="1"/>
  <c r="B46" i="32" s="1"/>
  <c r="B47" i="32" s="1"/>
  <c r="B48" i="32" s="1"/>
  <c r="B49" i="32" s="1"/>
  <c r="B50" i="32" s="1"/>
  <c r="B51" i="32" s="1"/>
  <c r="B52" i="32" s="1"/>
  <c r="A6" i="32"/>
  <c r="A7" i="32" s="1"/>
  <c r="A8" i="32" s="1"/>
  <c r="A9" i="32" s="1"/>
  <c r="A10" i="32" s="1"/>
  <c r="A11" i="32" s="1"/>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A5" i="32"/>
  <c r="G5" i="32"/>
  <c r="G6" i="32" s="1"/>
  <c r="G7" i="32" s="1"/>
  <c r="G8" i="32" s="1"/>
  <c r="G9" i="32" s="1"/>
  <c r="G10" i="32" s="1"/>
  <c r="G11" i="32" s="1"/>
  <c r="G12" i="32" s="1"/>
  <c r="G13" i="32" s="1"/>
  <c r="G14" i="32" s="1"/>
  <c r="G15" i="32" s="1"/>
  <c r="G16" i="32" s="1"/>
  <c r="G17" i="32" s="1"/>
  <c r="G18" i="32" s="1"/>
  <c r="G19" i="32" s="1"/>
  <c r="G20" i="32" s="1"/>
  <c r="G21" i="32" s="1"/>
  <c r="G22" i="32" s="1"/>
  <c r="G23" i="32" s="1"/>
  <c r="G24" i="32" s="1"/>
  <c r="G25" i="32" s="1"/>
  <c r="G26" i="32" s="1"/>
  <c r="G27" i="32" s="1"/>
  <c r="G28" i="32" s="1"/>
  <c r="G29" i="32" s="1"/>
  <c r="G30" i="32" s="1"/>
  <c r="G31" i="32" s="1"/>
  <c r="G32" i="32" s="1"/>
  <c r="G33" i="32" s="1"/>
  <c r="G34" i="32" s="1"/>
  <c r="G35" i="32" s="1"/>
  <c r="G36" i="32" s="1"/>
  <c r="G37" i="32" s="1"/>
  <c r="G38" i="32" s="1"/>
  <c r="G39" i="32" s="1"/>
  <c r="G40" i="32" s="1"/>
  <c r="G41" i="32" s="1"/>
  <c r="G42" i="32" s="1"/>
  <c r="G43" i="32" s="1"/>
  <c r="G44" i="32" s="1"/>
  <c r="G45" i="32" s="1"/>
  <c r="G46" i="32" s="1"/>
  <c r="G47" i="32" s="1"/>
  <c r="G48" i="32" s="1"/>
  <c r="G49" i="32" s="1"/>
  <c r="G50" i="32" s="1"/>
  <c r="G51" i="32" s="1"/>
  <c r="G52" i="32" s="1"/>
  <c r="F5" i="32"/>
  <c r="F6" i="32" s="1"/>
  <c r="F7" i="32" s="1"/>
  <c r="F8" i="32" s="1"/>
  <c r="F9" i="32" s="1"/>
  <c r="F10" i="32" s="1"/>
  <c r="F11" i="32" s="1"/>
  <c r="F12" i="32" s="1"/>
  <c r="F13" i="32" s="1"/>
  <c r="F14" i="32" s="1"/>
  <c r="F15" i="32" s="1"/>
  <c r="F16" i="32" s="1"/>
  <c r="F17" i="32" s="1"/>
  <c r="F18" i="32" s="1"/>
  <c r="F19" i="32" s="1"/>
  <c r="F20" i="32" s="1"/>
  <c r="F21" i="32" s="1"/>
  <c r="F22" i="32" s="1"/>
  <c r="F23" i="32" s="1"/>
  <c r="F24" i="32" s="1"/>
  <c r="F25" i="32" s="1"/>
  <c r="F26" i="32" s="1"/>
  <c r="F27" i="32" s="1"/>
  <c r="F28" i="32" s="1"/>
  <c r="F29" i="32" s="1"/>
  <c r="F30" i="32" s="1"/>
  <c r="F31" i="32" s="1"/>
  <c r="F32" i="32" s="1"/>
  <c r="F33" i="32" s="1"/>
  <c r="F34" i="32" s="1"/>
  <c r="F35" i="32" s="1"/>
  <c r="F36" i="32" s="1"/>
  <c r="F37" i="32" s="1"/>
  <c r="F38" i="32" s="1"/>
  <c r="F39" i="32" s="1"/>
  <c r="F40" i="32" s="1"/>
  <c r="F41" i="32" s="1"/>
  <c r="F42" i="32" s="1"/>
  <c r="F43" i="32" s="1"/>
  <c r="F44" i="32" s="1"/>
  <c r="F45" i="32" s="1"/>
  <c r="F46" i="32" s="1"/>
  <c r="F47" i="32" s="1"/>
  <c r="F48" i="32" s="1"/>
  <c r="F49" i="32" s="1"/>
  <c r="F50" i="32" s="1"/>
  <c r="F51" i="32" s="1"/>
  <c r="F52" i="32" s="1"/>
  <c r="E5" i="32"/>
  <c r="B5" i="32"/>
  <c r="A5" i="32"/>
  <c r="AA4" i="32"/>
  <c r="H4" i="32"/>
  <c r="H5" i="32" s="1"/>
  <c r="H6" i="32" s="1"/>
  <c r="H7" i="32" s="1"/>
  <c r="H8" i="32" s="1"/>
  <c r="H9" i="32" s="1"/>
  <c r="H10" i="32" s="1"/>
  <c r="H11" i="32" s="1"/>
  <c r="H12" i="32" s="1"/>
  <c r="H13" i="32" s="1"/>
  <c r="H14" i="32" s="1"/>
  <c r="H15" i="32" s="1"/>
  <c r="H16" i="32" s="1"/>
  <c r="H17" i="32" s="1"/>
  <c r="H18" i="32" s="1"/>
  <c r="H19" i="32" s="1"/>
  <c r="H20" i="32" s="1"/>
  <c r="H21" i="32" s="1"/>
  <c r="H22" i="32" s="1"/>
  <c r="H23" i="32" s="1"/>
  <c r="H24" i="32" s="1"/>
  <c r="H25" i="32" s="1"/>
  <c r="H26" i="32" s="1"/>
  <c r="H27" i="32" s="1"/>
  <c r="H28" i="32" s="1"/>
  <c r="H29" i="32" s="1"/>
  <c r="H30" i="32" s="1"/>
  <c r="H31" i="32" s="1"/>
  <c r="H32" i="32" s="1"/>
  <c r="H33" i="32" s="1"/>
  <c r="H34" i="32" s="1"/>
  <c r="H35" i="32" s="1"/>
  <c r="H36" i="32" s="1"/>
  <c r="H37" i="32" s="1"/>
  <c r="H38" i="32" s="1"/>
  <c r="H39" i="32" s="1"/>
  <c r="H40" i="32" s="1"/>
  <c r="H41" i="32" s="1"/>
  <c r="H42" i="32" s="1"/>
  <c r="H43" i="32" s="1"/>
  <c r="H44" i="32" s="1"/>
  <c r="H45" i="32" s="1"/>
  <c r="H46" i="32" s="1"/>
  <c r="H47" i="32" s="1"/>
  <c r="H48" i="32" s="1"/>
  <c r="H49" i="32" s="1"/>
  <c r="H50" i="32" s="1"/>
  <c r="H51" i="32" s="1"/>
  <c r="H52" i="32" s="1"/>
  <c r="D4" i="32"/>
  <c r="D5" i="32" s="1"/>
  <c r="D6" i="32" s="1"/>
  <c r="D7" i="32" s="1"/>
  <c r="D8" i="32" s="1"/>
  <c r="D9" i="32" s="1"/>
  <c r="D10" i="32" s="1"/>
  <c r="D11" i="32" s="1"/>
  <c r="D12" i="32" s="1"/>
  <c r="D13" i="32" s="1"/>
  <c r="D14" i="32" s="1"/>
  <c r="D15" i="32" s="1"/>
  <c r="D16" i="32" s="1"/>
  <c r="D17" i="32" s="1"/>
  <c r="D18" i="32" s="1"/>
  <c r="D19" i="32" s="1"/>
  <c r="D20" i="32" s="1"/>
  <c r="D21" i="32" s="1"/>
  <c r="D22" i="32" s="1"/>
  <c r="D23" i="32" s="1"/>
  <c r="D24" i="32" s="1"/>
  <c r="D25" i="32" s="1"/>
  <c r="D26" i="32" s="1"/>
  <c r="D27" i="32" s="1"/>
  <c r="D28" i="32" s="1"/>
  <c r="D29" i="32" s="1"/>
  <c r="D30" i="32" s="1"/>
  <c r="D31" i="32" s="1"/>
  <c r="D32" i="32" s="1"/>
  <c r="D33" i="32" s="1"/>
  <c r="D34" i="32" s="1"/>
  <c r="D35" i="32" s="1"/>
  <c r="D36" i="32" s="1"/>
  <c r="D37" i="32" s="1"/>
  <c r="D38" i="32" s="1"/>
  <c r="D39" i="32" s="1"/>
  <c r="D40" i="32" s="1"/>
  <c r="D41" i="32" s="1"/>
  <c r="D42" i="32" s="1"/>
  <c r="D43" i="32" s="1"/>
  <c r="D44" i="32" s="1"/>
  <c r="D45" i="32" s="1"/>
  <c r="D46" i="32" s="1"/>
  <c r="D47" i="32" s="1"/>
  <c r="D48" i="32" s="1"/>
  <c r="D49" i="32" s="1"/>
  <c r="D50" i="32" s="1"/>
  <c r="D51" i="32" s="1"/>
  <c r="D52" i="32" s="1"/>
  <c r="C4" i="32"/>
  <c r="C5" i="32" s="1"/>
  <c r="C6" i="32" s="1"/>
  <c r="C7" i="32" s="1"/>
  <c r="C8" i="32" s="1"/>
  <c r="C9" i="32" s="1"/>
  <c r="C10" i="32" s="1"/>
  <c r="C11" i="32" s="1"/>
  <c r="C12" i="32" s="1"/>
  <c r="C13" i="32" s="1"/>
  <c r="C14" i="32" s="1"/>
  <c r="C15" i="32" s="1"/>
  <c r="C16" i="32" s="1"/>
  <c r="C17" i="32" s="1"/>
  <c r="C18" i="32" s="1"/>
  <c r="C19" i="32" s="1"/>
  <c r="C20" i="32" s="1"/>
  <c r="C21" i="32" s="1"/>
  <c r="C22" i="32" s="1"/>
  <c r="C23" i="32" s="1"/>
  <c r="C24" i="32" s="1"/>
  <c r="C25" i="32" s="1"/>
  <c r="C26" i="32" s="1"/>
  <c r="C27" i="32" s="1"/>
  <c r="C28" i="32" s="1"/>
  <c r="C29" i="32" s="1"/>
  <c r="C30" i="32" s="1"/>
  <c r="C31" i="32" s="1"/>
  <c r="C32" i="32" s="1"/>
  <c r="C33" i="32" s="1"/>
  <c r="C34" i="32" s="1"/>
  <c r="C35" i="32" s="1"/>
  <c r="C36" i="32" s="1"/>
  <c r="C37" i="32" s="1"/>
  <c r="C38" i="32" s="1"/>
  <c r="C39" i="32" s="1"/>
  <c r="C40" i="32" s="1"/>
  <c r="C41" i="32" s="1"/>
  <c r="C42" i="32" s="1"/>
  <c r="C43" i="32" s="1"/>
  <c r="C44" i="32" s="1"/>
  <c r="C45" i="32" s="1"/>
  <c r="C46" i="32" s="1"/>
  <c r="C47" i="32" s="1"/>
  <c r="C48" i="32" s="1"/>
  <c r="C49" i="32" s="1"/>
  <c r="C50" i="32" s="1"/>
  <c r="C51" i="32" s="1"/>
  <c r="C52" i="32" s="1"/>
  <c r="AA132" i="31" l="1"/>
  <c r="AA131" i="31"/>
  <c r="AA130" i="31"/>
  <c r="AA129" i="31"/>
  <c r="AA128" i="31"/>
  <c r="AA127" i="31"/>
  <c r="AA126" i="31"/>
  <c r="AA125" i="31"/>
  <c r="AA124" i="31"/>
  <c r="AA123" i="31"/>
  <c r="AA122" i="31"/>
  <c r="AA121" i="31"/>
  <c r="AA120" i="31"/>
  <c r="AA119" i="31"/>
  <c r="AA118" i="31"/>
  <c r="AA117" i="31"/>
  <c r="AA116" i="31"/>
  <c r="AA115" i="31"/>
  <c r="AA114" i="31"/>
  <c r="AA113" i="31"/>
  <c r="AA112" i="31"/>
  <c r="AA111" i="31"/>
  <c r="AA110" i="31"/>
  <c r="AA109" i="31"/>
  <c r="AA108" i="31"/>
  <c r="AA107" i="31"/>
  <c r="AA106" i="31"/>
  <c r="AA105" i="31"/>
  <c r="AA104" i="31"/>
  <c r="E104" i="31"/>
  <c r="E105" i="31" s="1"/>
  <c r="E106" i="31" s="1"/>
  <c r="E107" i="31" s="1"/>
  <c r="E108" i="31" s="1"/>
  <c r="E109" i="31" s="1"/>
  <c r="E110" i="31" s="1"/>
  <c r="E111" i="31" s="1"/>
  <c r="E112" i="31" s="1"/>
  <c r="E113" i="31" s="1"/>
  <c r="E114" i="31" s="1"/>
  <c r="E115" i="31" s="1"/>
  <c r="E116" i="31" s="1"/>
  <c r="E117" i="31" s="1"/>
  <c r="E118" i="31" s="1"/>
  <c r="E119" i="31" s="1"/>
  <c r="E120" i="31" s="1"/>
  <c r="E121" i="31" s="1"/>
  <c r="E122" i="31" s="1"/>
  <c r="E123" i="31" s="1"/>
  <c r="E124" i="31" s="1"/>
  <c r="E125" i="31" s="1"/>
  <c r="E126" i="31" s="1"/>
  <c r="E127" i="31" s="1"/>
  <c r="E128" i="31" s="1"/>
  <c r="E129" i="31" s="1"/>
  <c r="E130" i="31" s="1"/>
  <c r="E131" i="31" s="1"/>
  <c r="E132" i="31" s="1"/>
  <c r="AA103" i="31"/>
  <c r="AA102" i="31"/>
  <c r="AA101" i="31"/>
  <c r="AA100" i="31"/>
  <c r="AA99" i="31"/>
  <c r="AA98" i="31"/>
  <c r="AA97" i="31"/>
  <c r="AA96" i="31"/>
  <c r="AA95" i="31"/>
  <c r="AA94" i="31"/>
  <c r="AA93" i="31"/>
  <c r="AA92" i="31"/>
  <c r="AA91" i="31"/>
  <c r="AA90" i="31"/>
  <c r="AA89" i="31"/>
  <c r="AA88" i="31"/>
  <c r="AA87" i="31"/>
  <c r="AA85" i="31"/>
  <c r="AA84" i="31"/>
  <c r="AA83" i="31"/>
  <c r="AA82" i="31"/>
  <c r="AA81" i="31"/>
  <c r="E81" i="31"/>
  <c r="E82" i="31" s="1"/>
  <c r="E83" i="31" s="1"/>
  <c r="E84" i="31" s="1"/>
  <c r="E85" i="31" s="1"/>
  <c r="E86" i="31" s="1"/>
  <c r="E87" i="31" s="1"/>
  <c r="E88" i="31" s="1"/>
  <c r="E89" i="31" s="1"/>
  <c r="E90" i="31" s="1"/>
  <c r="E91" i="31" s="1"/>
  <c r="E92" i="31" s="1"/>
  <c r="E93" i="31" s="1"/>
  <c r="E94" i="31" s="1"/>
  <c r="E95" i="31" s="1"/>
  <c r="E96" i="31" s="1"/>
  <c r="E97" i="31" s="1"/>
  <c r="E98" i="31" s="1"/>
  <c r="E99" i="31" s="1"/>
  <c r="E100" i="31" s="1"/>
  <c r="E101" i="31" s="1"/>
  <c r="E102" i="31" s="1"/>
  <c r="AA80" i="31"/>
  <c r="AA79" i="31"/>
  <c r="AA78" i="31"/>
  <c r="AA77" i="31"/>
  <c r="AA76" i="31"/>
  <c r="E76" i="31"/>
  <c r="E77" i="31" s="1"/>
  <c r="E78" i="31" s="1"/>
  <c r="E79" i="31" s="1"/>
  <c r="E80" i="31" s="1"/>
  <c r="AA75" i="31"/>
  <c r="AA74" i="31"/>
  <c r="AA73" i="31"/>
  <c r="AA72" i="31"/>
  <c r="AA71" i="31"/>
  <c r="AA70" i="31"/>
  <c r="AA69" i="31"/>
  <c r="AA66" i="31"/>
  <c r="AA65" i="31"/>
  <c r="AA64" i="31"/>
  <c r="AA63" i="31"/>
  <c r="AA62" i="31"/>
  <c r="AA61" i="31"/>
  <c r="AA60" i="31"/>
  <c r="AA59" i="31"/>
  <c r="AA58" i="31"/>
  <c r="AA57" i="31"/>
  <c r="AA56" i="31"/>
  <c r="AA55" i="31"/>
  <c r="AA54" i="31"/>
  <c r="AA53" i="31"/>
  <c r="E53" i="31"/>
  <c r="E54" i="31" s="1"/>
  <c r="E55" i="31" s="1"/>
  <c r="E56" i="31" s="1"/>
  <c r="E57" i="31" s="1"/>
  <c r="E58" i="31" s="1"/>
  <c r="E59" i="31" s="1"/>
  <c r="E60" i="31" s="1"/>
  <c r="E61" i="31" s="1"/>
  <c r="E62" i="31" s="1"/>
  <c r="E63" i="31" s="1"/>
  <c r="E64" i="31" s="1"/>
  <c r="E65" i="31" s="1"/>
  <c r="E66" i="31" s="1"/>
  <c r="E67" i="31" s="1"/>
  <c r="E68" i="31" s="1"/>
  <c r="E69" i="31" s="1"/>
  <c r="E70" i="31" s="1"/>
  <c r="E71" i="31" s="1"/>
  <c r="E72" i="31" s="1"/>
  <c r="E73" i="31" s="1"/>
  <c r="E74" i="31" s="1"/>
  <c r="AA52" i="31"/>
  <c r="AA51" i="31"/>
  <c r="AA50" i="31"/>
  <c r="AA49" i="31"/>
  <c r="AA48" i="31"/>
  <c r="AA47" i="31"/>
  <c r="AA46" i="31"/>
  <c r="AA45" i="31"/>
  <c r="AA44" i="31"/>
  <c r="AA43" i="31"/>
  <c r="AA42" i="31"/>
  <c r="AA41" i="31"/>
  <c r="AA40" i="31"/>
  <c r="AA39" i="31"/>
  <c r="AA38" i="31"/>
  <c r="AA37" i="31"/>
  <c r="AA36" i="31"/>
  <c r="AA35" i="31"/>
  <c r="AA34" i="31"/>
  <c r="AA33" i="31"/>
  <c r="AA32" i="31"/>
  <c r="AA31" i="31"/>
  <c r="AA30" i="31"/>
  <c r="AA29" i="31"/>
  <c r="AA28" i="31"/>
  <c r="AA27" i="31"/>
  <c r="AA26" i="31"/>
  <c r="AA25" i="31"/>
  <c r="AA24" i="31"/>
  <c r="AA23" i="31"/>
  <c r="AA22" i="31"/>
  <c r="AA21" i="31"/>
  <c r="AA20" i="31"/>
  <c r="AA19" i="31"/>
  <c r="AA18" i="31"/>
  <c r="AA17" i="31"/>
  <c r="AA16" i="31"/>
  <c r="AA15" i="31"/>
  <c r="AA14" i="31"/>
  <c r="AA13" i="31"/>
  <c r="AA12" i="31"/>
  <c r="AA11" i="31"/>
  <c r="AA10" i="31"/>
  <c r="AA9" i="31"/>
  <c r="AA8" i="31"/>
  <c r="AA7" i="31"/>
  <c r="AA6" i="31"/>
  <c r="AA5" i="31"/>
  <c r="G5" i="31"/>
  <c r="G6" i="31" s="1"/>
  <c r="G7" i="31" s="1"/>
  <c r="G8" i="31" s="1"/>
  <c r="G9" i="31" s="1"/>
  <c r="G10" i="31" s="1"/>
  <c r="G11" i="31" s="1"/>
  <c r="G12" i="31" s="1"/>
  <c r="G13" i="31" s="1"/>
  <c r="G14" i="31" s="1"/>
  <c r="G15" i="31" s="1"/>
  <c r="G16" i="31" s="1"/>
  <c r="G17" i="31" s="1"/>
  <c r="G18" i="31" s="1"/>
  <c r="G19" i="31" s="1"/>
  <c r="G20" i="31" s="1"/>
  <c r="G21" i="31" s="1"/>
  <c r="G22" i="31" s="1"/>
  <c r="G23" i="31" s="1"/>
  <c r="G24" i="31" s="1"/>
  <c r="G25" i="31" s="1"/>
  <c r="G26" i="31" s="1"/>
  <c r="G27" i="31" s="1"/>
  <c r="G28" i="31" s="1"/>
  <c r="G29" i="31" s="1"/>
  <c r="G30" i="31" s="1"/>
  <c r="G31" i="31" s="1"/>
  <c r="G32" i="31" s="1"/>
  <c r="G33" i="31" s="1"/>
  <c r="G34" i="31" s="1"/>
  <c r="G35" i="31" s="1"/>
  <c r="G36" i="31" s="1"/>
  <c r="G37" i="31" s="1"/>
  <c r="G38" i="31" s="1"/>
  <c r="G39" i="31" s="1"/>
  <c r="G40" i="31" s="1"/>
  <c r="G41" i="31" s="1"/>
  <c r="G42" i="31" s="1"/>
  <c r="G43" i="31" s="1"/>
  <c r="G44" i="31" s="1"/>
  <c r="G45" i="31" s="1"/>
  <c r="G46" i="31" s="1"/>
  <c r="G47" i="31" s="1"/>
  <c r="G48" i="31" s="1"/>
  <c r="G49" i="31" s="1"/>
  <c r="G50" i="31" s="1"/>
  <c r="G51" i="31" s="1"/>
  <c r="G52" i="31" s="1"/>
  <c r="G53" i="31" s="1"/>
  <c r="G54" i="31" s="1"/>
  <c r="G55" i="31" s="1"/>
  <c r="G56" i="31" s="1"/>
  <c r="G57" i="31" s="1"/>
  <c r="G58" i="31" s="1"/>
  <c r="G59" i="31" s="1"/>
  <c r="G60" i="31" s="1"/>
  <c r="G61" i="31" s="1"/>
  <c r="G62" i="31" s="1"/>
  <c r="G63" i="31" s="1"/>
  <c r="G64" i="31" s="1"/>
  <c r="G65" i="31" s="1"/>
  <c r="G66" i="31" s="1"/>
  <c r="G67" i="31" s="1"/>
  <c r="G68" i="31" s="1"/>
  <c r="G69" i="31" s="1"/>
  <c r="G70" i="31" s="1"/>
  <c r="G71" i="31" s="1"/>
  <c r="G72" i="31" s="1"/>
  <c r="G73" i="31" s="1"/>
  <c r="G74" i="31" s="1"/>
  <c r="G75" i="31" s="1"/>
  <c r="G76" i="31" s="1"/>
  <c r="G77" i="31" s="1"/>
  <c r="G78" i="31" s="1"/>
  <c r="G79" i="31" s="1"/>
  <c r="G80" i="31" s="1"/>
  <c r="G81" i="31" s="1"/>
  <c r="G82" i="31" s="1"/>
  <c r="G83" i="31" s="1"/>
  <c r="G84" i="31" s="1"/>
  <c r="G85" i="31" s="1"/>
  <c r="G86" i="31" s="1"/>
  <c r="G87" i="31" s="1"/>
  <c r="G88" i="31" s="1"/>
  <c r="G89" i="31" s="1"/>
  <c r="G90" i="31" s="1"/>
  <c r="G91" i="31" s="1"/>
  <c r="G92" i="31" s="1"/>
  <c r="G93" i="31" s="1"/>
  <c r="G94" i="31" s="1"/>
  <c r="G95" i="31" s="1"/>
  <c r="G96" i="31" s="1"/>
  <c r="G97" i="31" s="1"/>
  <c r="G98" i="31" s="1"/>
  <c r="G99" i="31" s="1"/>
  <c r="G100" i="31" s="1"/>
  <c r="G101" i="31" s="1"/>
  <c r="G102" i="31" s="1"/>
  <c r="G103" i="31" s="1"/>
  <c r="G104" i="31" s="1"/>
  <c r="G105" i="31" s="1"/>
  <c r="G106" i="31" s="1"/>
  <c r="G107" i="31" s="1"/>
  <c r="G108" i="31" s="1"/>
  <c r="G109" i="31" s="1"/>
  <c r="G110" i="31" s="1"/>
  <c r="G111" i="31" s="1"/>
  <c r="G112" i="31" s="1"/>
  <c r="G113" i="31" s="1"/>
  <c r="G114" i="31" s="1"/>
  <c r="G115" i="31" s="1"/>
  <c r="G116" i="31" s="1"/>
  <c r="G117" i="31" s="1"/>
  <c r="G118" i="31" s="1"/>
  <c r="G119" i="31" s="1"/>
  <c r="G120" i="31" s="1"/>
  <c r="G121" i="31" s="1"/>
  <c r="G122" i="31" s="1"/>
  <c r="G123" i="31" s="1"/>
  <c r="G124" i="31" s="1"/>
  <c r="G125" i="31" s="1"/>
  <c r="G126" i="31" s="1"/>
  <c r="G127" i="31" s="1"/>
  <c r="G128" i="31" s="1"/>
  <c r="G129" i="31" s="1"/>
  <c r="G130" i="31" s="1"/>
  <c r="G131" i="31" s="1"/>
  <c r="G132" i="31" s="1"/>
  <c r="F5" i="31"/>
  <c r="F6" i="31" s="1"/>
  <c r="F7" i="31" s="1"/>
  <c r="F8" i="31" s="1"/>
  <c r="F9" i="31" s="1"/>
  <c r="F10" i="31" s="1"/>
  <c r="F11" i="31" s="1"/>
  <c r="F12" i="31" s="1"/>
  <c r="F13" i="31" s="1"/>
  <c r="F14" i="31" s="1"/>
  <c r="F15" i="31" s="1"/>
  <c r="F16" i="31" s="1"/>
  <c r="F17" i="31" s="1"/>
  <c r="F18" i="31" s="1"/>
  <c r="F19" i="31" s="1"/>
  <c r="F20" i="31" s="1"/>
  <c r="F21" i="31" s="1"/>
  <c r="F22" i="31" s="1"/>
  <c r="F23" i="31" s="1"/>
  <c r="F24" i="31" s="1"/>
  <c r="F25" i="31" s="1"/>
  <c r="F26" i="31" s="1"/>
  <c r="F27" i="31" s="1"/>
  <c r="F28" i="31" s="1"/>
  <c r="F29" i="31" s="1"/>
  <c r="F30" i="31" s="1"/>
  <c r="F31" i="31" s="1"/>
  <c r="F32" i="31" s="1"/>
  <c r="F33" i="31" s="1"/>
  <c r="F34" i="31" s="1"/>
  <c r="F35" i="31" s="1"/>
  <c r="F36" i="31" s="1"/>
  <c r="F37" i="31" s="1"/>
  <c r="F38" i="31" s="1"/>
  <c r="F39" i="31" s="1"/>
  <c r="F40" i="31" s="1"/>
  <c r="F41" i="31" s="1"/>
  <c r="F42" i="31" s="1"/>
  <c r="F43" i="31" s="1"/>
  <c r="F44" i="31" s="1"/>
  <c r="F45" i="31" s="1"/>
  <c r="F46" i="31" s="1"/>
  <c r="F47" i="31" s="1"/>
  <c r="F48" i="31" s="1"/>
  <c r="F49" i="31" s="1"/>
  <c r="F50" i="31" s="1"/>
  <c r="F51" i="31" s="1"/>
  <c r="F52" i="31" s="1"/>
  <c r="F53" i="31" s="1"/>
  <c r="F54" i="31" s="1"/>
  <c r="F55" i="31" s="1"/>
  <c r="F56" i="31" s="1"/>
  <c r="F57" i="31" s="1"/>
  <c r="F58" i="31" s="1"/>
  <c r="F59" i="31" s="1"/>
  <c r="F60" i="31" s="1"/>
  <c r="F61" i="31" s="1"/>
  <c r="F62" i="31" s="1"/>
  <c r="F63" i="31" s="1"/>
  <c r="F64" i="31" s="1"/>
  <c r="F65" i="31" s="1"/>
  <c r="F66" i="31" s="1"/>
  <c r="F67" i="31" s="1"/>
  <c r="F68" i="31" s="1"/>
  <c r="F69" i="31" s="1"/>
  <c r="F70" i="31" s="1"/>
  <c r="F71" i="31" s="1"/>
  <c r="F72" i="31" s="1"/>
  <c r="F73" i="31" s="1"/>
  <c r="F74" i="31" s="1"/>
  <c r="F75" i="31" s="1"/>
  <c r="F76" i="31" s="1"/>
  <c r="F77" i="31" s="1"/>
  <c r="F78" i="31" s="1"/>
  <c r="F79" i="31" s="1"/>
  <c r="F80" i="31" s="1"/>
  <c r="F81" i="31" s="1"/>
  <c r="F82" i="31" s="1"/>
  <c r="F83" i="31" s="1"/>
  <c r="F84" i="31" s="1"/>
  <c r="F85" i="31" s="1"/>
  <c r="F86" i="31" s="1"/>
  <c r="F87" i="31" s="1"/>
  <c r="F88" i="31" s="1"/>
  <c r="F89" i="31" s="1"/>
  <c r="F90" i="31" s="1"/>
  <c r="F91" i="31" s="1"/>
  <c r="F92" i="31" s="1"/>
  <c r="F93" i="31" s="1"/>
  <c r="F94" i="31" s="1"/>
  <c r="F95" i="31" s="1"/>
  <c r="F96" i="31" s="1"/>
  <c r="F97" i="31" s="1"/>
  <c r="F98" i="31" s="1"/>
  <c r="F99" i="31" s="1"/>
  <c r="F100" i="31" s="1"/>
  <c r="F101" i="31" s="1"/>
  <c r="F102" i="31" s="1"/>
  <c r="F103" i="31" s="1"/>
  <c r="F104" i="31" s="1"/>
  <c r="F105" i="31" s="1"/>
  <c r="F106" i="31" s="1"/>
  <c r="F107" i="31" s="1"/>
  <c r="F108" i="31" s="1"/>
  <c r="F109" i="31" s="1"/>
  <c r="F110" i="31" s="1"/>
  <c r="F111" i="31" s="1"/>
  <c r="F112" i="31" s="1"/>
  <c r="F113" i="31" s="1"/>
  <c r="F114" i="31" s="1"/>
  <c r="F115" i="31" s="1"/>
  <c r="F116" i="31" s="1"/>
  <c r="F117" i="31" s="1"/>
  <c r="F118" i="31" s="1"/>
  <c r="F119" i="31" s="1"/>
  <c r="F120" i="31" s="1"/>
  <c r="F121" i="31" s="1"/>
  <c r="F122" i="31" s="1"/>
  <c r="F123" i="31" s="1"/>
  <c r="F124" i="31" s="1"/>
  <c r="F125" i="31" s="1"/>
  <c r="F126" i="31" s="1"/>
  <c r="F127" i="31" s="1"/>
  <c r="F128" i="31" s="1"/>
  <c r="F129" i="31" s="1"/>
  <c r="F130" i="31" s="1"/>
  <c r="F131" i="31" s="1"/>
  <c r="F132" i="31" s="1"/>
  <c r="E5" i="31"/>
  <c r="E6" i="31" s="1"/>
  <c r="E7" i="31" s="1"/>
  <c r="E8" i="31" s="1"/>
  <c r="E9" i="31" s="1"/>
  <c r="E10" i="31" s="1"/>
  <c r="E11" i="31" s="1"/>
  <c r="E12" i="31" s="1"/>
  <c r="E13" i="31" s="1"/>
  <c r="E14" i="31" s="1"/>
  <c r="E15" i="31" s="1"/>
  <c r="E16" i="31" s="1"/>
  <c r="E17" i="31" s="1"/>
  <c r="E18" i="31" s="1"/>
  <c r="E19" i="31" s="1"/>
  <c r="E20" i="31" s="1"/>
  <c r="E21" i="31" s="1"/>
  <c r="E22" i="31" s="1"/>
  <c r="E23" i="31" s="1"/>
  <c r="E24" i="31" s="1"/>
  <c r="E25" i="31" s="1"/>
  <c r="E26" i="31" s="1"/>
  <c r="E27" i="31" s="1"/>
  <c r="E28" i="31" s="1"/>
  <c r="E29" i="31" s="1"/>
  <c r="E30" i="31" s="1"/>
  <c r="E31" i="31" s="1"/>
  <c r="E32" i="31" s="1"/>
  <c r="E33" i="31" s="1"/>
  <c r="E34" i="31" s="1"/>
  <c r="E35" i="31" s="1"/>
  <c r="E36" i="31" s="1"/>
  <c r="E37" i="31" s="1"/>
  <c r="E38" i="31" s="1"/>
  <c r="E39" i="31" s="1"/>
  <c r="E40" i="31" s="1"/>
  <c r="E41" i="31" s="1"/>
  <c r="E42" i="31" s="1"/>
  <c r="E43" i="31" s="1"/>
  <c r="E44" i="31" s="1"/>
  <c r="E45" i="31" s="1"/>
  <c r="E46" i="31" s="1"/>
  <c r="E47" i="31" s="1"/>
  <c r="E48" i="31" s="1"/>
  <c r="E49" i="31" s="1"/>
  <c r="E50" i="31" s="1"/>
  <c r="E51" i="31" s="1"/>
  <c r="B5" i="31"/>
  <c r="B6" i="31" s="1"/>
  <c r="B7" i="31" s="1"/>
  <c r="B8" i="31" s="1"/>
  <c r="B9" i="31" s="1"/>
  <c r="B10" i="31" s="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B52" i="31" s="1"/>
  <c r="B53" i="31" s="1"/>
  <c r="B54" i="31" s="1"/>
  <c r="B55" i="31" s="1"/>
  <c r="B56" i="31" s="1"/>
  <c r="B57" i="31" s="1"/>
  <c r="B58" i="31" s="1"/>
  <c r="B59" i="31" s="1"/>
  <c r="B60" i="31" s="1"/>
  <c r="B61" i="31" s="1"/>
  <c r="B62" i="31" s="1"/>
  <c r="B63" i="31" s="1"/>
  <c r="B64" i="31" s="1"/>
  <c r="B65" i="31" s="1"/>
  <c r="B66" i="31" s="1"/>
  <c r="B67" i="31" s="1"/>
  <c r="B68" i="31" s="1"/>
  <c r="B69" i="31" s="1"/>
  <c r="B70" i="31" s="1"/>
  <c r="B71" i="31" s="1"/>
  <c r="B72" i="31" s="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94" i="31" s="1"/>
  <c r="B95" i="31" s="1"/>
  <c r="B96" i="31" s="1"/>
  <c r="B97" i="31" s="1"/>
  <c r="B98" i="31" s="1"/>
  <c r="B99" i="31" s="1"/>
  <c r="B100" i="31" s="1"/>
  <c r="B101" i="31" s="1"/>
  <c r="B102" i="31" s="1"/>
  <c r="B103" i="31" s="1"/>
  <c r="B104" i="31" s="1"/>
  <c r="B105" i="31" s="1"/>
  <c r="B106" i="31" s="1"/>
  <c r="B107" i="31" s="1"/>
  <c r="B108" i="31" s="1"/>
  <c r="B109" i="31" s="1"/>
  <c r="B110" i="31" s="1"/>
  <c r="B111" i="31" s="1"/>
  <c r="B112" i="31" s="1"/>
  <c r="B113" i="31" s="1"/>
  <c r="B114" i="31" s="1"/>
  <c r="B115" i="31" s="1"/>
  <c r="B116" i="31" s="1"/>
  <c r="B117" i="31" s="1"/>
  <c r="B118" i="31" s="1"/>
  <c r="B119" i="31" s="1"/>
  <c r="B120" i="31" s="1"/>
  <c r="B121" i="31" s="1"/>
  <c r="B122" i="31" s="1"/>
  <c r="B123" i="31" s="1"/>
  <c r="B124" i="31" s="1"/>
  <c r="B125" i="31" s="1"/>
  <c r="B126" i="31" s="1"/>
  <c r="B127" i="31" s="1"/>
  <c r="B128" i="31" s="1"/>
  <c r="B129" i="31" s="1"/>
  <c r="B130" i="31" s="1"/>
  <c r="B131" i="31" s="1"/>
  <c r="B132" i="31" s="1"/>
  <c r="A5" i="31"/>
  <c r="A6" i="31" s="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A4" i="31"/>
  <c r="H4" i="31"/>
  <c r="H5" i="31" s="1"/>
  <c r="H6" i="31" s="1"/>
  <c r="H7" i="31" s="1"/>
  <c r="H8" i="31" s="1"/>
  <c r="H9" i="31" s="1"/>
  <c r="H10" i="31" s="1"/>
  <c r="H11" i="31" s="1"/>
  <c r="H12" i="31" s="1"/>
  <c r="H13" i="31" s="1"/>
  <c r="H14" i="31" s="1"/>
  <c r="H15" i="31" s="1"/>
  <c r="H16" i="31" s="1"/>
  <c r="H17" i="31" s="1"/>
  <c r="H18" i="31" s="1"/>
  <c r="H19" i="31" s="1"/>
  <c r="H20" i="31" s="1"/>
  <c r="H21" i="31" s="1"/>
  <c r="H22" i="31" s="1"/>
  <c r="H23" i="31" s="1"/>
  <c r="H24" i="31" s="1"/>
  <c r="H25" i="31" s="1"/>
  <c r="H26" i="31" s="1"/>
  <c r="H27" i="31" s="1"/>
  <c r="H28" i="31" s="1"/>
  <c r="H29" i="31" s="1"/>
  <c r="H30" i="31" s="1"/>
  <c r="H31" i="31" s="1"/>
  <c r="H32" i="31" s="1"/>
  <c r="H33" i="31" s="1"/>
  <c r="H34" i="31" s="1"/>
  <c r="H35" i="31" s="1"/>
  <c r="H36" i="31" s="1"/>
  <c r="H37" i="31" s="1"/>
  <c r="H38" i="31" s="1"/>
  <c r="H39" i="31" s="1"/>
  <c r="H40" i="31" s="1"/>
  <c r="H41" i="31" s="1"/>
  <c r="H42" i="31" s="1"/>
  <c r="H43" i="31" s="1"/>
  <c r="H44" i="31" s="1"/>
  <c r="H45" i="31" s="1"/>
  <c r="H46" i="31" s="1"/>
  <c r="H47" i="31" s="1"/>
  <c r="H48" i="31" s="1"/>
  <c r="H49" i="31" s="1"/>
  <c r="H50" i="31" s="1"/>
  <c r="H51" i="31" s="1"/>
  <c r="H52" i="31" s="1"/>
  <c r="H53" i="31" s="1"/>
  <c r="H54" i="31" s="1"/>
  <c r="H55" i="31" s="1"/>
  <c r="H56" i="31" s="1"/>
  <c r="H57" i="31" s="1"/>
  <c r="H58" i="31" s="1"/>
  <c r="H59" i="31" s="1"/>
  <c r="H60" i="31" s="1"/>
  <c r="H61" i="31" s="1"/>
  <c r="H62" i="31" s="1"/>
  <c r="H63" i="31" s="1"/>
  <c r="H64" i="31" s="1"/>
  <c r="H65" i="31" s="1"/>
  <c r="H66" i="31" s="1"/>
  <c r="H67" i="31" s="1"/>
  <c r="H68" i="31" s="1"/>
  <c r="H69" i="31" s="1"/>
  <c r="H70" i="31" s="1"/>
  <c r="H71" i="31" s="1"/>
  <c r="H72" i="31" s="1"/>
  <c r="H73" i="31" s="1"/>
  <c r="H74" i="31" s="1"/>
  <c r="H75" i="31" s="1"/>
  <c r="H76" i="31" s="1"/>
  <c r="H77" i="31" s="1"/>
  <c r="H78" i="31" s="1"/>
  <c r="H79" i="31" s="1"/>
  <c r="H80" i="31" s="1"/>
  <c r="H81" i="31" s="1"/>
  <c r="H82" i="31" s="1"/>
  <c r="H83" i="31" s="1"/>
  <c r="H84" i="31" s="1"/>
  <c r="H85" i="31" s="1"/>
  <c r="H86" i="31" s="1"/>
  <c r="H87" i="31" s="1"/>
  <c r="H88" i="31" s="1"/>
  <c r="H89" i="31" s="1"/>
  <c r="H90" i="31" s="1"/>
  <c r="H91" i="31" s="1"/>
  <c r="H92" i="31" s="1"/>
  <c r="H93" i="31" s="1"/>
  <c r="H94" i="31" s="1"/>
  <c r="H95" i="31" s="1"/>
  <c r="H96" i="31" s="1"/>
  <c r="H97" i="31" s="1"/>
  <c r="H98" i="31" s="1"/>
  <c r="H99" i="31" s="1"/>
  <c r="H100" i="31" s="1"/>
  <c r="H101" i="31" s="1"/>
  <c r="H102" i="31" s="1"/>
  <c r="H103" i="31" s="1"/>
  <c r="H104" i="31" s="1"/>
  <c r="H105" i="31" s="1"/>
  <c r="H106" i="31" s="1"/>
  <c r="H107" i="31" s="1"/>
  <c r="H108" i="31" s="1"/>
  <c r="H109" i="31" s="1"/>
  <c r="H110" i="31" s="1"/>
  <c r="H111" i="31" s="1"/>
  <c r="H112" i="31" s="1"/>
  <c r="H113" i="31" s="1"/>
  <c r="H114" i="31" s="1"/>
  <c r="H115" i="31" s="1"/>
  <c r="H116" i="31" s="1"/>
  <c r="H117" i="31" s="1"/>
  <c r="H118" i="31" s="1"/>
  <c r="H119" i="31" s="1"/>
  <c r="H120" i="31" s="1"/>
  <c r="H121" i="31" s="1"/>
  <c r="H122" i="31" s="1"/>
  <c r="H123" i="31" s="1"/>
  <c r="H124" i="31" s="1"/>
  <c r="H125" i="31" s="1"/>
  <c r="H126" i="31" s="1"/>
  <c r="H127" i="31" s="1"/>
  <c r="H128" i="31" s="1"/>
  <c r="H129" i="31" s="1"/>
  <c r="H130" i="31" s="1"/>
  <c r="H131" i="31" s="1"/>
  <c r="H132" i="31" s="1"/>
  <c r="D4" i="31"/>
  <c r="D5" i="31" s="1"/>
  <c r="D6" i="31" s="1"/>
  <c r="D7" i="31" s="1"/>
  <c r="D8" i="31" s="1"/>
  <c r="D9" i="31" s="1"/>
  <c r="D10" i="31" s="1"/>
  <c r="D11" i="31" s="1"/>
  <c r="D12" i="31" s="1"/>
  <c r="D13" i="31" s="1"/>
  <c r="D14" i="31" s="1"/>
  <c r="D15" i="31" s="1"/>
  <c r="D16" i="31" s="1"/>
  <c r="D17" i="31" s="1"/>
  <c r="D18" i="31" s="1"/>
  <c r="D19" i="31" s="1"/>
  <c r="D20" i="31" s="1"/>
  <c r="D21" i="31" s="1"/>
  <c r="D22" i="31" s="1"/>
  <c r="D23" i="31" s="1"/>
  <c r="D24" i="31" s="1"/>
  <c r="D25" i="31" s="1"/>
  <c r="D26" i="31" s="1"/>
  <c r="D27" i="31" s="1"/>
  <c r="D28" i="31" s="1"/>
  <c r="D29" i="31" s="1"/>
  <c r="D30" i="31" s="1"/>
  <c r="D31" i="31" s="1"/>
  <c r="D32" i="31" s="1"/>
  <c r="D33" i="31" s="1"/>
  <c r="D34" i="31" s="1"/>
  <c r="D35" i="31" s="1"/>
  <c r="D36" i="31" s="1"/>
  <c r="D37" i="31" s="1"/>
  <c r="D38" i="31" s="1"/>
  <c r="D39" i="31" s="1"/>
  <c r="D40" i="31" s="1"/>
  <c r="D41" i="31" s="1"/>
  <c r="D42" i="31" s="1"/>
  <c r="D43" i="31" s="1"/>
  <c r="D44" i="31" s="1"/>
  <c r="D45" i="31" s="1"/>
  <c r="D46" i="31" s="1"/>
  <c r="D47" i="31" s="1"/>
  <c r="D48" i="31" s="1"/>
  <c r="D49" i="31" s="1"/>
  <c r="D50" i="31" s="1"/>
  <c r="D51" i="31" s="1"/>
  <c r="D52" i="31" s="1"/>
  <c r="D53" i="31" s="1"/>
  <c r="D54" i="31" s="1"/>
  <c r="D55" i="31" s="1"/>
  <c r="D56" i="31" s="1"/>
  <c r="D57" i="31" s="1"/>
  <c r="D58" i="31" s="1"/>
  <c r="D59" i="31" s="1"/>
  <c r="D60" i="31" s="1"/>
  <c r="D61" i="31" s="1"/>
  <c r="D62" i="31" s="1"/>
  <c r="D63" i="31" s="1"/>
  <c r="D64" i="31" s="1"/>
  <c r="D65" i="31" s="1"/>
  <c r="D66" i="31" s="1"/>
  <c r="D67" i="31" s="1"/>
  <c r="D68" i="31" s="1"/>
  <c r="D69" i="31" s="1"/>
  <c r="D70" i="31" s="1"/>
  <c r="D71" i="31" s="1"/>
  <c r="D72" i="31" s="1"/>
  <c r="D73" i="31" s="1"/>
  <c r="D74" i="31" s="1"/>
  <c r="D75" i="31" s="1"/>
  <c r="D76" i="31" s="1"/>
  <c r="D77" i="31" s="1"/>
  <c r="D78" i="31" s="1"/>
  <c r="D79" i="31" s="1"/>
  <c r="D80" i="31" s="1"/>
  <c r="D81" i="31" s="1"/>
  <c r="D82" i="31" s="1"/>
  <c r="D83" i="31" s="1"/>
  <c r="D84" i="31" s="1"/>
  <c r="D85" i="31" s="1"/>
  <c r="D86" i="31" s="1"/>
  <c r="D87" i="31" s="1"/>
  <c r="D88" i="31" s="1"/>
  <c r="D89" i="31" s="1"/>
  <c r="D90" i="31" s="1"/>
  <c r="D91" i="31" s="1"/>
  <c r="D92" i="31" s="1"/>
  <c r="D93" i="31" s="1"/>
  <c r="D94" i="31" s="1"/>
  <c r="D95" i="31" s="1"/>
  <c r="D96" i="31" s="1"/>
  <c r="D97" i="31" s="1"/>
  <c r="D98" i="31" s="1"/>
  <c r="D99" i="31" s="1"/>
  <c r="D100" i="31" s="1"/>
  <c r="D101" i="31" s="1"/>
  <c r="D102" i="31" s="1"/>
  <c r="D103" i="31" s="1"/>
  <c r="D104" i="31" s="1"/>
  <c r="D105" i="31" s="1"/>
  <c r="D106" i="31" s="1"/>
  <c r="D107" i="31" s="1"/>
  <c r="D108" i="31" s="1"/>
  <c r="D109" i="31" s="1"/>
  <c r="D110" i="31" s="1"/>
  <c r="D111" i="31" s="1"/>
  <c r="D112" i="31" s="1"/>
  <c r="D113" i="31" s="1"/>
  <c r="D114" i="31" s="1"/>
  <c r="D115" i="31" s="1"/>
  <c r="D116" i="31" s="1"/>
  <c r="D117" i="31" s="1"/>
  <c r="D118" i="31" s="1"/>
  <c r="D119" i="31" s="1"/>
  <c r="D120" i="31" s="1"/>
  <c r="D121" i="31" s="1"/>
  <c r="D122" i="31" s="1"/>
  <c r="D123" i="31" s="1"/>
  <c r="D124" i="31" s="1"/>
  <c r="D125" i="31" s="1"/>
  <c r="D126" i="31" s="1"/>
  <c r="D127" i="31" s="1"/>
  <c r="D128" i="31" s="1"/>
  <c r="D129" i="31" s="1"/>
  <c r="D130" i="31" s="1"/>
  <c r="D131" i="31" s="1"/>
  <c r="D132" i="31" s="1"/>
  <c r="C4" i="31"/>
  <c r="C5" i="31" s="1"/>
  <c r="C6" i="31" s="1"/>
  <c r="C7" i="31" s="1"/>
  <c r="C8" i="31" s="1"/>
  <c r="C9" i="31" s="1"/>
  <c r="C10" i="31" s="1"/>
  <c r="C11" i="31" s="1"/>
  <c r="C12" i="31" s="1"/>
  <c r="C13" i="31" s="1"/>
  <c r="C14" i="31" s="1"/>
  <c r="C15" i="31" s="1"/>
  <c r="C16" i="31" s="1"/>
  <c r="C17" i="31" s="1"/>
  <c r="C18" i="31" s="1"/>
  <c r="C19" i="31" s="1"/>
  <c r="C20" i="31" s="1"/>
  <c r="C21" i="31" s="1"/>
  <c r="C22" i="31" s="1"/>
  <c r="C23" i="31" s="1"/>
  <c r="C24" i="31" s="1"/>
  <c r="C25" i="31" s="1"/>
  <c r="C26" i="31" s="1"/>
  <c r="C27" i="31" s="1"/>
  <c r="C28" i="31" s="1"/>
  <c r="C29" i="31" s="1"/>
  <c r="C30" i="31" s="1"/>
  <c r="C31" i="31" s="1"/>
  <c r="C32" i="31" s="1"/>
  <c r="C33" i="31" s="1"/>
  <c r="C34" i="31" s="1"/>
  <c r="C35" i="31" s="1"/>
  <c r="C36" i="31" s="1"/>
  <c r="C37" i="31" s="1"/>
  <c r="C38" i="31" s="1"/>
  <c r="C39" i="31" s="1"/>
  <c r="C40" i="31" s="1"/>
  <c r="C41" i="31" s="1"/>
  <c r="C42" i="31" s="1"/>
  <c r="C43" i="31" s="1"/>
  <c r="C44" i="31" s="1"/>
  <c r="C45" i="31" s="1"/>
  <c r="C46" i="31" s="1"/>
  <c r="C47" i="31" s="1"/>
  <c r="C48" i="31" s="1"/>
  <c r="C49" i="31" s="1"/>
  <c r="C50" i="31" s="1"/>
  <c r="C51" i="31" s="1"/>
  <c r="C52" i="31" s="1"/>
  <c r="C53" i="31" s="1"/>
  <c r="C54" i="31" s="1"/>
  <c r="C55" i="31" s="1"/>
  <c r="C56" i="31" s="1"/>
  <c r="C57" i="31" s="1"/>
  <c r="C58" i="31" s="1"/>
  <c r="C59" i="31" s="1"/>
  <c r="C60" i="31" s="1"/>
  <c r="C61" i="31" s="1"/>
  <c r="C62" i="31" s="1"/>
  <c r="C63" i="31" s="1"/>
  <c r="C64" i="31" s="1"/>
  <c r="C65" i="31" s="1"/>
  <c r="C66" i="31" s="1"/>
  <c r="C67" i="31" s="1"/>
  <c r="C68" i="31" s="1"/>
  <c r="C69" i="31" s="1"/>
  <c r="C70" i="31" s="1"/>
  <c r="C71" i="31" s="1"/>
  <c r="C72" i="31" s="1"/>
  <c r="C73" i="31" s="1"/>
  <c r="C74" i="31" s="1"/>
  <c r="C75" i="31" s="1"/>
  <c r="C76" i="31" s="1"/>
  <c r="C77" i="31" s="1"/>
  <c r="C78" i="31" s="1"/>
  <c r="C79" i="31" s="1"/>
  <c r="C80" i="31" s="1"/>
  <c r="C81" i="31" s="1"/>
  <c r="C82" i="31" s="1"/>
  <c r="C83" i="31" s="1"/>
  <c r="C84" i="31" s="1"/>
  <c r="C85" i="31" s="1"/>
  <c r="C86" i="31" s="1"/>
  <c r="C87" i="31" s="1"/>
  <c r="C88" i="31" s="1"/>
  <c r="C89" i="31" s="1"/>
  <c r="C90" i="31" s="1"/>
  <c r="C91" i="31" s="1"/>
  <c r="C92" i="31" s="1"/>
  <c r="C93" i="31" s="1"/>
  <c r="C94" i="31" s="1"/>
  <c r="C95" i="31" s="1"/>
  <c r="C96" i="31" s="1"/>
  <c r="C97" i="31" s="1"/>
  <c r="C98" i="31" s="1"/>
  <c r="C99" i="31" s="1"/>
  <c r="C100" i="31" s="1"/>
  <c r="C101" i="31" s="1"/>
  <c r="C102" i="31" s="1"/>
  <c r="C103" i="31" s="1"/>
  <c r="C104" i="31" s="1"/>
  <c r="C105" i="31" s="1"/>
  <c r="C106" i="31" s="1"/>
  <c r="C107" i="31" s="1"/>
  <c r="C108" i="31" s="1"/>
  <c r="C109" i="31" s="1"/>
  <c r="C110" i="31" s="1"/>
  <c r="C111" i="31" s="1"/>
  <c r="C112" i="31" s="1"/>
  <c r="C113" i="31" s="1"/>
  <c r="C114" i="31" s="1"/>
  <c r="C115" i="31" s="1"/>
  <c r="C116" i="31" s="1"/>
  <c r="C117" i="31" s="1"/>
  <c r="C118" i="31" s="1"/>
  <c r="C119" i="31" s="1"/>
  <c r="C120" i="31" s="1"/>
  <c r="C121" i="31" s="1"/>
  <c r="C122" i="31" s="1"/>
  <c r="C123" i="31" s="1"/>
  <c r="C124" i="31" s="1"/>
  <c r="C125" i="31" s="1"/>
  <c r="C126" i="31" s="1"/>
  <c r="C127" i="31" s="1"/>
  <c r="C128" i="31" s="1"/>
  <c r="C129" i="31" s="1"/>
  <c r="C130" i="31" s="1"/>
  <c r="C131" i="31" s="1"/>
  <c r="C132" i="31" s="1"/>
  <c r="AA43" i="30" l="1"/>
  <c r="AA42" i="30"/>
  <c r="AA41" i="30"/>
  <c r="AA40" i="30"/>
  <c r="AA39" i="30"/>
  <c r="AA38" i="30"/>
  <c r="AA37" i="30"/>
  <c r="AA36" i="30"/>
  <c r="AA35" i="30"/>
  <c r="AA34" i="30"/>
  <c r="AA33" i="30"/>
  <c r="AA32" i="30"/>
  <c r="AA31" i="30"/>
  <c r="AA30" i="30"/>
  <c r="AA29" i="30"/>
  <c r="AA28" i="30"/>
  <c r="AA27" i="30"/>
  <c r="AA26" i="30"/>
  <c r="AA25" i="30"/>
  <c r="E25" i="30"/>
  <c r="E26" i="30" s="1"/>
  <c r="E27" i="30" s="1"/>
  <c r="E28" i="30" s="1"/>
  <c r="E29" i="30" s="1"/>
  <c r="E30" i="30" s="1"/>
  <c r="E31" i="30" s="1"/>
  <c r="E32" i="30" s="1"/>
  <c r="E33" i="30" s="1"/>
  <c r="E34" i="30" s="1"/>
  <c r="E35" i="30" s="1"/>
  <c r="E36" i="30" s="1"/>
  <c r="E37" i="30" s="1"/>
  <c r="E38" i="30" s="1"/>
  <c r="E39" i="30" s="1"/>
  <c r="E40" i="30" s="1"/>
  <c r="E41" i="30" s="1"/>
  <c r="E42" i="30" s="1"/>
  <c r="E43" i="30" s="1"/>
  <c r="AA24" i="30"/>
  <c r="AA23" i="30"/>
  <c r="AA22" i="30"/>
  <c r="AA21" i="30"/>
  <c r="AA20" i="30"/>
  <c r="AA19" i="30"/>
  <c r="AA18" i="30"/>
  <c r="AA17" i="30"/>
  <c r="AA16" i="30"/>
  <c r="AA15" i="30"/>
  <c r="AA14" i="30"/>
  <c r="AA13" i="30"/>
  <c r="AA12" i="30"/>
  <c r="AA11" i="30"/>
  <c r="AA10" i="30"/>
  <c r="G10" i="30"/>
  <c r="G11" i="30" s="1"/>
  <c r="G12" i="30" s="1"/>
  <c r="G13" i="30" s="1"/>
  <c r="G14" i="30" s="1"/>
  <c r="G15" i="30" s="1"/>
  <c r="G16" i="30" s="1"/>
  <c r="G17" i="30" s="1"/>
  <c r="G18" i="30" s="1"/>
  <c r="G19" i="30" s="1"/>
  <c r="G20" i="30" s="1"/>
  <c r="G21" i="30" s="1"/>
  <c r="G22" i="30" s="1"/>
  <c r="G23" i="30" s="1"/>
  <c r="G24" i="30" s="1"/>
  <c r="G25" i="30" s="1"/>
  <c r="G26" i="30" s="1"/>
  <c r="G27" i="30" s="1"/>
  <c r="G28" i="30" s="1"/>
  <c r="G29" i="30" s="1"/>
  <c r="G30" i="30" s="1"/>
  <c r="G31" i="30" s="1"/>
  <c r="G32" i="30" s="1"/>
  <c r="G33" i="30" s="1"/>
  <c r="G34" i="30" s="1"/>
  <c r="G35" i="30" s="1"/>
  <c r="G36" i="30" s="1"/>
  <c r="G37" i="30" s="1"/>
  <c r="G38" i="30" s="1"/>
  <c r="G39" i="30" s="1"/>
  <c r="G40" i="30" s="1"/>
  <c r="G41" i="30" s="1"/>
  <c r="G42" i="30" s="1"/>
  <c r="G43" i="30" s="1"/>
  <c r="AA9" i="30"/>
  <c r="G9" i="30"/>
  <c r="AA8" i="30"/>
  <c r="AA7" i="30"/>
  <c r="A7" i="30"/>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A6" i="30"/>
  <c r="AA5" i="30"/>
  <c r="G5" i="30"/>
  <c r="G6" i="30" s="1"/>
  <c r="G7" i="30" s="1"/>
  <c r="G8" i="30" s="1"/>
  <c r="F5" i="30"/>
  <c r="F6" i="30" s="1"/>
  <c r="F7" i="30" s="1"/>
  <c r="F8" i="30" s="1"/>
  <c r="F9" i="30" s="1"/>
  <c r="F10" i="30" s="1"/>
  <c r="F11" i="30" s="1"/>
  <c r="F12" i="30" s="1"/>
  <c r="F13" i="30" s="1"/>
  <c r="F14" i="30" s="1"/>
  <c r="F15" i="30" s="1"/>
  <c r="F16" i="30" s="1"/>
  <c r="F17" i="30" s="1"/>
  <c r="F18" i="30" s="1"/>
  <c r="F19" i="30" s="1"/>
  <c r="F20" i="30" s="1"/>
  <c r="F21" i="30" s="1"/>
  <c r="F22" i="30" s="1"/>
  <c r="F23" i="30" s="1"/>
  <c r="F24" i="30" s="1"/>
  <c r="F25" i="30" s="1"/>
  <c r="F26" i="30" s="1"/>
  <c r="F27" i="30" s="1"/>
  <c r="F28" i="30" s="1"/>
  <c r="F29" i="30" s="1"/>
  <c r="F30" i="30" s="1"/>
  <c r="F31" i="30" s="1"/>
  <c r="F32" i="30" s="1"/>
  <c r="F33" i="30" s="1"/>
  <c r="F34" i="30" s="1"/>
  <c r="F35" i="30" s="1"/>
  <c r="F36" i="30" s="1"/>
  <c r="F37" i="30" s="1"/>
  <c r="F38" i="30" s="1"/>
  <c r="F39" i="30" s="1"/>
  <c r="F40" i="30" s="1"/>
  <c r="F41" i="30" s="1"/>
  <c r="F42" i="30" s="1"/>
  <c r="F43" i="30" s="1"/>
  <c r="E5" i="30"/>
  <c r="E6" i="30" s="1"/>
  <c r="E7" i="30" s="1"/>
  <c r="E8" i="30" s="1"/>
  <c r="E9" i="30" s="1"/>
  <c r="E10" i="30" s="1"/>
  <c r="E11" i="30" s="1"/>
  <c r="E12" i="30" s="1"/>
  <c r="E13" i="30" s="1"/>
  <c r="E14" i="30" s="1"/>
  <c r="E15" i="30" s="1"/>
  <c r="E16" i="30" s="1"/>
  <c r="E17" i="30" s="1"/>
  <c r="E18" i="30" s="1"/>
  <c r="E19" i="30" s="1"/>
  <c r="E20" i="30" s="1"/>
  <c r="E21" i="30" s="1"/>
  <c r="E22" i="30" s="1"/>
  <c r="E23" i="30" s="1"/>
  <c r="C5" i="30"/>
  <c r="C6" i="30" s="1"/>
  <c r="C7" i="30" s="1"/>
  <c r="C8" i="30" s="1"/>
  <c r="C9" i="30" s="1"/>
  <c r="C10" i="30" s="1"/>
  <c r="C11" i="30" s="1"/>
  <c r="C12" i="30" s="1"/>
  <c r="C13" i="30" s="1"/>
  <c r="C14" i="30" s="1"/>
  <c r="C15" i="30" s="1"/>
  <c r="C16" i="30" s="1"/>
  <c r="C17" i="30" s="1"/>
  <c r="C18" i="30" s="1"/>
  <c r="C19" i="30" s="1"/>
  <c r="C20" i="30" s="1"/>
  <c r="C21" i="30" s="1"/>
  <c r="C22" i="30" s="1"/>
  <c r="C23" i="30" s="1"/>
  <c r="C24" i="30" s="1"/>
  <c r="C25" i="30" s="1"/>
  <c r="C26" i="30" s="1"/>
  <c r="C27" i="30" s="1"/>
  <c r="C28" i="30" s="1"/>
  <c r="C29" i="30" s="1"/>
  <c r="C30" i="30" s="1"/>
  <c r="C31" i="30" s="1"/>
  <c r="C32" i="30" s="1"/>
  <c r="C33" i="30" s="1"/>
  <c r="C34" i="30" s="1"/>
  <c r="C35" i="30" s="1"/>
  <c r="C36" i="30" s="1"/>
  <c r="C37" i="30" s="1"/>
  <c r="C38" i="30" s="1"/>
  <c r="C39" i="30" s="1"/>
  <c r="C40" i="30" s="1"/>
  <c r="C41" i="30" s="1"/>
  <c r="C42" i="30" s="1"/>
  <c r="C43" i="30" s="1"/>
  <c r="B5" i="30"/>
  <c r="B6" i="30" s="1"/>
  <c r="B7" i="30" s="1"/>
  <c r="B8" i="30" s="1"/>
  <c r="B9" i="30" s="1"/>
  <c r="B10" i="30" s="1"/>
  <c r="B11" i="30" s="1"/>
  <c r="B12" i="30" s="1"/>
  <c r="B13" i="30" s="1"/>
  <c r="B14" i="30" s="1"/>
  <c r="B15" i="30" s="1"/>
  <c r="B16" i="30" s="1"/>
  <c r="B17" i="30" s="1"/>
  <c r="B18" i="30" s="1"/>
  <c r="B19" i="30" s="1"/>
  <c r="B20" i="30" s="1"/>
  <c r="B21" i="30" s="1"/>
  <c r="B22" i="30" s="1"/>
  <c r="B23" i="30" s="1"/>
  <c r="B24" i="30" s="1"/>
  <c r="B25" i="30" s="1"/>
  <c r="B26" i="30" s="1"/>
  <c r="B27" i="30" s="1"/>
  <c r="B28" i="30" s="1"/>
  <c r="B29" i="30" s="1"/>
  <c r="B30" i="30" s="1"/>
  <c r="B31" i="30" s="1"/>
  <c r="B32" i="30" s="1"/>
  <c r="B33" i="30" s="1"/>
  <c r="B34" i="30" s="1"/>
  <c r="B35" i="30" s="1"/>
  <c r="B36" i="30" s="1"/>
  <c r="B37" i="30" s="1"/>
  <c r="B38" i="30" s="1"/>
  <c r="B39" i="30" s="1"/>
  <c r="B40" i="30" s="1"/>
  <c r="B41" i="30" s="1"/>
  <c r="B42" i="30" s="1"/>
  <c r="B43" i="30" s="1"/>
  <c r="A5" i="30"/>
  <c r="A6" i="30" s="1"/>
  <c r="AA4" i="30"/>
  <c r="D4" i="30"/>
  <c r="D5" i="30" s="1"/>
  <c r="D6" i="30" s="1"/>
  <c r="D7" i="30" s="1"/>
  <c r="D8" i="30" s="1"/>
  <c r="D9" i="30" s="1"/>
  <c r="D10" i="30" s="1"/>
  <c r="D11" i="30" s="1"/>
  <c r="D12" i="30" s="1"/>
  <c r="D13" i="30" s="1"/>
  <c r="D14" i="30" s="1"/>
  <c r="D15" i="30" s="1"/>
  <c r="D16" i="30" s="1"/>
  <c r="D17" i="30" s="1"/>
  <c r="D18" i="30" s="1"/>
  <c r="D19" i="30" s="1"/>
  <c r="D20" i="30" s="1"/>
  <c r="D21" i="30" s="1"/>
  <c r="D22" i="30" s="1"/>
  <c r="D23" i="30" s="1"/>
  <c r="D24" i="30" s="1"/>
  <c r="D25" i="30" s="1"/>
  <c r="D26" i="30" s="1"/>
  <c r="D27" i="30" s="1"/>
  <c r="D28" i="30" s="1"/>
  <c r="D29" i="30" s="1"/>
  <c r="D30" i="30" s="1"/>
  <c r="D31" i="30" s="1"/>
  <c r="D32" i="30" s="1"/>
  <c r="D33" i="30" s="1"/>
  <c r="D34" i="30" s="1"/>
  <c r="D35" i="30" s="1"/>
  <c r="D36" i="30" s="1"/>
  <c r="D37" i="30" s="1"/>
  <c r="D38" i="30" s="1"/>
  <c r="D39" i="30" s="1"/>
  <c r="D40" i="30" s="1"/>
  <c r="D41" i="30" s="1"/>
  <c r="D42" i="30" s="1"/>
  <c r="D43" i="30" s="1"/>
  <c r="C4" i="30"/>
  <c r="H4" i="30" s="1"/>
  <c r="H5" i="30" s="1"/>
  <c r="H6" i="30" s="1"/>
  <c r="H7" i="30" s="1"/>
  <c r="H8" i="30" s="1"/>
  <c r="H9" i="30" s="1"/>
  <c r="H10" i="30" s="1"/>
  <c r="H11" i="30" s="1"/>
  <c r="H12" i="30" s="1"/>
  <c r="H13" i="30" s="1"/>
  <c r="H14" i="30" s="1"/>
  <c r="H15" i="30" s="1"/>
  <c r="H16" i="30" s="1"/>
  <c r="H17" i="30" s="1"/>
  <c r="H18" i="30" s="1"/>
  <c r="H19" i="30" s="1"/>
  <c r="H20" i="30" s="1"/>
  <c r="H21" i="30" s="1"/>
  <c r="H22" i="30" s="1"/>
  <c r="H23" i="30" s="1"/>
  <c r="H24" i="30" s="1"/>
  <c r="H25" i="30" s="1"/>
  <c r="H26" i="30" s="1"/>
  <c r="H27" i="30" s="1"/>
  <c r="H28" i="30" s="1"/>
  <c r="H29" i="30" s="1"/>
  <c r="H30" i="30" s="1"/>
  <c r="H31" i="30" s="1"/>
  <c r="H32" i="30" s="1"/>
  <c r="H33" i="30" s="1"/>
  <c r="H34" i="30" s="1"/>
  <c r="H35" i="30" s="1"/>
  <c r="H36" i="30" s="1"/>
  <c r="H37" i="30" s="1"/>
  <c r="H38" i="30" s="1"/>
  <c r="H39" i="30" s="1"/>
  <c r="H40" i="30" s="1"/>
  <c r="H41" i="30" s="1"/>
  <c r="H42" i="30" s="1"/>
  <c r="H43" i="30" s="1"/>
  <c r="AA76" i="29"/>
  <c r="AA75" i="29"/>
  <c r="AA74" i="29"/>
  <c r="AA73" i="29"/>
  <c r="AA72" i="29"/>
  <c r="AA71" i="29"/>
  <c r="AA70" i="29"/>
  <c r="AA69" i="29"/>
  <c r="AA68" i="29"/>
  <c r="AA67" i="29"/>
  <c r="AA66" i="29"/>
  <c r="AA65" i="29"/>
  <c r="AA64" i="29"/>
  <c r="AA63" i="29"/>
  <c r="AA62" i="29"/>
  <c r="AA61" i="29"/>
  <c r="AA60" i="29"/>
  <c r="AA59" i="29"/>
  <c r="AA58" i="29"/>
  <c r="G58" i="29"/>
  <c r="G59" i="29" s="1"/>
  <c r="G60" i="29" s="1"/>
  <c r="G61" i="29" s="1"/>
  <c r="G62" i="29" s="1"/>
  <c r="G63" i="29" s="1"/>
  <c r="G64" i="29" s="1"/>
  <c r="G65" i="29" s="1"/>
  <c r="G66" i="29" s="1"/>
  <c r="G67" i="29" s="1"/>
  <c r="G68" i="29" s="1"/>
  <c r="G69" i="29" s="1"/>
  <c r="G70" i="29" s="1"/>
  <c r="G71" i="29" s="1"/>
  <c r="G72" i="29" s="1"/>
  <c r="G73" i="29" s="1"/>
  <c r="G74" i="29" s="1"/>
  <c r="G75" i="29" s="1"/>
  <c r="G76" i="29" s="1"/>
  <c r="AA57" i="29"/>
  <c r="F57" i="29"/>
  <c r="F58" i="29" s="1"/>
  <c r="F59" i="29" s="1"/>
  <c r="F60" i="29" s="1"/>
  <c r="F61" i="29" s="1"/>
  <c r="F62" i="29" s="1"/>
  <c r="F63" i="29" s="1"/>
  <c r="F64" i="29" s="1"/>
  <c r="F65" i="29" s="1"/>
  <c r="F66" i="29" s="1"/>
  <c r="F67" i="29" s="1"/>
  <c r="F68" i="29" s="1"/>
  <c r="F69" i="29" s="1"/>
  <c r="F70" i="29" s="1"/>
  <c r="F71" i="29" s="1"/>
  <c r="F72" i="29" s="1"/>
  <c r="F73" i="29" s="1"/>
  <c r="F74" i="29" s="1"/>
  <c r="F75" i="29" s="1"/>
  <c r="F76" i="29" s="1"/>
  <c r="E57" i="29"/>
  <c r="E58" i="29" s="1"/>
  <c r="E59" i="29" s="1"/>
  <c r="E60" i="29" s="1"/>
  <c r="E61" i="29" s="1"/>
  <c r="E62" i="29" s="1"/>
  <c r="E63" i="29" s="1"/>
  <c r="E64" i="29" s="1"/>
  <c r="E65" i="29" s="1"/>
  <c r="E66" i="29" s="1"/>
  <c r="E67" i="29" s="1"/>
  <c r="E68" i="29" s="1"/>
  <c r="E69" i="29" s="1"/>
  <c r="E70" i="29" s="1"/>
  <c r="E71" i="29" s="1"/>
  <c r="E72" i="29" s="1"/>
  <c r="E73" i="29" s="1"/>
  <c r="E74" i="29" s="1"/>
  <c r="E75" i="29" s="1"/>
  <c r="E76" i="29" s="1"/>
  <c r="AA56" i="29"/>
  <c r="AA55" i="29"/>
  <c r="AA54" i="29"/>
  <c r="AA53" i="29"/>
  <c r="AA52" i="29"/>
  <c r="AA51" i="29"/>
  <c r="AA50" i="29"/>
  <c r="AA49" i="29"/>
  <c r="AA48" i="29"/>
  <c r="AA47" i="29"/>
  <c r="AA46" i="29"/>
  <c r="AA45" i="29"/>
  <c r="AA44" i="29"/>
  <c r="AA43" i="29"/>
  <c r="AA42" i="29"/>
  <c r="AA41" i="29"/>
  <c r="AA40" i="29"/>
  <c r="AA39" i="29"/>
  <c r="AA38" i="29"/>
  <c r="AA37" i="29"/>
  <c r="AA36" i="29"/>
  <c r="AA35" i="29"/>
  <c r="AA34" i="29"/>
  <c r="AA33" i="29"/>
  <c r="AA32" i="29"/>
  <c r="AA31" i="29"/>
  <c r="AA30" i="29"/>
  <c r="G30" i="29"/>
  <c r="G31" i="29" s="1"/>
  <c r="G32" i="29" s="1"/>
  <c r="G33" i="29" s="1"/>
  <c r="G34" i="29" s="1"/>
  <c r="G35" i="29" s="1"/>
  <c r="G36" i="29" s="1"/>
  <c r="G37" i="29" s="1"/>
  <c r="G38" i="29" s="1"/>
  <c r="G39" i="29" s="1"/>
  <c r="G40" i="29" s="1"/>
  <c r="G41" i="29" s="1"/>
  <c r="G42" i="29" s="1"/>
  <c r="G43" i="29" s="1"/>
  <c r="G44" i="29" s="1"/>
  <c r="G45" i="29" s="1"/>
  <c r="G46" i="29" s="1"/>
  <c r="G47" i="29" s="1"/>
  <c r="G48" i="29" s="1"/>
  <c r="G49" i="29" s="1"/>
  <c r="G50" i="29" s="1"/>
  <c r="G51" i="29" s="1"/>
  <c r="G52" i="29" s="1"/>
  <c r="G53" i="29" s="1"/>
  <c r="G54" i="29" s="1"/>
  <c r="G55" i="29" s="1"/>
  <c r="F30" i="29"/>
  <c r="F31" i="29" s="1"/>
  <c r="F32" i="29" s="1"/>
  <c r="F33" i="29" s="1"/>
  <c r="F34" i="29" s="1"/>
  <c r="F35" i="29" s="1"/>
  <c r="F36" i="29" s="1"/>
  <c r="F37" i="29" s="1"/>
  <c r="F38" i="29" s="1"/>
  <c r="F39" i="29" s="1"/>
  <c r="F40" i="29" s="1"/>
  <c r="F41" i="29" s="1"/>
  <c r="F42" i="29" s="1"/>
  <c r="F43" i="29" s="1"/>
  <c r="F44" i="29" s="1"/>
  <c r="F45" i="29" s="1"/>
  <c r="F46" i="29" s="1"/>
  <c r="F47" i="29" s="1"/>
  <c r="F48" i="29" s="1"/>
  <c r="F49" i="29" s="1"/>
  <c r="F50" i="29" s="1"/>
  <c r="F51" i="29" s="1"/>
  <c r="F52" i="29" s="1"/>
  <c r="F53" i="29" s="1"/>
  <c r="F54" i="29" s="1"/>
  <c r="F55" i="29" s="1"/>
  <c r="E30" i="29"/>
  <c r="E31" i="29" s="1"/>
  <c r="E32" i="29" s="1"/>
  <c r="E33" i="29" s="1"/>
  <c r="E34" i="29" s="1"/>
  <c r="E35" i="29" s="1"/>
  <c r="E36" i="29" s="1"/>
  <c r="E37" i="29" s="1"/>
  <c r="E38" i="29" s="1"/>
  <c r="E39" i="29" s="1"/>
  <c r="E40" i="29" s="1"/>
  <c r="E41" i="29" s="1"/>
  <c r="E42" i="29" s="1"/>
  <c r="E43" i="29" s="1"/>
  <c r="E44" i="29" s="1"/>
  <c r="E45" i="29" s="1"/>
  <c r="E46" i="29" s="1"/>
  <c r="E47" i="29" s="1"/>
  <c r="E48" i="29" s="1"/>
  <c r="E49" i="29" s="1"/>
  <c r="E50" i="29" s="1"/>
  <c r="E51" i="29" s="1"/>
  <c r="E52" i="29" s="1"/>
  <c r="E53" i="29" s="1"/>
  <c r="E54" i="29" s="1"/>
  <c r="E55" i="29" s="1"/>
  <c r="AA29" i="29"/>
  <c r="AA28" i="29"/>
  <c r="AA27" i="29"/>
  <c r="AA26" i="29"/>
  <c r="AA25" i="29"/>
  <c r="AA24" i="29"/>
  <c r="AA23" i="29"/>
  <c r="AA22" i="29"/>
  <c r="AA21" i="29"/>
  <c r="AA20" i="29"/>
  <c r="AA19" i="29"/>
  <c r="AA18" i="29"/>
  <c r="AA17" i="29"/>
  <c r="AA16" i="29"/>
  <c r="AA15" i="29"/>
  <c r="AA14" i="29"/>
  <c r="AA13" i="29"/>
  <c r="AA12" i="29"/>
  <c r="AA11" i="29"/>
  <c r="AA10" i="29"/>
  <c r="AA9" i="29"/>
  <c r="A9" i="29"/>
  <c r="A10" i="29" s="1"/>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A8" i="29"/>
  <c r="AA7" i="29"/>
  <c r="AA6" i="29"/>
  <c r="B6" i="29"/>
  <c r="B7" i="29" s="1"/>
  <c r="B8" i="29" s="1"/>
  <c r="B9" i="29" s="1"/>
  <c r="B10" i="29" s="1"/>
  <c r="B11" i="29" s="1"/>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75" i="29" s="1"/>
  <c r="B76" i="29" s="1"/>
  <c r="AA5" i="29"/>
  <c r="G5" i="29"/>
  <c r="G6" i="29" s="1"/>
  <c r="G7" i="29" s="1"/>
  <c r="G8" i="29" s="1"/>
  <c r="G9" i="29" s="1"/>
  <c r="G10" i="29" s="1"/>
  <c r="G11" i="29" s="1"/>
  <c r="G12" i="29" s="1"/>
  <c r="G13" i="29" s="1"/>
  <c r="G14" i="29" s="1"/>
  <c r="G15" i="29" s="1"/>
  <c r="G16" i="29" s="1"/>
  <c r="G17" i="29" s="1"/>
  <c r="G18" i="29" s="1"/>
  <c r="G19" i="29" s="1"/>
  <c r="G20" i="29" s="1"/>
  <c r="G21" i="29" s="1"/>
  <c r="G22" i="29" s="1"/>
  <c r="G23" i="29" s="1"/>
  <c r="G24" i="29" s="1"/>
  <c r="G25" i="29" s="1"/>
  <c r="G26" i="29" s="1"/>
  <c r="G27" i="29" s="1"/>
  <c r="G28" i="29" s="1"/>
  <c r="F5" i="29"/>
  <c r="F6" i="29" s="1"/>
  <c r="F7" i="29" s="1"/>
  <c r="F8" i="29" s="1"/>
  <c r="F9" i="29" s="1"/>
  <c r="F10" i="29" s="1"/>
  <c r="F11" i="29" s="1"/>
  <c r="F12" i="29" s="1"/>
  <c r="F13" i="29" s="1"/>
  <c r="F14" i="29" s="1"/>
  <c r="F15" i="29" s="1"/>
  <c r="F16" i="29" s="1"/>
  <c r="F17" i="29" s="1"/>
  <c r="F18" i="29" s="1"/>
  <c r="F19" i="29" s="1"/>
  <c r="F20" i="29" s="1"/>
  <c r="F21" i="29" s="1"/>
  <c r="F22" i="29" s="1"/>
  <c r="F23" i="29" s="1"/>
  <c r="F24" i="29" s="1"/>
  <c r="F25" i="29" s="1"/>
  <c r="F26" i="29" s="1"/>
  <c r="F27" i="29" s="1"/>
  <c r="F28" i="29" s="1"/>
  <c r="E5" i="29"/>
  <c r="E6" i="29" s="1"/>
  <c r="E7" i="29" s="1"/>
  <c r="E8" i="29" s="1"/>
  <c r="E9" i="29" s="1"/>
  <c r="E10" i="29" s="1"/>
  <c r="E11" i="29" s="1"/>
  <c r="E12" i="29" s="1"/>
  <c r="E13" i="29" s="1"/>
  <c r="E14" i="29" s="1"/>
  <c r="E15" i="29" s="1"/>
  <c r="E16" i="29" s="1"/>
  <c r="E17" i="29" s="1"/>
  <c r="E18" i="29" s="1"/>
  <c r="E19" i="29" s="1"/>
  <c r="E20" i="29" s="1"/>
  <c r="E21" i="29" s="1"/>
  <c r="E22" i="29" s="1"/>
  <c r="E23" i="29" s="1"/>
  <c r="E24" i="29" s="1"/>
  <c r="E25" i="29" s="1"/>
  <c r="E26" i="29" s="1"/>
  <c r="E27" i="29" s="1"/>
  <c r="E28" i="29" s="1"/>
  <c r="B5" i="29"/>
  <c r="A5" i="29"/>
  <c r="A6" i="29" s="1"/>
  <c r="A7" i="29" s="1"/>
  <c r="A8" i="29" s="1"/>
  <c r="AA4" i="29"/>
  <c r="D4" i="29"/>
  <c r="D5" i="29" s="1"/>
  <c r="D6" i="29" s="1"/>
  <c r="D7" i="29" s="1"/>
  <c r="D8" i="29" s="1"/>
  <c r="D9" i="29" s="1"/>
  <c r="D10" i="29" s="1"/>
  <c r="D11" i="29" s="1"/>
  <c r="D12" i="29" s="1"/>
  <c r="D13" i="29" s="1"/>
  <c r="D14" i="29" s="1"/>
  <c r="D15" i="29" s="1"/>
  <c r="D16" i="29" s="1"/>
  <c r="D17" i="29" s="1"/>
  <c r="D18" i="29" s="1"/>
  <c r="D19" i="29" s="1"/>
  <c r="D20" i="29" s="1"/>
  <c r="D21" i="29" s="1"/>
  <c r="D22" i="29" s="1"/>
  <c r="D23" i="29" s="1"/>
  <c r="D24" i="29" s="1"/>
  <c r="D25" i="29" s="1"/>
  <c r="D26" i="29" s="1"/>
  <c r="D27" i="29" s="1"/>
  <c r="D28" i="29" s="1"/>
  <c r="D29" i="29" s="1"/>
  <c r="D30" i="29" s="1"/>
  <c r="D31" i="29" s="1"/>
  <c r="D32" i="29" s="1"/>
  <c r="D33" i="29" s="1"/>
  <c r="D34" i="29" s="1"/>
  <c r="D35" i="29" s="1"/>
  <c r="D36" i="29" s="1"/>
  <c r="D37" i="29" s="1"/>
  <c r="D38" i="29" s="1"/>
  <c r="D39" i="29" s="1"/>
  <c r="D40" i="29" s="1"/>
  <c r="D41" i="29" s="1"/>
  <c r="D42" i="29" s="1"/>
  <c r="D43" i="29" s="1"/>
  <c r="D44" i="29" s="1"/>
  <c r="D45" i="29" s="1"/>
  <c r="D46" i="29" s="1"/>
  <c r="D47" i="29" s="1"/>
  <c r="D48" i="29" s="1"/>
  <c r="D49" i="29" s="1"/>
  <c r="D50" i="29" s="1"/>
  <c r="D51" i="29" s="1"/>
  <c r="D52" i="29" s="1"/>
  <c r="D53" i="29" s="1"/>
  <c r="D54" i="29" s="1"/>
  <c r="D55" i="29" s="1"/>
  <c r="D56" i="29" s="1"/>
  <c r="D57" i="29" s="1"/>
  <c r="D58" i="29" s="1"/>
  <c r="D59" i="29" s="1"/>
  <c r="D60" i="29" s="1"/>
  <c r="D61" i="29" s="1"/>
  <c r="D62" i="29" s="1"/>
  <c r="D63" i="29" s="1"/>
  <c r="D64" i="29" s="1"/>
  <c r="D65" i="29" s="1"/>
  <c r="D66" i="29" s="1"/>
  <c r="D67" i="29" s="1"/>
  <c r="D68" i="29" s="1"/>
  <c r="D69" i="29" s="1"/>
  <c r="D70" i="29" s="1"/>
  <c r="D71" i="29" s="1"/>
  <c r="D72" i="29" s="1"/>
  <c r="D73" i="29" s="1"/>
  <c r="D74" i="29" s="1"/>
  <c r="D75" i="29" s="1"/>
  <c r="D76" i="29" s="1"/>
  <c r="C4" i="29"/>
  <c r="C5" i="29" s="1"/>
  <c r="C6" i="29" s="1"/>
  <c r="C7" i="29" s="1"/>
  <c r="C8" i="29" s="1"/>
  <c r="C9" i="29" s="1"/>
  <c r="C10" i="29" s="1"/>
  <c r="C11" i="29" s="1"/>
  <c r="C12" i="29" s="1"/>
  <c r="C13" i="29" s="1"/>
  <c r="C14" i="29" s="1"/>
  <c r="C15" i="29" s="1"/>
  <c r="C16" i="29" s="1"/>
  <c r="C17" i="29" s="1"/>
  <c r="C18" i="29" s="1"/>
  <c r="C19" i="29" s="1"/>
  <c r="C20" i="29" s="1"/>
  <c r="C21" i="29" s="1"/>
  <c r="C22" i="29" s="1"/>
  <c r="C23" i="29" s="1"/>
  <c r="C24" i="29" s="1"/>
  <c r="C25" i="29" s="1"/>
  <c r="C26" i="29" s="1"/>
  <c r="C27" i="29" s="1"/>
  <c r="C28" i="29" s="1"/>
  <c r="C29" i="29" s="1"/>
  <c r="C30" i="29" s="1"/>
  <c r="C31" i="29" s="1"/>
  <c r="C32" i="29" s="1"/>
  <c r="C33" i="29" s="1"/>
  <c r="C34" i="29" s="1"/>
  <c r="C35" i="29" s="1"/>
  <c r="C36" i="29" s="1"/>
  <c r="C37" i="29" s="1"/>
  <c r="C38" i="29" s="1"/>
  <c r="C39" i="29" s="1"/>
  <c r="C40" i="29" s="1"/>
  <c r="C41" i="29" s="1"/>
  <c r="C42" i="29" s="1"/>
  <c r="C43" i="29" s="1"/>
  <c r="C44" i="29" s="1"/>
  <c r="C45" i="29" s="1"/>
  <c r="C46" i="29" s="1"/>
  <c r="C47" i="29" s="1"/>
  <c r="C48" i="29" s="1"/>
  <c r="C49" i="29" s="1"/>
  <c r="C50" i="29" s="1"/>
  <c r="C51" i="29" s="1"/>
  <c r="C52" i="29" s="1"/>
  <c r="C53" i="29" s="1"/>
  <c r="C54" i="29" s="1"/>
  <c r="C55" i="29" s="1"/>
  <c r="C56" i="29" s="1"/>
  <c r="C57" i="29" s="1"/>
  <c r="C58" i="29" s="1"/>
  <c r="C59" i="29" s="1"/>
  <c r="C60" i="29" s="1"/>
  <c r="C61" i="29" s="1"/>
  <c r="C62" i="29" s="1"/>
  <c r="C63" i="29" s="1"/>
  <c r="C64" i="29" s="1"/>
  <c r="C65" i="29" s="1"/>
  <c r="C66" i="29" s="1"/>
  <c r="C67" i="29" s="1"/>
  <c r="C68" i="29" s="1"/>
  <c r="C69" i="29" s="1"/>
  <c r="C70" i="29" s="1"/>
  <c r="C71" i="29" s="1"/>
  <c r="C72" i="29" s="1"/>
  <c r="C73" i="29" s="1"/>
  <c r="C74" i="29" s="1"/>
  <c r="C75" i="29" s="1"/>
  <c r="C76" i="29" s="1"/>
  <c r="H4" i="29" l="1"/>
  <c r="H5" i="29" s="1"/>
  <c r="H6" i="29" s="1"/>
  <c r="H7" i="29" s="1"/>
  <c r="H8" i="29" s="1"/>
  <c r="H9" i="29" s="1"/>
  <c r="H10" i="29" s="1"/>
  <c r="H11" i="29" s="1"/>
  <c r="H12" i="29" s="1"/>
  <c r="H13" i="29" s="1"/>
  <c r="H14" i="29" s="1"/>
  <c r="H15" i="29" s="1"/>
  <c r="H16" i="29" s="1"/>
  <c r="H17" i="29" s="1"/>
  <c r="H18" i="29" s="1"/>
  <c r="H19" i="29" s="1"/>
  <c r="H20" i="29" s="1"/>
  <c r="H21" i="29" s="1"/>
  <c r="H22" i="29" s="1"/>
  <c r="H23" i="29" s="1"/>
  <c r="H24" i="29" s="1"/>
  <c r="H25" i="29" s="1"/>
  <c r="H26" i="29" s="1"/>
  <c r="H27" i="29" s="1"/>
  <c r="H28" i="29" s="1"/>
  <c r="H29" i="29" s="1"/>
  <c r="H30" i="29" s="1"/>
  <c r="H31" i="29" s="1"/>
  <c r="H32" i="29" s="1"/>
  <c r="H33" i="29" s="1"/>
  <c r="H34" i="29" s="1"/>
  <c r="H35" i="29" s="1"/>
  <c r="H36" i="29" s="1"/>
  <c r="H37" i="29" s="1"/>
  <c r="H38" i="29" s="1"/>
  <c r="H39" i="29" s="1"/>
  <c r="H40" i="29" s="1"/>
  <c r="H41" i="29" s="1"/>
  <c r="H42" i="29" s="1"/>
  <c r="H43" i="29" s="1"/>
  <c r="H44" i="29" s="1"/>
  <c r="H45" i="29" s="1"/>
  <c r="H46" i="29" s="1"/>
  <c r="H47" i="29" s="1"/>
  <c r="H48" i="29" s="1"/>
  <c r="H49" i="29" s="1"/>
  <c r="H50" i="29" s="1"/>
  <c r="H51" i="29" s="1"/>
  <c r="H52" i="29" s="1"/>
  <c r="H53" i="29" s="1"/>
  <c r="H54" i="29" s="1"/>
  <c r="H55" i="29" s="1"/>
  <c r="H56" i="29" s="1"/>
  <c r="H57" i="29" s="1"/>
  <c r="H58" i="29" s="1"/>
  <c r="H59" i="29" s="1"/>
  <c r="H60" i="29" s="1"/>
  <c r="H61" i="29" s="1"/>
  <c r="H62" i="29" s="1"/>
  <c r="H63" i="29" s="1"/>
  <c r="H64" i="29" s="1"/>
  <c r="H65" i="29" s="1"/>
  <c r="H66" i="29" s="1"/>
  <c r="H67" i="29" s="1"/>
  <c r="H68" i="29" s="1"/>
  <c r="H69" i="29" s="1"/>
  <c r="H70" i="29" s="1"/>
  <c r="H71" i="29" s="1"/>
  <c r="H72" i="29" s="1"/>
  <c r="H73" i="29" s="1"/>
  <c r="H74" i="29" s="1"/>
  <c r="H75" i="29" s="1"/>
  <c r="H76" i="29" s="1"/>
  <c r="AA69" i="28" l="1"/>
  <c r="AA68" i="28"/>
  <c r="AA67" i="28"/>
  <c r="AA66" i="28"/>
  <c r="AA65" i="28"/>
  <c r="AA64" i="28"/>
  <c r="AA63" i="28"/>
  <c r="AA62" i="28"/>
  <c r="AA61" i="28"/>
  <c r="AA60" i="28"/>
  <c r="AA59" i="28"/>
  <c r="AA58" i="28"/>
  <c r="AA57" i="28"/>
  <c r="E57" i="28"/>
  <c r="E58" i="28" s="1"/>
  <c r="E59" i="28" s="1"/>
  <c r="E60" i="28" s="1"/>
  <c r="E61" i="28" s="1"/>
  <c r="E62" i="28" s="1"/>
  <c r="E63" i="28" s="1"/>
  <c r="E64" i="28" s="1"/>
  <c r="E65" i="28" s="1"/>
  <c r="E66" i="28" s="1"/>
  <c r="E67" i="28" s="1"/>
  <c r="E68" i="28" s="1"/>
  <c r="E69" i="28" s="1"/>
  <c r="AA56" i="28"/>
  <c r="E56" i="28"/>
  <c r="AA55" i="28"/>
  <c r="AA54" i="28"/>
  <c r="AA53" i="28"/>
  <c r="AA52" i="28"/>
  <c r="AA51" i="28"/>
  <c r="AA50" i="28"/>
  <c r="AA49" i="28"/>
  <c r="AA48" i="28"/>
  <c r="AA47" i="28"/>
  <c r="AA46" i="28"/>
  <c r="AA45" i="28"/>
  <c r="AA44" i="28"/>
  <c r="AA43" i="28"/>
  <c r="AA42" i="28"/>
  <c r="AA41" i="28"/>
  <c r="AA40" i="28"/>
  <c r="AA39" i="28"/>
  <c r="AA38" i="28"/>
  <c r="AA37" i="28"/>
  <c r="AA36" i="28"/>
  <c r="AA35" i="28"/>
  <c r="AA34" i="28"/>
  <c r="E34" i="28"/>
  <c r="E35" i="28" s="1"/>
  <c r="E36" i="28" s="1"/>
  <c r="E37" i="28" s="1"/>
  <c r="E38" i="28" s="1"/>
  <c r="E39" i="28" s="1"/>
  <c r="E40" i="28" s="1"/>
  <c r="E41" i="28" s="1"/>
  <c r="E42" i="28" s="1"/>
  <c r="E43" i="28" s="1"/>
  <c r="E44" i="28" s="1"/>
  <c r="E45" i="28" s="1"/>
  <c r="E46" i="28" s="1"/>
  <c r="E47" i="28" s="1"/>
  <c r="E48" i="28" s="1"/>
  <c r="E49" i="28" s="1"/>
  <c r="E50" i="28" s="1"/>
  <c r="E51" i="28" s="1"/>
  <c r="E52" i="28" s="1"/>
  <c r="E53" i="28" s="1"/>
  <c r="E54" i="28" s="1"/>
  <c r="AA33" i="28"/>
  <c r="AA32" i="28"/>
  <c r="AA31" i="28"/>
  <c r="AA30" i="28"/>
  <c r="AA29" i="28"/>
  <c r="AA28" i="28"/>
  <c r="AA27" i="28"/>
  <c r="AA26" i="28"/>
  <c r="AA25" i="28"/>
  <c r="AA24" i="28"/>
  <c r="AA23" i="28"/>
  <c r="AA22" i="28"/>
  <c r="AA21" i="28"/>
  <c r="AA20" i="28"/>
  <c r="AA19" i="28"/>
  <c r="AA18" i="28"/>
  <c r="AA17" i="28"/>
  <c r="AA16" i="28"/>
  <c r="AA15" i="28"/>
  <c r="AA14" i="28"/>
  <c r="AA13" i="28"/>
  <c r="AA12" i="28"/>
  <c r="AA11" i="28"/>
  <c r="AA10" i="28"/>
  <c r="AA9" i="28"/>
  <c r="AA8" i="28"/>
  <c r="AA7" i="28"/>
  <c r="AA6" i="28"/>
  <c r="AA5" i="28"/>
  <c r="G5" i="28"/>
  <c r="G6" i="28" s="1"/>
  <c r="G7" i="28" s="1"/>
  <c r="G8" i="28" s="1"/>
  <c r="G9" i="28" s="1"/>
  <c r="G10" i="28" s="1"/>
  <c r="G11" i="28" s="1"/>
  <c r="G12" i="28" s="1"/>
  <c r="G13" i="28" s="1"/>
  <c r="G14" i="28" s="1"/>
  <c r="G15" i="28" s="1"/>
  <c r="G16" i="28" s="1"/>
  <c r="G17" i="28" s="1"/>
  <c r="G18" i="28" s="1"/>
  <c r="G19" i="28" s="1"/>
  <c r="G20" i="28" s="1"/>
  <c r="G21" i="28" s="1"/>
  <c r="G22" i="28" s="1"/>
  <c r="G23" i="28" s="1"/>
  <c r="G24" i="28" s="1"/>
  <c r="G25" i="28" s="1"/>
  <c r="G26" i="28" s="1"/>
  <c r="G27" i="28" s="1"/>
  <c r="G28" i="28" s="1"/>
  <c r="G29" i="28" s="1"/>
  <c r="G30" i="28" s="1"/>
  <c r="G31" i="28" s="1"/>
  <c r="G32" i="28" s="1"/>
  <c r="G33" i="28" s="1"/>
  <c r="G34" i="28" s="1"/>
  <c r="G35" i="28" s="1"/>
  <c r="G36" i="28" s="1"/>
  <c r="G37" i="28" s="1"/>
  <c r="G38" i="28" s="1"/>
  <c r="G39" i="28" s="1"/>
  <c r="G40" i="28" s="1"/>
  <c r="G41" i="28" s="1"/>
  <c r="G42" i="28" s="1"/>
  <c r="G43" i="28" s="1"/>
  <c r="G44" i="28" s="1"/>
  <c r="G45" i="28" s="1"/>
  <c r="G46" i="28" s="1"/>
  <c r="G47" i="28" s="1"/>
  <c r="G48" i="28" s="1"/>
  <c r="G49" i="28" s="1"/>
  <c r="G50" i="28" s="1"/>
  <c r="G51" i="28" s="1"/>
  <c r="G52" i="28" s="1"/>
  <c r="G53" i="28" s="1"/>
  <c r="G54" i="28" s="1"/>
  <c r="G55" i="28" s="1"/>
  <c r="G56" i="28" s="1"/>
  <c r="G57" i="28" s="1"/>
  <c r="G58" i="28" s="1"/>
  <c r="G59" i="28" s="1"/>
  <c r="G60" i="28" s="1"/>
  <c r="G61" i="28" s="1"/>
  <c r="G62" i="28" s="1"/>
  <c r="G63" i="28" s="1"/>
  <c r="G64" i="28" s="1"/>
  <c r="G65" i="28" s="1"/>
  <c r="G66" i="28" s="1"/>
  <c r="G67" i="28" s="1"/>
  <c r="G68" i="28" s="1"/>
  <c r="G69" i="28" s="1"/>
  <c r="F5" i="28"/>
  <c r="F6" i="28" s="1"/>
  <c r="F7" i="28" s="1"/>
  <c r="F8" i="28" s="1"/>
  <c r="F9" i="28" s="1"/>
  <c r="F10" i="28" s="1"/>
  <c r="F11" i="28" s="1"/>
  <c r="F12" i="28" s="1"/>
  <c r="F13" i="28" s="1"/>
  <c r="F14" i="28" s="1"/>
  <c r="F15" i="28" s="1"/>
  <c r="F16" i="28" s="1"/>
  <c r="F17" i="28" s="1"/>
  <c r="F18" i="28" s="1"/>
  <c r="F19" i="28" s="1"/>
  <c r="F20" i="28" s="1"/>
  <c r="F21" i="28" s="1"/>
  <c r="F22" i="28" s="1"/>
  <c r="F23" i="28" s="1"/>
  <c r="F24" i="28" s="1"/>
  <c r="F25" i="28" s="1"/>
  <c r="F26" i="28" s="1"/>
  <c r="F27" i="28" s="1"/>
  <c r="F28" i="28" s="1"/>
  <c r="F29" i="28" s="1"/>
  <c r="F30" i="28" s="1"/>
  <c r="F31" i="28" s="1"/>
  <c r="F32" i="28" s="1"/>
  <c r="F33" i="28" s="1"/>
  <c r="F34" i="28" s="1"/>
  <c r="F35" i="28" s="1"/>
  <c r="F36" i="28" s="1"/>
  <c r="F37" i="28" s="1"/>
  <c r="F38" i="28" s="1"/>
  <c r="F39" i="28" s="1"/>
  <c r="F40" i="28" s="1"/>
  <c r="F41" i="28" s="1"/>
  <c r="F42" i="28" s="1"/>
  <c r="F43" i="28" s="1"/>
  <c r="F44" i="28" s="1"/>
  <c r="F45" i="28" s="1"/>
  <c r="F46" i="28" s="1"/>
  <c r="F47" i="28" s="1"/>
  <c r="F48" i="28" s="1"/>
  <c r="F49" i="28" s="1"/>
  <c r="F50" i="28" s="1"/>
  <c r="F51" i="28" s="1"/>
  <c r="F52" i="28" s="1"/>
  <c r="F53" i="28" s="1"/>
  <c r="F54" i="28" s="1"/>
  <c r="F55" i="28" s="1"/>
  <c r="F56" i="28" s="1"/>
  <c r="F57" i="28" s="1"/>
  <c r="F58" i="28" s="1"/>
  <c r="F59" i="28" s="1"/>
  <c r="F60" i="28" s="1"/>
  <c r="F61" i="28" s="1"/>
  <c r="F62" i="28" s="1"/>
  <c r="F63" i="28" s="1"/>
  <c r="F64" i="28" s="1"/>
  <c r="F65" i="28" s="1"/>
  <c r="F66" i="28" s="1"/>
  <c r="F67" i="28" s="1"/>
  <c r="F68" i="28" s="1"/>
  <c r="F69" i="28" s="1"/>
  <c r="E5" i="28"/>
  <c r="E6" i="28" s="1"/>
  <c r="E7" i="28" s="1"/>
  <c r="E8" i="28" s="1"/>
  <c r="E9" i="28" s="1"/>
  <c r="E10" i="28" s="1"/>
  <c r="E11" i="28" s="1"/>
  <c r="E12" i="28" s="1"/>
  <c r="E13" i="28" s="1"/>
  <c r="E14" i="28" s="1"/>
  <c r="E15" i="28" s="1"/>
  <c r="E16" i="28" s="1"/>
  <c r="E17" i="28" s="1"/>
  <c r="E18" i="28" s="1"/>
  <c r="E19" i="28" s="1"/>
  <c r="E20" i="28" s="1"/>
  <c r="E21" i="28" s="1"/>
  <c r="E22" i="28" s="1"/>
  <c r="E23" i="28" s="1"/>
  <c r="E24" i="28" s="1"/>
  <c r="E25" i="28" s="1"/>
  <c r="E26" i="28" s="1"/>
  <c r="E27" i="28" s="1"/>
  <c r="E28" i="28" s="1"/>
  <c r="E29" i="28" s="1"/>
  <c r="E30" i="28" s="1"/>
  <c r="E31" i="28" s="1"/>
  <c r="E32" i="28" s="1"/>
  <c r="B5" i="28"/>
  <c r="B6" i="28" s="1"/>
  <c r="B7" i="28" s="1"/>
  <c r="B8" i="28" s="1"/>
  <c r="B9" i="28" s="1"/>
  <c r="B10" i="28" s="1"/>
  <c r="B11" i="28" s="1"/>
  <c r="B12" i="28" s="1"/>
  <c r="B13" i="28" s="1"/>
  <c r="B14" i="28" s="1"/>
  <c r="B15" i="28" s="1"/>
  <c r="B16" i="28" s="1"/>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B59" i="28" s="1"/>
  <c r="B60" i="28" s="1"/>
  <c r="B61" i="28" s="1"/>
  <c r="B62" i="28" s="1"/>
  <c r="B63" i="28" s="1"/>
  <c r="B64" i="28" s="1"/>
  <c r="B65" i="28" s="1"/>
  <c r="B66" i="28" s="1"/>
  <c r="B67" i="28" s="1"/>
  <c r="B68" i="28" s="1"/>
  <c r="B69" i="28" s="1"/>
  <c r="A5" i="28"/>
  <c r="A6" i="28" s="1"/>
  <c r="A7" i="28" s="1"/>
  <c r="A8" i="28" s="1"/>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A4" i="28"/>
  <c r="D4" i="28"/>
  <c r="D5" i="28" s="1"/>
  <c r="D6" i="28" s="1"/>
  <c r="D7" i="28" s="1"/>
  <c r="D8" i="28" s="1"/>
  <c r="D9" i="28" s="1"/>
  <c r="D10" i="28" s="1"/>
  <c r="D11" i="28" s="1"/>
  <c r="D12" i="28" s="1"/>
  <c r="D13" i="28" s="1"/>
  <c r="D14" i="28" s="1"/>
  <c r="D15" i="28" s="1"/>
  <c r="D16" i="28" s="1"/>
  <c r="D17" i="28" s="1"/>
  <c r="D18" i="28" s="1"/>
  <c r="D19" i="28" s="1"/>
  <c r="D20" i="28" s="1"/>
  <c r="D21" i="28" s="1"/>
  <c r="D22" i="28" s="1"/>
  <c r="D23" i="28" s="1"/>
  <c r="D24" i="28" s="1"/>
  <c r="D25" i="28" s="1"/>
  <c r="D26" i="28" s="1"/>
  <c r="D27" i="28" s="1"/>
  <c r="D28" i="28" s="1"/>
  <c r="D29" i="28" s="1"/>
  <c r="D30" i="28" s="1"/>
  <c r="D31" i="28" s="1"/>
  <c r="D32" i="28" s="1"/>
  <c r="D33" i="28" s="1"/>
  <c r="D34" i="28" s="1"/>
  <c r="D35" i="28" s="1"/>
  <c r="D36" i="28" s="1"/>
  <c r="D37" i="28" s="1"/>
  <c r="D38" i="28" s="1"/>
  <c r="D39" i="28" s="1"/>
  <c r="D40" i="28" s="1"/>
  <c r="D41" i="28" s="1"/>
  <c r="D42" i="28" s="1"/>
  <c r="D43" i="28" s="1"/>
  <c r="D44" i="28" s="1"/>
  <c r="D45" i="28" s="1"/>
  <c r="D46" i="28" s="1"/>
  <c r="D47" i="28" s="1"/>
  <c r="D48" i="28" s="1"/>
  <c r="D49" i="28" s="1"/>
  <c r="D50" i="28" s="1"/>
  <c r="D51" i="28" s="1"/>
  <c r="D52" i="28" s="1"/>
  <c r="D53" i="28" s="1"/>
  <c r="D54" i="28" s="1"/>
  <c r="D55" i="28" s="1"/>
  <c r="D56" i="28" s="1"/>
  <c r="D57" i="28" s="1"/>
  <c r="D58" i="28" s="1"/>
  <c r="D59" i="28" s="1"/>
  <c r="D60" i="28" s="1"/>
  <c r="D61" i="28" s="1"/>
  <c r="D62" i="28" s="1"/>
  <c r="D63" i="28" s="1"/>
  <c r="D64" i="28" s="1"/>
  <c r="D65" i="28" s="1"/>
  <c r="D66" i="28" s="1"/>
  <c r="D67" i="28" s="1"/>
  <c r="D68" i="28" s="1"/>
  <c r="D69" i="28" s="1"/>
  <c r="C4" i="28"/>
  <c r="C5" i="28" s="1"/>
  <c r="C6" i="28" s="1"/>
  <c r="C7" i="28" s="1"/>
  <c r="C8" i="28" s="1"/>
  <c r="C9" i="28" s="1"/>
  <c r="C10" i="28" s="1"/>
  <c r="C11" i="28" s="1"/>
  <c r="C12" i="28" s="1"/>
  <c r="C13" i="28" s="1"/>
  <c r="C14" i="28" s="1"/>
  <c r="C15" i="28" s="1"/>
  <c r="C16" i="28" s="1"/>
  <c r="C17" i="28" s="1"/>
  <c r="C18" i="28" s="1"/>
  <c r="C19" i="28" s="1"/>
  <c r="C20" i="28" s="1"/>
  <c r="C21" i="28" s="1"/>
  <c r="C22" i="28" s="1"/>
  <c r="C23" i="28" s="1"/>
  <c r="C24" i="28" s="1"/>
  <c r="C25" i="28" s="1"/>
  <c r="C26" i="28" s="1"/>
  <c r="C27" i="28" s="1"/>
  <c r="C28" i="28" s="1"/>
  <c r="C29" i="28" s="1"/>
  <c r="C30" i="28" s="1"/>
  <c r="C31" i="28" s="1"/>
  <c r="C32" i="28" s="1"/>
  <c r="C33" i="28" s="1"/>
  <c r="C34" i="28" s="1"/>
  <c r="C35" i="28" s="1"/>
  <c r="C36" i="28" s="1"/>
  <c r="C37" i="28" s="1"/>
  <c r="C38" i="28" s="1"/>
  <c r="C39" i="28" s="1"/>
  <c r="C40" i="28" s="1"/>
  <c r="C41" i="28" s="1"/>
  <c r="C42" i="28" s="1"/>
  <c r="C43" i="28" s="1"/>
  <c r="C44" i="28" s="1"/>
  <c r="C45" i="28" s="1"/>
  <c r="C46" i="28" s="1"/>
  <c r="C47" i="28" s="1"/>
  <c r="C48" i="28" s="1"/>
  <c r="C49" i="28" s="1"/>
  <c r="C50" i="28" s="1"/>
  <c r="C51" i="28" s="1"/>
  <c r="C52" i="28" s="1"/>
  <c r="C53" i="28" s="1"/>
  <c r="C54" i="28" s="1"/>
  <c r="C55" i="28" s="1"/>
  <c r="C56" i="28" s="1"/>
  <c r="C57" i="28" s="1"/>
  <c r="C58" i="28" s="1"/>
  <c r="C59" i="28" s="1"/>
  <c r="C60" i="28" s="1"/>
  <c r="C61" i="28" s="1"/>
  <c r="C62" i="28" s="1"/>
  <c r="C63" i="28" s="1"/>
  <c r="C64" i="28" s="1"/>
  <c r="C65" i="28" s="1"/>
  <c r="C66" i="28" s="1"/>
  <c r="C67" i="28" s="1"/>
  <c r="C68" i="28" s="1"/>
  <c r="C69" i="28" s="1"/>
  <c r="H4" i="28" l="1"/>
  <c r="H5" i="28" s="1"/>
  <c r="H6" i="28" s="1"/>
  <c r="H7" i="28" s="1"/>
  <c r="H8" i="28" s="1"/>
  <c r="H9" i="28" s="1"/>
  <c r="H10" i="28" s="1"/>
  <c r="H11" i="28" s="1"/>
  <c r="H12" i="28" s="1"/>
  <c r="H13" i="28" s="1"/>
  <c r="H14" i="28" s="1"/>
  <c r="H15" i="28" s="1"/>
  <c r="H16" i="28" s="1"/>
  <c r="H17" i="28" s="1"/>
  <c r="H18" i="28" s="1"/>
  <c r="H19" i="28" s="1"/>
  <c r="H20" i="28" s="1"/>
  <c r="H21" i="28" s="1"/>
  <c r="H22" i="28" s="1"/>
  <c r="H23" i="28" s="1"/>
  <c r="H24" i="28" s="1"/>
  <c r="H25" i="28" s="1"/>
  <c r="H26" i="28" s="1"/>
  <c r="H27" i="28" s="1"/>
  <c r="H28" i="28" s="1"/>
  <c r="H29" i="28" s="1"/>
  <c r="H30" i="28" s="1"/>
  <c r="H31" i="28" s="1"/>
  <c r="H32" i="28" s="1"/>
  <c r="H33" i="28" s="1"/>
  <c r="H34" i="28" s="1"/>
  <c r="H35" i="28" s="1"/>
  <c r="H36" i="28" s="1"/>
  <c r="H37" i="28" s="1"/>
  <c r="H38" i="28" s="1"/>
  <c r="H39" i="28" s="1"/>
  <c r="H40" i="28" s="1"/>
  <c r="H41" i="28" s="1"/>
  <c r="H42" i="28" s="1"/>
  <c r="H43" i="28" s="1"/>
  <c r="H44" i="28" s="1"/>
  <c r="H45" i="28" s="1"/>
  <c r="H46" i="28" s="1"/>
  <c r="H47" i="28" s="1"/>
  <c r="H48" i="28" s="1"/>
  <c r="H49" i="28" s="1"/>
  <c r="H50" i="28" s="1"/>
  <c r="H51" i="28" s="1"/>
  <c r="H52" i="28" s="1"/>
  <c r="H53" i="28" s="1"/>
  <c r="H54" i="28" s="1"/>
  <c r="H55" i="28" s="1"/>
  <c r="H56" i="28" s="1"/>
  <c r="H57" i="28" s="1"/>
  <c r="H58" i="28" s="1"/>
  <c r="H59" i="28" s="1"/>
  <c r="H60" i="28" s="1"/>
  <c r="H61" i="28" s="1"/>
  <c r="H62" i="28" s="1"/>
  <c r="H63" i="28" s="1"/>
  <c r="H64" i="28" s="1"/>
  <c r="H65" i="28" s="1"/>
  <c r="H66" i="28" s="1"/>
  <c r="H67" i="28" s="1"/>
  <c r="H68" i="28" s="1"/>
  <c r="H69" i="28" s="1"/>
  <c r="AA110" i="27"/>
  <c r="AA109" i="27"/>
  <c r="AA108" i="27"/>
  <c r="AA107" i="27"/>
  <c r="AA106" i="27"/>
  <c r="AA105" i="27"/>
  <c r="AA104" i="27"/>
  <c r="AA103" i="27"/>
  <c r="AA102" i="27"/>
  <c r="AA101" i="27"/>
  <c r="AA100" i="27"/>
  <c r="AA99" i="27"/>
  <c r="AA98" i="27"/>
  <c r="AA97" i="27"/>
  <c r="AA96" i="27"/>
  <c r="AA95" i="27"/>
  <c r="AA94" i="27"/>
  <c r="AA93" i="27"/>
  <c r="AA92" i="27"/>
  <c r="AA91" i="27"/>
  <c r="AA90" i="27"/>
  <c r="AA89" i="27"/>
  <c r="AA88" i="27"/>
  <c r="AA87" i="27"/>
  <c r="AA86" i="27"/>
  <c r="AA85" i="27"/>
  <c r="AA84" i="27"/>
  <c r="AA83" i="27"/>
  <c r="AA82" i="27"/>
  <c r="AA81" i="27"/>
  <c r="AA80" i="27"/>
  <c r="AA79" i="27"/>
  <c r="AA78" i="27"/>
  <c r="AA77" i="27"/>
  <c r="AA76" i="27"/>
  <c r="AA75" i="27"/>
  <c r="AA74" i="27"/>
  <c r="AA73" i="27"/>
  <c r="AA72" i="27"/>
  <c r="AA71" i="27"/>
  <c r="AA70" i="27"/>
  <c r="AA69" i="27"/>
  <c r="AA68" i="27"/>
  <c r="AA67" i="27"/>
  <c r="AA66" i="27"/>
  <c r="AA65" i="27"/>
  <c r="AA64" i="27"/>
  <c r="AA63" i="27"/>
  <c r="AA62" i="27"/>
  <c r="E62" i="27"/>
  <c r="E63" i="27" s="1"/>
  <c r="E64" i="27" s="1"/>
  <c r="E65" i="27" s="1"/>
  <c r="E66" i="27" s="1"/>
  <c r="E67" i="27" s="1"/>
  <c r="E68" i="27" s="1"/>
  <c r="E69" i="27" s="1"/>
  <c r="E70" i="27" s="1"/>
  <c r="E71" i="27" s="1"/>
  <c r="E72" i="27" s="1"/>
  <c r="E73" i="27" s="1"/>
  <c r="E74" i="27" s="1"/>
  <c r="E75" i="27" s="1"/>
  <c r="E76" i="27" s="1"/>
  <c r="E77" i="27" s="1"/>
  <c r="E78" i="27" s="1"/>
  <c r="E79" i="27" s="1"/>
  <c r="E80" i="27" s="1"/>
  <c r="E81" i="27" s="1"/>
  <c r="E82" i="27" s="1"/>
  <c r="E83" i="27" s="1"/>
  <c r="E84" i="27" s="1"/>
  <c r="E85" i="27" s="1"/>
  <c r="E86" i="27" s="1"/>
  <c r="E87" i="27" s="1"/>
  <c r="E88" i="27" s="1"/>
  <c r="E89" i="27" s="1"/>
  <c r="E90" i="27" s="1"/>
  <c r="E91" i="27" s="1"/>
  <c r="E92" i="27" s="1"/>
  <c r="E93" i="27" s="1"/>
  <c r="E94" i="27" s="1"/>
  <c r="E95" i="27" s="1"/>
  <c r="E96" i="27" s="1"/>
  <c r="E97" i="27" s="1"/>
  <c r="E98" i="27" s="1"/>
  <c r="E99" i="27" s="1"/>
  <c r="E100" i="27" s="1"/>
  <c r="E101" i="27" s="1"/>
  <c r="E102" i="27" s="1"/>
  <c r="E103" i="27" s="1"/>
  <c r="E104" i="27" s="1"/>
  <c r="E105" i="27" s="1"/>
  <c r="E106" i="27" s="1"/>
  <c r="E107" i="27" s="1"/>
  <c r="E108" i="27" s="1"/>
  <c r="E109" i="27" s="1"/>
  <c r="E110" i="27" s="1"/>
  <c r="AA61" i="27"/>
  <c r="E61" i="27"/>
  <c r="AA60" i="27"/>
  <c r="AA59" i="27"/>
  <c r="AA58" i="27"/>
  <c r="AA57" i="27"/>
  <c r="AA56" i="27"/>
  <c r="AA55" i="27"/>
  <c r="AA54" i="27"/>
  <c r="AA53" i="27"/>
  <c r="AA52" i="27"/>
  <c r="AA51" i="27"/>
  <c r="AA50" i="27"/>
  <c r="AA49" i="27"/>
  <c r="AA48" i="27"/>
  <c r="AA47" i="27"/>
  <c r="AA46" i="27"/>
  <c r="AA45" i="27"/>
  <c r="AA44" i="27"/>
  <c r="AA43" i="27"/>
  <c r="AA42" i="27"/>
  <c r="AA41" i="27"/>
  <c r="AA40" i="27"/>
  <c r="AA39" i="27"/>
  <c r="AA38" i="27"/>
  <c r="AA37" i="27"/>
  <c r="AA36" i="27"/>
  <c r="AA35" i="27"/>
  <c r="AA34" i="27"/>
  <c r="AA33" i="27"/>
  <c r="AA32" i="27"/>
  <c r="E32" i="27"/>
  <c r="E33" i="27" s="1"/>
  <c r="E34" i="27" s="1"/>
  <c r="E35" i="27" s="1"/>
  <c r="E36" i="27" s="1"/>
  <c r="E37" i="27" s="1"/>
  <c r="E38" i="27" s="1"/>
  <c r="E39" i="27" s="1"/>
  <c r="E40" i="27" s="1"/>
  <c r="E41" i="27" s="1"/>
  <c r="E42" i="27" s="1"/>
  <c r="E43" i="27" s="1"/>
  <c r="E44" i="27" s="1"/>
  <c r="E45" i="27" s="1"/>
  <c r="E46" i="27" s="1"/>
  <c r="E47" i="27" s="1"/>
  <c r="E48" i="27" s="1"/>
  <c r="E49" i="27" s="1"/>
  <c r="E50" i="27" s="1"/>
  <c r="E51" i="27" s="1"/>
  <c r="E52" i="27" s="1"/>
  <c r="E53" i="27" s="1"/>
  <c r="E54" i="27" s="1"/>
  <c r="E55" i="27" s="1"/>
  <c r="E56" i="27" s="1"/>
  <c r="E57" i="27" s="1"/>
  <c r="E58" i="27" s="1"/>
  <c r="E59" i="27" s="1"/>
  <c r="AA31" i="27"/>
  <c r="AA30" i="27"/>
  <c r="AA29" i="27"/>
  <c r="AA28" i="27"/>
  <c r="AA27" i="27"/>
  <c r="AA26" i="27"/>
  <c r="AA25" i="27"/>
  <c r="AA24" i="27"/>
  <c r="AA23" i="27"/>
  <c r="AA22" i="27"/>
  <c r="AA21" i="27"/>
  <c r="AA20" i="27"/>
  <c r="AA19" i="27"/>
  <c r="AA18" i="27"/>
  <c r="AA17" i="27"/>
  <c r="AA16" i="27"/>
  <c r="AA15" i="27"/>
  <c r="AA14" i="27"/>
  <c r="AA13" i="27"/>
  <c r="AA12" i="27"/>
  <c r="AA11" i="27"/>
  <c r="AA10" i="27"/>
  <c r="AA9" i="27"/>
  <c r="AA8" i="27"/>
  <c r="AA7" i="27"/>
  <c r="AA6" i="27"/>
  <c r="AA5" i="27"/>
  <c r="G5" i="27"/>
  <c r="G6" i="27" s="1"/>
  <c r="G7" i="27" s="1"/>
  <c r="G8" i="27" s="1"/>
  <c r="G9" i="27" s="1"/>
  <c r="G10" i="27" s="1"/>
  <c r="G11" i="27" s="1"/>
  <c r="G12" i="27" s="1"/>
  <c r="G13" i="27" s="1"/>
  <c r="G14" i="27" s="1"/>
  <c r="G15" i="27" s="1"/>
  <c r="G16" i="27" s="1"/>
  <c r="G17" i="27" s="1"/>
  <c r="G18" i="27" s="1"/>
  <c r="G19" i="27" s="1"/>
  <c r="G20" i="27" s="1"/>
  <c r="G21" i="27" s="1"/>
  <c r="G22" i="27" s="1"/>
  <c r="G23" i="27" s="1"/>
  <c r="G24" i="27" s="1"/>
  <c r="G25" i="27" s="1"/>
  <c r="G26" i="27" s="1"/>
  <c r="G27" i="27" s="1"/>
  <c r="G28" i="27" s="1"/>
  <c r="G29" i="27" s="1"/>
  <c r="G30" i="27" s="1"/>
  <c r="G31" i="27" s="1"/>
  <c r="G32" i="27" s="1"/>
  <c r="G33" i="27" s="1"/>
  <c r="G34" i="27" s="1"/>
  <c r="G35" i="27" s="1"/>
  <c r="G36" i="27" s="1"/>
  <c r="G37" i="27" s="1"/>
  <c r="G38" i="27" s="1"/>
  <c r="G39" i="27" s="1"/>
  <c r="G40" i="27" s="1"/>
  <c r="G41" i="27" s="1"/>
  <c r="G42" i="27" s="1"/>
  <c r="G43" i="27" s="1"/>
  <c r="G44" i="27" s="1"/>
  <c r="G45" i="27" s="1"/>
  <c r="G46" i="27" s="1"/>
  <c r="G47" i="27" s="1"/>
  <c r="G48" i="27" s="1"/>
  <c r="G49" i="27" s="1"/>
  <c r="G50" i="27" s="1"/>
  <c r="G51" i="27" s="1"/>
  <c r="G52" i="27" s="1"/>
  <c r="G53" i="27" s="1"/>
  <c r="G54" i="27" s="1"/>
  <c r="G55" i="27" s="1"/>
  <c r="G56" i="27" s="1"/>
  <c r="G57" i="27" s="1"/>
  <c r="G58" i="27" s="1"/>
  <c r="G59" i="27" s="1"/>
  <c r="G60" i="27" s="1"/>
  <c r="G61" i="27" s="1"/>
  <c r="G62" i="27" s="1"/>
  <c r="G63" i="27" s="1"/>
  <c r="G64" i="27" s="1"/>
  <c r="G65" i="27" s="1"/>
  <c r="G66" i="27" s="1"/>
  <c r="G67" i="27" s="1"/>
  <c r="G68" i="27" s="1"/>
  <c r="G69" i="27" s="1"/>
  <c r="G70" i="27" s="1"/>
  <c r="G71" i="27" s="1"/>
  <c r="G72" i="27" s="1"/>
  <c r="G73" i="27" s="1"/>
  <c r="G74" i="27" s="1"/>
  <c r="G75" i="27" s="1"/>
  <c r="G76" i="27" s="1"/>
  <c r="G77" i="27" s="1"/>
  <c r="G78" i="27" s="1"/>
  <c r="G79" i="27" s="1"/>
  <c r="G80" i="27" s="1"/>
  <c r="G81" i="27" s="1"/>
  <c r="G82" i="27" s="1"/>
  <c r="G83" i="27" s="1"/>
  <c r="G84" i="27" s="1"/>
  <c r="G85" i="27" s="1"/>
  <c r="G86" i="27" s="1"/>
  <c r="G87" i="27" s="1"/>
  <c r="G88" i="27" s="1"/>
  <c r="G89" i="27" s="1"/>
  <c r="G90" i="27" s="1"/>
  <c r="G91" i="27" s="1"/>
  <c r="G92" i="27" s="1"/>
  <c r="G93" i="27" s="1"/>
  <c r="G94" i="27" s="1"/>
  <c r="G95" i="27" s="1"/>
  <c r="G96" i="27" s="1"/>
  <c r="G97" i="27" s="1"/>
  <c r="G98" i="27" s="1"/>
  <c r="G99" i="27" s="1"/>
  <c r="G100" i="27" s="1"/>
  <c r="G101" i="27" s="1"/>
  <c r="G102" i="27" s="1"/>
  <c r="G103" i="27" s="1"/>
  <c r="G104" i="27" s="1"/>
  <c r="G105" i="27" s="1"/>
  <c r="G106" i="27" s="1"/>
  <c r="G107" i="27" s="1"/>
  <c r="G108" i="27" s="1"/>
  <c r="G109" i="27" s="1"/>
  <c r="G110" i="27" s="1"/>
  <c r="F5" i="27"/>
  <c r="F6" i="27" s="1"/>
  <c r="F7" i="27" s="1"/>
  <c r="F8" i="27" s="1"/>
  <c r="F9" i="27" s="1"/>
  <c r="F10" i="27" s="1"/>
  <c r="F11" i="27" s="1"/>
  <c r="F12" i="27" s="1"/>
  <c r="F13" i="27" s="1"/>
  <c r="F14" i="27" s="1"/>
  <c r="F15" i="27" s="1"/>
  <c r="F16" i="27" s="1"/>
  <c r="F17" i="27" s="1"/>
  <c r="F18" i="27" s="1"/>
  <c r="F19" i="27" s="1"/>
  <c r="F20" i="27" s="1"/>
  <c r="F21" i="27" s="1"/>
  <c r="F22" i="27" s="1"/>
  <c r="F23" i="27" s="1"/>
  <c r="F24" i="27" s="1"/>
  <c r="F25" i="27" s="1"/>
  <c r="F26" i="27" s="1"/>
  <c r="F27" i="27" s="1"/>
  <c r="F28" i="27" s="1"/>
  <c r="F29" i="27" s="1"/>
  <c r="F30" i="27" s="1"/>
  <c r="F31" i="27" s="1"/>
  <c r="F32" i="27" s="1"/>
  <c r="F33" i="27" s="1"/>
  <c r="F34" i="27" s="1"/>
  <c r="F35" i="27" s="1"/>
  <c r="F36" i="27" s="1"/>
  <c r="F37" i="27" s="1"/>
  <c r="F38" i="27" s="1"/>
  <c r="F39" i="27" s="1"/>
  <c r="F40" i="27" s="1"/>
  <c r="F41" i="27" s="1"/>
  <c r="F42" i="27" s="1"/>
  <c r="F43" i="27" s="1"/>
  <c r="F44" i="27" s="1"/>
  <c r="F45" i="27" s="1"/>
  <c r="F46" i="27" s="1"/>
  <c r="F47" i="27" s="1"/>
  <c r="F48" i="27" s="1"/>
  <c r="F49" i="27" s="1"/>
  <c r="F50" i="27" s="1"/>
  <c r="F51" i="27" s="1"/>
  <c r="F52" i="27" s="1"/>
  <c r="F53" i="27" s="1"/>
  <c r="F54" i="27" s="1"/>
  <c r="F55" i="27" s="1"/>
  <c r="F56" i="27" s="1"/>
  <c r="F57" i="27" s="1"/>
  <c r="F58" i="27" s="1"/>
  <c r="F59" i="27" s="1"/>
  <c r="F60" i="27" s="1"/>
  <c r="F61" i="27" s="1"/>
  <c r="F62" i="27" s="1"/>
  <c r="F63" i="27" s="1"/>
  <c r="F64" i="27" s="1"/>
  <c r="F65" i="27" s="1"/>
  <c r="F66" i="27" s="1"/>
  <c r="F67" i="27" s="1"/>
  <c r="F68" i="27" s="1"/>
  <c r="F69" i="27" s="1"/>
  <c r="F70" i="27" s="1"/>
  <c r="F71" i="27" s="1"/>
  <c r="F72" i="27" s="1"/>
  <c r="F73" i="27" s="1"/>
  <c r="F74" i="27" s="1"/>
  <c r="F75" i="27" s="1"/>
  <c r="F76" i="27" s="1"/>
  <c r="F77" i="27" s="1"/>
  <c r="F78" i="27" s="1"/>
  <c r="F79" i="27" s="1"/>
  <c r="F80" i="27" s="1"/>
  <c r="F81" i="27" s="1"/>
  <c r="F82" i="27" s="1"/>
  <c r="F83" i="27" s="1"/>
  <c r="F84" i="27" s="1"/>
  <c r="F85" i="27" s="1"/>
  <c r="F86" i="27" s="1"/>
  <c r="F87" i="27" s="1"/>
  <c r="F88" i="27" s="1"/>
  <c r="F89" i="27" s="1"/>
  <c r="F90" i="27" s="1"/>
  <c r="F91" i="27" s="1"/>
  <c r="F92" i="27" s="1"/>
  <c r="F93" i="27" s="1"/>
  <c r="F94" i="27" s="1"/>
  <c r="F95" i="27" s="1"/>
  <c r="F96" i="27" s="1"/>
  <c r="F97" i="27" s="1"/>
  <c r="F98" i="27" s="1"/>
  <c r="F99" i="27" s="1"/>
  <c r="F100" i="27" s="1"/>
  <c r="F101" i="27" s="1"/>
  <c r="F102" i="27" s="1"/>
  <c r="F103" i="27" s="1"/>
  <c r="F104" i="27" s="1"/>
  <c r="F105" i="27" s="1"/>
  <c r="F106" i="27" s="1"/>
  <c r="F107" i="27" s="1"/>
  <c r="F108" i="27" s="1"/>
  <c r="F109" i="27" s="1"/>
  <c r="F110" i="27" s="1"/>
  <c r="E5" i="27"/>
  <c r="E6" i="27" s="1"/>
  <c r="E7" i="27" s="1"/>
  <c r="E8" i="27" s="1"/>
  <c r="E9" i="27" s="1"/>
  <c r="E10" i="27" s="1"/>
  <c r="E11" i="27" s="1"/>
  <c r="E12" i="27" s="1"/>
  <c r="E13" i="27" s="1"/>
  <c r="E14" i="27" s="1"/>
  <c r="E15" i="27" s="1"/>
  <c r="E16" i="27" s="1"/>
  <c r="E17" i="27" s="1"/>
  <c r="E18" i="27" s="1"/>
  <c r="E19" i="27" s="1"/>
  <c r="E20" i="27" s="1"/>
  <c r="E21" i="27" s="1"/>
  <c r="E22" i="27" s="1"/>
  <c r="E23" i="27" s="1"/>
  <c r="E24" i="27" s="1"/>
  <c r="E25" i="27" s="1"/>
  <c r="E26" i="27" s="1"/>
  <c r="E27" i="27" s="1"/>
  <c r="E28" i="27" s="1"/>
  <c r="E29" i="27" s="1"/>
  <c r="E30" i="27" s="1"/>
  <c r="C5" i="27"/>
  <c r="C6" i="27" s="1"/>
  <c r="C7" i="27" s="1"/>
  <c r="C8" i="27" s="1"/>
  <c r="C9" i="27" s="1"/>
  <c r="C10" i="27" s="1"/>
  <c r="C11" i="27" s="1"/>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C41" i="27" s="1"/>
  <c r="C42" i="27" s="1"/>
  <c r="C43" i="27" s="1"/>
  <c r="C44" i="27" s="1"/>
  <c r="C45" i="27" s="1"/>
  <c r="C46" i="27" s="1"/>
  <c r="C47" i="27" s="1"/>
  <c r="C48" i="27" s="1"/>
  <c r="C49" i="27" s="1"/>
  <c r="C50" i="27" s="1"/>
  <c r="C51" i="27" s="1"/>
  <c r="C52" i="27" s="1"/>
  <c r="C53" i="27" s="1"/>
  <c r="C54" i="27" s="1"/>
  <c r="C55" i="27" s="1"/>
  <c r="C56" i="27" s="1"/>
  <c r="C57" i="27" s="1"/>
  <c r="C58" i="27" s="1"/>
  <c r="C59" i="27" s="1"/>
  <c r="C60" i="27" s="1"/>
  <c r="C61" i="27" s="1"/>
  <c r="C62" i="27" s="1"/>
  <c r="C63" i="27" s="1"/>
  <c r="C64" i="27" s="1"/>
  <c r="C65" i="27" s="1"/>
  <c r="C66" i="27" s="1"/>
  <c r="C67" i="27" s="1"/>
  <c r="C68" i="27" s="1"/>
  <c r="C69" i="27" s="1"/>
  <c r="C70" i="27" s="1"/>
  <c r="C71" i="27" s="1"/>
  <c r="C72" i="27" s="1"/>
  <c r="C73" i="27" s="1"/>
  <c r="C74" i="27" s="1"/>
  <c r="C75" i="27" s="1"/>
  <c r="C76" i="27" s="1"/>
  <c r="C77" i="27" s="1"/>
  <c r="C78" i="27" s="1"/>
  <c r="C79" i="27" s="1"/>
  <c r="C80" i="27" s="1"/>
  <c r="C81" i="27" s="1"/>
  <c r="C82" i="27" s="1"/>
  <c r="C83" i="27" s="1"/>
  <c r="C84" i="27" s="1"/>
  <c r="C85" i="27" s="1"/>
  <c r="C86" i="27" s="1"/>
  <c r="C87" i="27" s="1"/>
  <c r="C88" i="27" s="1"/>
  <c r="C89" i="27" s="1"/>
  <c r="C90" i="27" s="1"/>
  <c r="C91" i="27" s="1"/>
  <c r="C92" i="27" s="1"/>
  <c r="C93" i="27" s="1"/>
  <c r="C94" i="27" s="1"/>
  <c r="C95" i="27" s="1"/>
  <c r="C96" i="27" s="1"/>
  <c r="C97" i="27" s="1"/>
  <c r="C98" i="27" s="1"/>
  <c r="C99" i="27" s="1"/>
  <c r="C100" i="27" s="1"/>
  <c r="C101" i="27" s="1"/>
  <c r="C102" i="27" s="1"/>
  <c r="C103" i="27" s="1"/>
  <c r="C104" i="27" s="1"/>
  <c r="C105" i="27" s="1"/>
  <c r="C106" i="27" s="1"/>
  <c r="C107" i="27" s="1"/>
  <c r="C108" i="27" s="1"/>
  <c r="C109" i="27" s="1"/>
  <c r="C110" i="27" s="1"/>
  <c r="B5" i="27"/>
  <c r="B6" i="27" s="1"/>
  <c r="B7" i="27" s="1"/>
  <c r="B8" i="27" s="1"/>
  <c r="B9" i="27" s="1"/>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B71" i="27" s="1"/>
  <c r="B72" i="27" s="1"/>
  <c r="B73" i="27" s="1"/>
  <c r="B74" i="27" s="1"/>
  <c r="B75" i="27" s="1"/>
  <c r="B76" i="27" s="1"/>
  <c r="B77" i="27" s="1"/>
  <c r="B78" i="27" s="1"/>
  <c r="B79" i="27" s="1"/>
  <c r="B80" i="27" s="1"/>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A5" i="27"/>
  <c r="A6" i="27" s="1"/>
  <c r="A7" i="27" s="1"/>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A4" i="27"/>
  <c r="H4" i="27"/>
  <c r="H5" i="27" s="1"/>
  <c r="H6" i="27" s="1"/>
  <c r="H7" i="27" s="1"/>
  <c r="H8" i="27" s="1"/>
  <c r="H9" i="27" s="1"/>
  <c r="H10" i="27" s="1"/>
  <c r="H11" i="27" s="1"/>
  <c r="H12" i="27" s="1"/>
  <c r="H13" i="27" s="1"/>
  <c r="H14" i="27" s="1"/>
  <c r="H15" i="27" s="1"/>
  <c r="H16" i="27" s="1"/>
  <c r="H17" i="27" s="1"/>
  <c r="H18" i="27" s="1"/>
  <c r="H19" i="27" s="1"/>
  <c r="H20" i="27" s="1"/>
  <c r="H21" i="27" s="1"/>
  <c r="H22" i="27" s="1"/>
  <c r="H23" i="27" s="1"/>
  <c r="H24" i="27" s="1"/>
  <c r="H25" i="27" s="1"/>
  <c r="H26" i="27" s="1"/>
  <c r="H27" i="27" s="1"/>
  <c r="H28" i="27" s="1"/>
  <c r="H29" i="27" s="1"/>
  <c r="H30" i="27" s="1"/>
  <c r="H31" i="27" s="1"/>
  <c r="H32" i="27" s="1"/>
  <c r="H33" i="27" s="1"/>
  <c r="H34" i="27" s="1"/>
  <c r="H35" i="27" s="1"/>
  <c r="H36" i="27" s="1"/>
  <c r="H37" i="27" s="1"/>
  <c r="H38" i="27" s="1"/>
  <c r="H39" i="27" s="1"/>
  <c r="H40" i="27" s="1"/>
  <c r="H41" i="27" s="1"/>
  <c r="H42" i="27" s="1"/>
  <c r="H43" i="27" s="1"/>
  <c r="H44" i="27" s="1"/>
  <c r="H45" i="27" s="1"/>
  <c r="H46" i="27" s="1"/>
  <c r="H47" i="27" s="1"/>
  <c r="H48" i="27" s="1"/>
  <c r="H49" i="27" s="1"/>
  <c r="H50" i="27" s="1"/>
  <c r="H51" i="27" s="1"/>
  <c r="H52" i="27" s="1"/>
  <c r="H53" i="27" s="1"/>
  <c r="H54" i="27" s="1"/>
  <c r="H55" i="27" s="1"/>
  <c r="H56" i="27" s="1"/>
  <c r="H57" i="27" s="1"/>
  <c r="H58" i="27" s="1"/>
  <c r="H59" i="27" s="1"/>
  <c r="H60" i="27" s="1"/>
  <c r="H61" i="27" s="1"/>
  <c r="H62" i="27" s="1"/>
  <c r="H63" i="27" s="1"/>
  <c r="H64" i="27" s="1"/>
  <c r="H65" i="27" s="1"/>
  <c r="H66" i="27" s="1"/>
  <c r="H67" i="27" s="1"/>
  <c r="H68" i="27" s="1"/>
  <c r="H69" i="27" s="1"/>
  <c r="H70" i="27" s="1"/>
  <c r="H71" i="27" s="1"/>
  <c r="H72" i="27" s="1"/>
  <c r="H73" i="27" s="1"/>
  <c r="H74" i="27" s="1"/>
  <c r="H75" i="27" s="1"/>
  <c r="H76" i="27" s="1"/>
  <c r="H77" i="27" s="1"/>
  <c r="H78" i="27" s="1"/>
  <c r="H79" i="27" s="1"/>
  <c r="H80" i="27" s="1"/>
  <c r="H81" i="27" s="1"/>
  <c r="H82" i="27" s="1"/>
  <c r="H83" i="27" s="1"/>
  <c r="H84" i="27" s="1"/>
  <c r="H85" i="27" s="1"/>
  <c r="H86" i="27" s="1"/>
  <c r="H87" i="27" s="1"/>
  <c r="H88" i="27" s="1"/>
  <c r="H89" i="27" s="1"/>
  <c r="H90" i="27" s="1"/>
  <c r="H91" i="27" s="1"/>
  <c r="H92" i="27" s="1"/>
  <c r="H93" i="27" s="1"/>
  <c r="H94" i="27" s="1"/>
  <c r="H95" i="27" s="1"/>
  <c r="H96" i="27" s="1"/>
  <c r="H97" i="27" s="1"/>
  <c r="H98" i="27" s="1"/>
  <c r="H99" i="27" s="1"/>
  <c r="H100" i="27" s="1"/>
  <c r="H101" i="27" s="1"/>
  <c r="H102" i="27" s="1"/>
  <c r="H103" i="27" s="1"/>
  <c r="H104" i="27" s="1"/>
  <c r="H105" i="27" s="1"/>
  <c r="H106" i="27" s="1"/>
  <c r="H107" i="27" s="1"/>
  <c r="H108" i="27" s="1"/>
  <c r="H109" i="27" s="1"/>
  <c r="H110" i="27" s="1"/>
  <c r="D4" i="27"/>
  <c r="D5" i="27" s="1"/>
  <c r="D6" i="27" s="1"/>
  <c r="D7" i="27" s="1"/>
  <c r="D8" i="27" s="1"/>
  <c r="D9" i="27" s="1"/>
  <c r="D10" i="27" s="1"/>
  <c r="D11" i="27" s="1"/>
  <c r="D12" i="27" s="1"/>
  <c r="D13" i="27" s="1"/>
  <c r="D14" i="27" s="1"/>
  <c r="D15" i="27" s="1"/>
  <c r="D16" i="27" s="1"/>
  <c r="D17" i="27" s="1"/>
  <c r="D18" i="27" s="1"/>
  <c r="D19" i="27" s="1"/>
  <c r="D20" i="27" s="1"/>
  <c r="D21" i="27" s="1"/>
  <c r="D22" i="27" s="1"/>
  <c r="D23" i="27" s="1"/>
  <c r="D24" i="27" s="1"/>
  <c r="D25" i="27" s="1"/>
  <c r="D26" i="27" s="1"/>
  <c r="D27" i="27" s="1"/>
  <c r="D28" i="27" s="1"/>
  <c r="D29" i="27" s="1"/>
  <c r="D30" i="27" s="1"/>
  <c r="D31" i="27" s="1"/>
  <c r="D32" i="27" s="1"/>
  <c r="D33" i="27" s="1"/>
  <c r="D34" i="27" s="1"/>
  <c r="D35" i="27" s="1"/>
  <c r="D36" i="27" s="1"/>
  <c r="D37" i="27" s="1"/>
  <c r="D38" i="27" s="1"/>
  <c r="D39" i="27" s="1"/>
  <c r="D40" i="27" s="1"/>
  <c r="D41" i="27" s="1"/>
  <c r="D42" i="27" s="1"/>
  <c r="D43" i="27" s="1"/>
  <c r="D44" i="27" s="1"/>
  <c r="D45" i="27" s="1"/>
  <c r="D46" i="27" s="1"/>
  <c r="D47" i="27" s="1"/>
  <c r="D48" i="27" s="1"/>
  <c r="D49" i="27" s="1"/>
  <c r="D50" i="27" s="1"/>
  <c r="D51" i="27" s="1"/>
  <c r="D52" i="27" s="1"/>
  <c r="D53" i="27" s="1"/>
  <c r="D54" i="27" s="1"/>
  <c r="D55" i="27" s="1"/>
  <c r="D56" i="27" s="1"/>
  <c r="D57" i="27" s="1"/>
  <c r="D58" i="27" s="1"/>
  <c r="D59" i="27" s="1"/>
  <c r="D60" i="27" s="1"/>
  <c r="D61" i="27" s="1"/>
  <c r="D62" i="27" s="1"/>
  <c r="D63" i="27" s="1"/>
  <c r="D64" i="27" s="1"/>
  <c r="D65" i="27" s="1"/>
  <c r="D66" i="27" s="1"/>
  <c r="D67" i="27" s="1"/>
  <c r="D68" i="27" s="1"/>
  <c r="D69" i="27" s="1"/>
  <c r="D70" i="27" s="1"/>
  <c r="D71" i="27" s="1"/>
  <c r="D72" i="27" s="1"/>
  <c r="D73" i="27" s="1"/>
  <c r="D74" i="27" s="1"/>
  <c r="D75" i="27" s="1"/>
  <c r="D76" i="27" s="1"/>
  <c r="D77" i="27" s="1"/>
  <c r="D78" i="27" s="1"/>
  <c r="D79" i="27" s="1"/>
  <c r="D80" i="27" s="1"/>
  <c r="D81" i="27" s="1"/>
  <c r="D82" i="27" s="1"/>
  <c r="D83" i="27" s="1"/>
  <c r="D84" i="27" s="1"/>
  <c r="D85" i="27" s="1"/>
  <c r="D86" i="27" s="1"/>
  <c r="D87" i="27" s="1"/>
  <c r="D88" i="27" s="1"/>
  <c r="D89" i="27" s="1"/>
  <c r="D90" i="27" s="1"/>
  <c r="D91" i="27" s="1"/>
  <c r="D92" i="27" s="1"/>
  <c r="D93" i="27" s="1"/>
  <c r="D94" i="27" s="1"/>
  <c r="D95" i="27" s="1"/>
  <c r="D96" i="27" s="1"/>
  <c r="D97" i="27" s="1"/>
  <c r="D98" i="27" s="1"/>
  <c r="D99" i="27" s="1"/>
  <c r="D100" i="27" s="1"/>
  <c r="D101" i="27" s="1"/>
  <c r="D102" i="27" s="1"/>
  <c r="D103" i="27" s="1"/>
  <c r="D104" i="27" s="1"/>
  <c r="D105" i="27" s="1"/>
  <c r="D106" i="27" s="1"/>
  <c r="D107" i="27" s="1"/>
  <c r="D108" i="27" s="1"/>
  <c r="D109" i="27" s="1"/>
  <c r="D110" i="27" s="1"/>
  <c r="C4" i="27"/>
  <c r="AA59" i="26" l="1"/>
  <c r="AA58" i="26"/>
  <c r="AA57" i="26"/>
  <c r="AA56" i="26"/>
  <c r="AA55" i="26"/>
  <c r="AA54" i="26"/>
  <c r="AA53" i="26"/>
  <c r="AA52" i="26"/>
  <c r="AA51" i="26"/>
  <c r="AA50" i="26"/>
  <c r="AA49" i="26"/>
  <c r="AA48" i="26"/>
  <c r="AA47" i="26"/>
  <c r="AA46" i="26"/>
  <c r="AA45" i="26"/>
  <c r="AA44" i="26"/>
  <c r="AA43" i="26"/>
  <c r="AA42" i="26"/>
  <c r="AA41" i="26"/>
  <c r="AA40" i="26"/>
  <c r="AA39" i="26"/>
  <c r="AA38" i="26"/>
  <c r="AA37" i="26"/>
  <c r="AA36" i="26"/>
  <c r="AA35" i="26"/>
  <c r="AA34" i="26"/>
  <c r="AA33" i="26"/>
  <c r="AA32" i="26"/>
  <c r="AA31" i="26"/>
  <c r="AA30" i="26"/>
  <c r="AA29" i="26"/>
  <c r="AA28" i="26"/>
  <c r="AA27" i="26"/>
  <c r="AA26" i="26"/>
  <c r="AA25" i="26"/>
  <c r="AA24" i="26"/>
  <c r="AA23" i="26"/>
  <c r="AA22" i="26"/>
  <c r="AA21" i="26"/>
  <c r="AA20" i="26"/>
  <c r="AA19" i="26"/>
  <c r="AA18" i="26"/>
  <c r="AA17" i="26"/>
  <c r="AA16" i="26"/>
  <c r="AA15" i="26"/>
  <c r="AA14" i="26"/>
  <c r="AA13" i="26"/>
  <c r="AA12" i="26"/>
  <c r="AA11" i="26"/>
  <c r="AA10" i="26"/>
  <c r="AA9" i="26"/>
  <c r="AA8" i="26"/>
  <c r="AA7" i="26"/>
  <c r="AA6" i="26"/>
  <c r="AA5" i="26"/>
  <c r="G5" i="26"/>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F5" i="26"/>
  <c r="F6" i="26" s="1"/>
  <c r="F7" i="26" s="1"/>
  <c r="F8" i="26" s="1"/>
  <c r="F9" i="26" s="1"/>
  <c r="F10" i="26" s="1"/>
  <c r="F11" i="26" s="1"/>
  <c r="F12" i="26" s="1"/>
  <c r="F13" i="26" s="1"/>
  <c r="F14" i="26" s="1"/>
  <c r="F15" i="26" s="1"/>
  <c r="F16" i="26" s="1"/>
  <c r="F17" i="26" s="1"/>
  <c r="F18" i="26" s="1"/>
  <c r="F19" i="26" s="1"/>
  <c r="F20" i="26" s="1"/>
  <c r="F21" i="26" s="1"/>
  <c r="F22" i="26" s="1"/>
  <c r="F23" i="26" s="1"/>
  <c r="F24" i="26" s="1"/>
  <c r="F25" i="26" s="1"/>
  <c r="F26" i="26" s="1"/>
  <c r="F27" i="26" s="1"/>
  <c r="F28" i="26" s="1"/>
  <c r="F29" i="26" s="1"/>
  <c r="F30" i="26" s="1"/>
  <c r="F31" i="26" s="1"/>
  <c r="F32" i="26" s="1"/>
  <c r="F33" i="26" s="1"/>
  <c r="F34" i="26" s="1"/>
  <c r="F35" i="26" s="1"/>
  <c r="F36" i="26" s="1"/>
  <c r="F37" i="26" s="1"/>
  <c r="F38" i="26" s="1"/>
  <c r="F39" i="26" s="1"/>
  <c r="F40" i="26" s="1"/>
  <c r="F41" i="26" s="1"/>
  <c r="F42" i="26" s="1"/>
  <c r="F43" i="26" s="1"/>
  <c r="F44" i="26" s="1"/>
  <c r="F45" i="26" s="1"/>
  <c r="F46" i="26" s="1"/>
  <c r="F47" i="26" s="1"/>
  <c r="F48" i="26" s="1"/>
  <c r="F49" i="26" s="1"/>
  <c r="F50" i="26" s="1"/>
  <c r="F51" i="26" s="1"/>
  <c r="F52" i="26" s="1"/>
  <c r="F53" i="26" s="1"/>
  <c r="F54" i="26" s="1"/>
  <c r="F55" i="26" s="1"/>
  <c r="F56" i="26" s="1"/>
  <c r="F57" i="26" s="1"/>
  <c r="F58" i="26" s="1"/>
  <c r="F59" i="26" s="1"/>
  <c r="E5" i="26"/>
  <c r="E6" i="26" s="1"/>
  <c r="E7" i="26" s="1"/>
  <c r="E8" i="26" s="1"/>
  <c r="E9" i="26" s="1"/>
  <c r="E10" i="26" s="1"/>
  <c r="E11" i="26" s="1"/>
  <c r="E12" i="26" s="1"/>
  <c r="E13" i="26" s="1"/>
  <c r="E14" i="26" s="1"/>
  <c r="E15" i="26" s="1"/>
  <c r="E16" i="26" s="1"/>
  <c r="E17" i="26" s="1"/>
  <c r="E18" i="26" s="1"/>
  <c r="E19" i="26" s="1"/>
  <c r="E20" i="26" s="1"/>
  <c r="E21" i="26" s="1"/>
  <c r="E22" i="26" s="1"/>
  <c r="E23" i="26" s="1"/>
  <c r="E24" i="26" s="1"/>
  <c r="E25" i="26" s="1"/>
  <c r="E26" i="26" s="1"/>
  <c r="E27" i="26" s="1"/>
  <c r="E28" i="26" s="1"/>
  <c r="E29" i="26" s="1"/>
  <c r="E30" i="26" s="1"/>
  <c r="E31" i="26" s="1"/>
  <c r="E32" i="26" s="1"/>
  <c r="E33" i="26" s="1"/>
  <c r="E34" i="26" s="1"/>
  <c r="E35" i="26" s="1"/>
  <c r="E36" i="26" s="1"/>
  <c r="E37" i="26" s="1"/>
  <c r="E38" i="26" s="1"/>
  <c r="E39" i="26" s="1"/>
  <c r="E40" i="26" s="1"/>
  <c r="E41" i="26" s="1"/>
  <c r="E42" i="26" s="1"/>
  <c r="E43" i="26" s="1"/>
  <c r="E44" i="26" s="1"/>
  <c r="E45" i="26" s="1"/>
  <c r="E46" i="26" s="1"/>
  <c r="E47" i="26" s="1"/>
  <c r="E48" i="26" s="1"/>
  <c r="E49" i="26" s="1"/>
  <c r="E50" i="26" s="1"/>
  <c r="E51" i="26" s="1"/>
  <c r="E52" i="26" s="1"/>
  <c r="E53" i="26" s="1"/>
  <c r="E54" i="26" s="1"/>
  <c r="E55" i="26" s="1"/>
  <c r="E56" i="26" s="1"/>
  <c r="E57" i="26" s="1"/>
  <c r="E58" i="26" s="1"/>
  <c r="E59" i="26" s="1"/>
  <c r="B5" i="26"/>
  <c r="B6" i="26" s="1"/>
  <c r="B7" i="26" s="1"/>
  <c r="B8" i="26" s="1"/>
  <c r="B9" i="26" s="1"/>
  <c r="B10" i="26" s="1"/>
  <c r="B11" i="26" s="1"/>
  <c r="B12" i="26" s="1"/>
  <c r="B13" i="26" s="1"/>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B39" i="26" s="1"/>
  <c r="B40" i="26" s="1"/>
  <c r="B41" i="26" s="1"/>
  <c r="B42" i="26" s="1"/>
  <c r="B43" i="26" s="1"/>
  <c r="B44" i="26" s="1"/>
  <c r="B45" i="26" s="1"/>
  <c r="B46" i="26" s="1"/>
  <c r="B47" i="26" s="1"/>
  <c r="B48" i="26" s="1"/>
  <c r="B49" i="26" s="1"/>
  <c r="B50" i="26" s="1"/>
  <c r="B51" i="26" s="1"/>
  <c r="B52" i="26" s="1"/>
  <c r="B53" i="26" s="1"/>
  <c r="B54" i="26" s="1"/>
  <c r="B55" i="26" s="1"/>
  <c r="B56" i="26" s="1"/>
  <c r="B57" i="26" s="1"/>
  <c r="B58" i="26" s="1"/>
  <c r="B59" i="26" s="1"/>
  <c r="A5" i="26"/>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A4" i="26"/>
  <c r="D4" i="26"/>
  <c r="D5" i="26" s="1"/>
  <c r="D6" i="26" s="1"/>
  <c r="D7" i="26" s="1"/>
  <c r="D8" i="26" s="1"/>
  <c r="D9" i="26" s="1"/>
  <c r="D10" i="26" s="1"/>
  <c r="D11" i="26" s="1"/>
  <c r="D12" i="26" s="1"/>
  <c r="D13" i="26" s="1"/>
  <c r="D14" i="26" s="1"/>
  <c r="D15" i="26" s="1"/>
  <c r="D16" i="26" s="1"/>
  <c r="D17" i="26" s="1"/>
  <c r="D18" i="26" s="1"/>
  <c r="D19" i="26" s="1"/>
  <c r="D20" i="26" s="1"/>
  <c r="D21" i="26" s="1"/>
  <c r="D22" i="26" s="1"/>
  <c r="D23" i="26" s="1"/>
  <c r="D24" i="26" s="1"/>
  <c r="D25" i="26" s="1"/>
  <c r="D26" i="26" s="1"/>
  <c r="D27" i="26" s="1"/>
  <c r="D28" i="26" s="1"/>
  <c r="D29" i="26" s="1"/>
  <c r="D30" i="26" s="1"/>
  <c r="D31" i="26" s="1"/>
  <c r="D32" i="26" s="1"/>
  <c r="D33" i="26" s="1"/>
  <c r="D34" i="26" s="1"/>
  <c r="D35" i="26" s="1"/>
  <c r="D36" i="26" s="1"/>
  <c r="D37" i="26" s="1"/>
  <c r="D38" i="26" s="1"/>
  <c r="D39" i="26" s="1"/>
  <c r="D40" i="26" s="1"/>
  <c r="D41" i="26" s="1"/>
  <c r="D42" i="26" s="1"/>
  <c r="D43" i="26" s="1"/>
  <c r="D44" i="26" s="1"/>
  <c r="D45" i="26" s="1"/>
  <c r="D46" i="26" s="1"/>
  <c r="D47" i="26" s="1"/>
  <c r="D48" i="26" s="1"/>
  <c r="D49" i="26" s="1"/>
  <c r="D50" i="26" s="1"/>
  <c r="D51" i="26" s="1"/>
  <c r="D52" i="26" s="1"/>
  <c r="D53" i="26" s="1"/>
  <c r="D54" i="26" s="1"/>
  <c r="D55" i="26" s="1"/>
  <c r="D56" i="26" s="1"/>
  <c r="D57" i="26" s="1"/>
  <c r="D58" i="26" s="1"/>
  <c r="D59" i="26" s="1"/>
  <c r="C4" i="26"/>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H4" i="26" l="1"/>
  <c r="H5" i="26" s="1"/>
  <c r="H6" i="26" s="1"/>
  <c r="H7" i="26" s="1"/>
  <c r="H8" i="26" s="1"/>
  <c r="H9" i="26" s="1"/>
  <c r="H10" i="26" s="1"/>
  <c r="H11" i="26" s="1"/>
  <c r="H12" i="26" s="1"/>
  <c r="H13" i="26" s="1"/>
  <c r="H14" i="26" s="1"/>
  <c r="H15" i="26" s="1"/>
  <c r="H16" i="26" s="1"/>
  <c r="H17" i="26" s="1"/>
  <c r="H18" i="26" s="1"/>
  <c r="H19" i="26" s="1"/>
  <c r="H20" i="26" s="1"/>
  <c r="H21" i="26" s="1"/>
  <c r="H22" i="26" s="1"/>
  <c r="H23" i="26" s="1"/>
  <c r="H24" i="26" s="1"/>
  <c r="H25" i="26" s="1"/>
  <c r="H26" i="26" s="1"/>
  <c r="H27" i="26" s="1"/>
  <c r="H28" i="26" s="1"/>
  <c r="H29" i="26" s="1"/>
  <c r="H30" i="26" s="1"/>
  <c r="H31" i="26" s="1"/>
  <c r="H32" i="26" s="1"/>
  <c r="H33" i="26" s="1"/>
  <c r="H34" i="26" s="1"/>
  <c r="H35" i="26" s="1"/>
  <c r="H36" i="26" s="1"/>
  <c r="H37" i="26" s="1"/>
  <c r="H38" i="26" s="1"/>
  <c r="H39" i="26" s="1"/>
  <c r="H40" i="26" s="1"/>
  <c r="H41" i="26" s="1"/>
  <c r="H42" i="26" s="1"/>
  <c r="H43" i="26" s="1"/>
  <c r="H44" i="26" s="1"/>
  <c r="H45" i="26" s="1"/>
  <c r="H46" i="26" s="1"/>
  <c r="H47" i="26" s="1"/>
  <c r="H48" i="26" s="1"/>
  <c r="H49" i="26" s="1"/>
  <c r="H50" i="26" s="1"/>
  <c r="H51" i="26" s="1"/>
  <c r="H52" i="26" s="1"/>
  <c r="H53" i="26" s="1"/>
  <c r="H54" i="26" s="1"/>
  <c r="H55" i="26" s="1"/>
  <c r="H56" i="26" s="1"/>
  <c r="H57" i="26" s="1"/>
  <c r="H58" i="26" s="1"/>
  <c r="H59" i="26" s="1"/>
  <c r="AA128" i="25"/>
  <c r="AA127" i="25"/>
  <c r="AA126" i="25"/>
  <c r="AA125" i="25"/>
  <c r="AA124" i="25"/>
  <c r="AA123" i="25"/>
  <c r="AA122" i="25"/>
  <c r="AA121" i="25"/>
  <c r="AA120" i="25"/>
  <c r="AA119" i="25"/>
  <c r="AA118" i="25"/>
  <c r="AA117" i="25"/>
  <c r="AA116" i="25"/>
  <c r="AA115" i="25"/>
  <c r="AA114" i="25"/>
  <c r="AA113" i="25"/>
  <c r="AA112" i="25"/>
  <c r="AA111" i="25"/>
  <c r="AA110" i="25"/>
  <c r="AA109" i="25"/>
  <c r="E109" i="25"/>
  <c r="E110" i="25" s="1"/>
  <c r="E111" i="25" s="1"/>
  <c r="E112" i="25" s="1"/>
  <c r="E113" i="25" s="1"/>
  <c r="E114" i="25" s="1"/>
  <c r="E115" i="25" s="1"/>
  <c r="E116" i="25" s="1"/>
  <c r="E117" i="25" s="1"/>
  <c r="E118" i="25" s="1"/>
  <c r="E119" i="25" s="1"/>
  <c r="E120" i="25" s="1"/>
  <c r="E121" i="25" s="1"/>
  <c r="E122" i="25" s="1"/>
  <c r="E123" i="25" s="1"/>
  <c r="E124" i="25" s="1"/>
  <c r="E125" i="25" s="1"/>
  <c r="E126" i="25" s="1"/>
  <c r="E127" i="25" s="1"/>
  <c r="E128" i="25" s="1"/>
  <c r="AA108" i="25"/>
  <c r="AA107" i="25"/>
  <c r="AA106" i="25"/>
  <c r="E106" i="25"/>
  <c r="E107" i="25" s="1"/>
  <c r="E108" i="25" s="1"/>
  <c r="AA105" i="25"/>
  <c r="AA104" i="25"/>
  <c r="AA103" i="25"/>
  <c r="AA102" i="25"/>
  <c r="AA101" i="25"/>
  <c r="AA100" i="25"/>
  <c r="AA99" i="25"/>
  <c r="AA98" i="25"/>
  <c r="AA97" i="25"/>
  <c r="AA96" i="25"/>
  <c r="AA95" i="25"/>
  <c r="AA94" i="25"/>
  <c r="AA93" i="25"/>
  <c r="AA92" i="25"/>
  <c r="AA91" i="25"/>
  <c r="AA90" i="25"/>
  <c r="AA89" i="25"/>
  <c r="AA88" i="25"/>
  <c r="AA87" i="25"/>
  <c r="AA86" i="25"/>
  <c r="AA85" i="25"/>
  <c r="AA84" i="25"/>
  <c r="AA83" i="25"/>
  <c r="AA82" i="25"/>
  <c r="AA81" i="25"/>
  <c r="AA80" i="25"/>
  <c r="AA79" i="25"/>
  <c r="E79" i="25"/>
  <c r="E80" i="25" s="1"/>
  <c r="E81" i="25" s="1"/>
  <c r="E82" i="25" s="1"/>
  <c r="E83" i="25" s="1"/>
  <c r="E84" i="25" s="1"/>
  <c r="E85" i="25" s="1"/>
  <c r="E86" i="25" s="1"/>
  <c r="E87" i="25" s="1"/>
  <c r="E88" i="25" s="1"/>
  <c r="E89" i="25" s="1"/>
  <c r="E90" i="25" s="1"/>
  <c r="E91" i="25" s="1"/>
  <c r="E92" i="25" s="1"/>
  <c r="E93" i="25" s="1"/>
  <c r="E94" i="25" s="1"/>
  <c r="E95" i="25" s="1"/>
  <c r="E96" i="25" s="1"/>
  <c r="E97" i="25" s="1"/>
  <c r="E98" i="25" s="1"/>
  <c r="E99" i="25" s="1"/>
  <c r="E100" i="25" s="1"/>
  <c r="E101" i="25" s="1"/>
  <c r="E102" i="25" s="1"/>
  <c r="E103" i="25" s="1"/>
  <c r="AA78" i="25"/>
  <c r="AA77" i="25"/>
  <c r="AA76" i="25"/>
  <c r="AA75" i="25"/>
  <c r="AA74" i="25"/>
  <c r="AA73" i="25"/>
  <c r="AA72" i="25"/>
  <c r="AA71" i="25"/>
  <c r="AA70" i="25"/>
  <c r="AA69" i="25"/>
  <c r="AA68" i="25"/>
  <c r="AA67" i="25"/>
  <c r="AA66" i="25"/>
  <c r="AA65" i="25"/>
  <c r="AA64" i="25"/>
  <c r="AA63" i="25"/>
  <c r="AA62" i="25"/>
  <c r="AA61" i="25"/>
  <c r="AA60" i="25"/>
  <c r="AA59" i="25"/>
  <c r="AA58" i="25"/>
  <c r="AA57" i="25"/>
  <c r="AA56" i="25"/>
  <c r="AA55" i="25"/>
  <c r="AA54" i="25"/>
  <c r="AA53" i="25"/>
  <c r="AA52" i="25"/>
  <c r="AA51" i="25"/>
  <c r="AA50" i="25"/>
  <c r="AA49" i="25"/>
  <c r="AA48" i="25"/>
  <c r="AA47" i="25"/>
  <c r="AA46" i="25"/>
  <c r="AA45" i="25"/>
  <c r="AA44" i="25"/>
  <c r="AA43" i="25"/>
  <c r="AA42" i="25"/>
  <c r="AA41" i="25"/>
  <c r="AA40" i="25"/>
  <c r="AA39" i="25"/>
  <c r="AA38" i="25"/>
  <c r="AA37" i="25"/>
  <c r="AA36" i="25"/>
  <c r="AA35" i="25"/>
  <c r="AA34" i="25"/>
  <c r="AA33" i="25"/>
  <c r="AA32" i="25"/>
  <c r="E32" i="25"/>
  <c r="E33" i="25" s="1"/>
  <c r="E34" i="25" s="1"/>
  <c r="E35" i="25" s="1"/>
  <c r="E36" i="25" s="1"/>
  <c r="E37" i="25" s="1"/>
  <c r="E38" i="25" s="1"/>
  <c r="E39" i="25" s="1"/>
  <c r="E40" i="25" s="1"/>
  <c r="E41" i="25" s="1"/>
  <c r="E42" i="25" s="1"/>
  <c r="E43" i="25" s="1"/>
  <c r="E44" i="25" s="1"/>
  <c r="E45" i="25" s="1"/>
  <c r="E46" i="25" s="1"/>
  <c r="E47" i="25" s="1"/>
  <c r="E48" i="25" s="1"/>
  <c r="E49" i="25" s="1"/>
  <c r="E50" i="25" s="1"/>
  <c r="E51" i="25" s="1"/>
  <c r="E52" i="25" s="1"/>
  <c r="E53" i="25" s="1"/>
  <c r="E54" i="25" s="1"/>
  <c r="E55" i="25" s="1"/>
  <c r="E56" i="25" s="1"/>
  <c r="E57" i="25" s="1"/>
  <c r="E58" i="25" s="1"/>
  <c r="E59" i="25" s="1"/>
  <c r="E60" i="25" s="1"/>
  <c r="E61" i="25" s="1"/>
  <c r="E62" i="25" s="1"/>
  <c r="E63" i="25" s="1"/>
  <c r="E64" i="25" s="1"/>
  <c r="E65" i="25" s="1"/>
  <c r="E66" i="25" s="1"/>
  <c r="E67" i="25" s="1"/>
  <c r="E68" i="25" s="1"/>
  <c r="E69" i="25" s="1"/>
  <c r="E70" i="25" s="1"/>
  <c r="E71" i="25" s="1"/>
  <c r="E72" i="25" s="1"/>
  <c r="E73" i="25" s="1"/>
  <c r="E74" i="25" s="1"/>
  <c r="E75" i="25" s="1"/>
  <c r="E76" i="25" s="1"/>
  <c r="E77" i="25" s="1"/>
  <c r="AA31" i="25"/>
  <c r="E31" i="25"/>
  <c r="AA30" i="25"/>
  <c r="AA29" i="25"/>
  <c r="AA28" i="25"/>
  <c r="AA27" i="25"/>
  <c r="AA26" i="25"/>
  <c r="AA25" i="25"/>
  <c r="AA24" i="25"/>
  <c r="AA23" i="25"/>
  <c r="AA22" i="25"/>
  <c r="AA21" i="25"/>
  <c r="AA20" i="25"/>
  <c r="AA19" i="25"/>
  <c r="AA18" i="25"/>
  <c r="AA17" i="25"/>
  <c r="AA16" i="25"/>
  <c r="AA15" i="25"/>
  <c r="AA14" i="25"/>
  <c r="AA13" i="25"/>
  <c r="AA12" i="25"/>
  <c r="AA11" i="25"/>
  <c r="AA10" i="25"/>
  <c r="AA9" i="25"/>
  <c r="AA8" i="25"/>
  <c r="AA7" i="25"/>
  <c r="AA6" i="25"/>
  <c r="AA5" i="25"/>
  <c r="G5" i="25"/>
  <c r="G6" i="25" s="1"/>
  <c r="G7" i="25" s="1"/>
  <c r="G8" i="25" s="1"/>
  <c r="G9" i="25" s="1"/>
  <c r="G10" i="25" s="1"/>
  <c r="G11" i="25" s="1"/>
  <c r="G12" i="25" s="1"/>
  <c r="G13" i="25" s="1"/>
  <c r="G14" i="25" s="1"/>
  <c r="G15" i="25" s="1"/>
  <c r="G16" i="25" s="1"/>
  <c r="G17" i="25" s="1"/>
  <c r="G18" i="25" s="1"/>
  <c r="G19" i="25" s="1"/>
  <c r="G20" i="25" s="1"/>
  <c r="G21" i="25" s="1"/>
  <c r="G22" i="25" s="1"/>
  <c r="G23" i="25" s="1"/>
  <c r="G24" i="25" s="1"/>
  <c r="G25" i="25" s="1"/>
  <c r="G26" i="25" s="1"/>
  <c r="G27" i="25" s="1"/>
  <c r="G28" i="25" s="1"/>
  <c r="G29" i="25" s="1"/>
  <c r="G30" i="25" s="1"/>
  <c r="G31" i="25" s="1"/>
  <c r="G32" i="25" s="1"/>
  <c r="G33" i="25" s="1"/>
  <c r="G34" i="25" s="1"/>
  <c r="G35" i="25" s="1"/>
  <c r="G36" i="25" s="1"/>
  <c r="G37" i="25" s="1"/>
  <c r="G38" i="25" s="1"/>
  <c r="G39" i="25" s="1"/>
  <c r="G40" i="25" s="1"/>
  <c r="G41" i="25" s="1"/>
  <c r="G42" i="25" s="1"/>
  <c r="G43" i="25" s="1"/>
  <c r="G44" i="25" s="1"/>
  <c r="G45" i="25" s="1"/>
  <c r="G46" i="25" s="1"/>
  <c r="G47" i="25" s="1"/>
  <c r="G48" i="25" s="1"/>
  <c r="G49" i="25" s="1"/>
  <c r="G50" i="25" s="1"/>
  <c r="G51" i="25" s="1"/>
  <c r="G52" i="25" s="1"/>
  <c r="G53" i="25" s="1"/>
  <c r="G54" i="25" s="1"/>
  <c r="G55" i="25" s="1"/>
  <c r="G56" i="25" s="1"/>
  <c r="G57" i="25" s="1"/>
  <c r="G58" i="25" s="1"/>
  <c r="G59" i="25" s="1"/>
  <c r="G60" i="25" s="1"/>
  <c r="G61" i="25" s="1"/>
  <c r="G62" i="25" s="1"/>
  <c r="G63" i="25" s="1"/>
  <c r="G64" i="25" s="1"/>
  <c r="G65" i="25" s="1"/>
  <c r="G66" i="25" s="1"/>
  <c r="G67" i="25" s="1"/>
  <c r="G68" i="25" s="1"/>
  <c r="G69" i="25" s="1"/>
  <c r="G70" i="25" s="1"/>
  <c r="G71" i="25" s="1"/>
  <c r="G72" i="25" s="1"/>
  <c r="G73" i="25" s="1"/>
  <c r="G74" i="25" s="1"/>
  <c r="G75" i="25" s="1"/>
  <c r="G76" i="25" s="1"/>
  <c r="G77" i="25" s="1"/>
  <c r="G78" i="25" s="1"/>
  <c r="G79" i="25" s="1"/>
  <c r="G80" i="25" s="1"/>
  <c r="G81" i="25" s="1"/>
  <c r="G82" i="25" s="1"/>
  <c r="G83" i="25" s="1"/>
  <c r="G84" i="25" s="1"/>
  <c r="G85" i="25" s="1"/>
  <c r="G86" i="25" s="1"/>
  <c r="G87" i="25" s="1"/>
  <c r="G88" i="25" s="1"/>
  <c r="G89" i="25" s="1"/>
  <c r="G90" i="25" s="1"/>
  <c r="G91" i="25" s="1"/>
  <c r="G92" i="25" s="1"/>
  <c r="G93" i="25" s="1"/>
  <c r="G94" i="25" s="1"/>
  <c r="G95" i="25" s="1"/>
  <c r="G96" i="25" s="1"/>
  <c r="G97" i="25" s="1"/>
  <c r="G98" i="25" s="1"/>
  <c r="G99" i="25" s="1"/>
  <c r="G100" i="25" s="1"/>
  <c r="G101" i="25" s="1"/>
  <c r="G102" i="25" s="1"/>
  <c r="G103" i="25" s="1"/>
  <c r="G104" i="25" s="1"/>
  <c r="G105" i="25" s="1"/>
  <c r="G106" i="25" s="1"/>
  <c r="G107" i="25" s="1"/>
  <c r="G108" i="25" s="1"/>
  <c r="G109" i="25" s="1"/>
  <c r="G110" i="25" s="1"/>
  <c r="G111" i="25" s="1"/>
  <c r="G112" i="25" s="1"/>
  <c r="G113" i="25" s="1"/>
  <c r="G114" i="25" s="1"/>
  <c r="G115" i="25" s="1"/>
  <c r="G116" i="25" s="1"/>
  <c r="G117" i="25" s="1"/>
  <c r="G118" i="25" s="1"/>
  <c r="G119" i="25" s="1"/>
  <c r="G120" i="25" s="1"/>
  <c r="G121" i="25" s="1"/>
  <c r="G122" i="25" s="1"/>
  <c r="G123" i="25" s="1"/>
  <c r="G124" i="25" s="1"/>
  <c r="G125" i="25" s="1"/>
  <c r="G126" i="25" s="1"/>
  <c r="G127" i="25" s="1"/>
  <c r="G128" i="25" s="1"/>
  <c r="F5" i="25"/>
  <c r="F6" i="25" s="1"/>
  <c r="F7" i="25" s="1"/>
  <c r="F8" i="25" s="1"/>
  <c r="F9" i="25" s="1"/>
  <c r="F10" i="25" s="1"/>
  <c r="F11" i="25" s="1"/>
  <c r="F12" i="25" s="1"/>
  <c r="F13" i="25" s="1"/>
  <c r="F14" i="25" s="1"/>
  <c r="F15" i="25" s="1"/>
  <c r="F16" i="25" s="1"/>
  <c r="F17" i="25" s="1"/>
  <c r="F18" i="25" s="1"/>
  <c r="F19" i="25" s="1"/>
  <c r="F20" i="25" s="1"/>
  <c r="F21" i="25" s="1"/>
  <c r="F22" i="25" s="1"/>
  <c r="F23" i="25" s="1"/>
  <c r="F24" i="25" s="1"/>
  <c r="F25" i="25" s="1"/>
  <c r="F26" i="25" s="1"/>
  <c r="F27" i="25" s="1"/>
  <c r="F28" i="25" s="1"/>
  <c r="F29" i="25" s="1"/>
  <c r="F30" i="25" s="1"/>
  <c r="F31" i="25" s="1"/>
  <c r="F32" i="25" s="1"/>
  <c r="F33" i="25" s="1"/>
  <c r="F34" i="25" s="1"/>
  <c r="F35" i="25" s="1"/>
  <c r="F36" i="25" s="1"/>
  <c r="F37" i="25" s="1"/>
  <c r="F38" i="25" s="1"/>
  <c r="F39" i="25" s="1"/>
  <c r="F40" i="25" s="1"/>
  <c r="F41" i="25" s="1"/>
  <c r="F42" i="25" s="1"/>
  <c r="F43" i="25" s="1"/>
  <c r="F44" i="25" s="1"/>
  <c r="F45" i="25" s="1"/>
  <c r="F46" i="25" s="1"/>
  <c r="F47" i="25" s="1"/>
  <c r="F48" i="25" s="1"/>
  <c r="F49" i="25" s="1"/>
  <c r="F50" i="25" s="1"/>
  <c r="F51" i="25" s="1"/>
  <c r="F52" i="25" s="1"/>
  <c r="F53" i="25" s="1"/>
  <c r="F54" i="25" s="1"/>
  <c r="F55" i="25" s="1"/>
  <c r="F56" i="25" s="1"/>
  <c r="F57" i="25" s="1"/>
  <c r="F58" i="25" s="1"/>
  <c r="F59" i="25" s="1"/>
  <c r="F60" i="25" s="1"/>
  <c r="F61" i="25" s="1"/>
  <c r="F62" i="25" s="1"/>
  <c r="F63" i="25" s="1"/>
  <c r="F64" i="25" s="1"/>
  <c r="F65" i="25" s="1"/>
  <c r="F66" i="25" s="1"/>
  <c r="F67" i="25" s="1"/>
  <c r="F68" i="25" s="1"/>
  <c r="F69" i="25" s="1"/>
  <c r="F70" i="25" s="1"/>
  <c r="F71" i="25" s="1"/>
  <c r="F72" i="25" s="1"/>
  <c r="F73" i="25" s="1"/>
  <c r="F74" i="25" s="1"/>
  <c r="F75" i="25" s="1"/>
  <c r="F76" i="25" s="1"/>
  <c r="F77" i="25" s="1"/>
  <c r="F78" i="25" s="1"/>
  <c r="F79" i="25" s="1"/>
  <c r="F80" i="25" s="1"/>
  <c r="F81" i="25" s="1"/>
  <c r="F82" i="25" s="1"/>
  <c r="F83" i="25" s="1"/>
  <c r="F84" i="25" s="1"/>
  <c r="F85" i="25" s="1"/>
  <c r="F86" i="25" s="1"/>
  <c r="F87" i="25" s="1"/>
  <c r="F88" i="25" s="1"/>
  <c r="F89" i="25" s="1"/>
  <c r="F90" i="25" s="1"/>
  <c r="F91" i="25" s="1"/>
  <c r="F92" i="25" s="1"/>
  <c r="F93" i="25" s="1"/>
  <c r="F94" i="25" s="1"/>
  <c r="F95" i="25" s="1"/>
  <c r="F96" i="25" s="1"/>
  <c r="F97" i="25" s="1"/>
  <c r="F98" i="25" s="1"/>
  <c r="F99" i="25" s="1"/>
  <c r="F100" i="25" s="1"/>
  <c r="F101" i="25" s="1"/>
  <c r="F102" i="25" s="1"/>
  <c r="F103" i="25" s="1"/>
  <c r="F104" i="25" s="1"/>
  <c r="F105" i="25" s="1"/>
  <c r="F106" i="25" s="1"/>
  <c r="F107" i="25" s="1"/>
  <c r="F108" i="25" s="1"/>
  <c r="F109" i="25" s="1"/>
  <c r="F110" i="25" s="1"/>
  <c r="F111" i="25" s="1"/>
  <c r="F112" i="25" s="1"/>
  <c r="F113" i="25" s="1"/>
  <c r="F114" i="25" s="1"/>
  <c r="F115" i="25" s="1"/>
  <c r="F116" i="25" s="1"/>
  <c r="F117" i="25" s="1"/>
  <c r="F118" i="25" s="1"/>
  <c r="F119" i="25" s="1"/>
  <c r="F120" i="25" s="1"/>
  <c r="F121" i="25" s="1"/>
  <c r="F122" i="25" s="1"/>
  <c r="F123" i="25" s="1"/>
  <c r="F124" i="25" s="1"/>
  <c r="F125" i="25" s="1"/>
  <c r="F126" i="25" s="1"/>
  <c r="F127" i="25" s="1"/>
  <c r="F128" i="25" s="1"/>
  <c r="E5" i="25"/>
  <c r="E6" i="25" s="1"/>
  <c r="E7" i="25" s="1"/>
  <c r="E8" i="25" s="1"/>
  <c r="E9" i="25" s="1"/>
  <c r="E10" i="25" s="1"/>
  <c r="E11" i="25" s="1"/>
  <c r="E12" i="25" s="1"/>
  <c r="E13" i="25" s="1"/>
  <c r="E14" i="25" s="1"/>
  <c r="E15" i="25" s="1"/>
  <c r="E16" i="25" s="1"/>
  <c r="E17" i="25" s="1"/>
  <c r="E18" i="25" s="1"/>
  <c r="E19" i="25" s="1"/>
  <c r="E20" i="25" s="1"/>
  <c r="E21" i="25" s="1"/>
  <c r="E22" i="25" s="1"/>
  <c r="E23" i="25" s="1"/>
  <c r="E24" i="25" s="1"/>
  <c r="E25" i="25" s="1"/>
  <c r="E26" i="25" s="1"/>
  <c r="E27" i="25" s="1"/>
  <c r="E28" i="25" s="1"/>
  <c r="E29" i="25" s="1"/>
  <c r="B5" i="25"/>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B116" i="25" s="1"/>
  <c r="B117" i="25" s="1"/>
  <c r="B118" i="25" s="1"/>
  <c r="B119" i="25" s="1"/>
  <c r="B120" i="25" s="1"/>
  <c r="B121" i="25" s="1"/>
  <c r="B122" i="25" s="1"/>
  <c r="B123" i="25" s="1"/>
  <c r="B124" i="25" s="1"/>
  <c r="B125" i="25" s="1"/>
  <c r="B126" i="25" s="1"/>
  <c r="B127" i="25" s="1"/>
  <c r="B128" i="25" s="1"/>
  <c r="A5" i="25"/>
  <c r="A6" i="25" s="1"/>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A4" i="25"/>
  <c r="D4" i="25"/>
  <c r="D5" i="25" s="1"/>
  <c r="D6" i="25" s="1"/>
  <c r="D7" i="25" s="1"/>
  <c r="D8" i="25" s="1"/>
  <c r="D9" i="25" s="1"/>
  <c r="D10" i="25" s="1"/>
  <c r="D11" i="25" s="1"/>
  <c r="D12" i="25" s="1"/>
  <c r="D13" i="25" s="1"/>
  <c r="D14" i="25" s="1"/>
  <c r="D15" i="25" s="1"/>
  <c r="D16" i="25" s="1"/>
  <c r="D17" i="25" s="1"/>
  <c r="D18" i="25" s="1"/>
  <c r="D19" i="25" s="1"/>
  <c r="D20" i="25" s="1"/>
  <c r="D21" i="25" s="1"/>
  <c r="D22" i="25" s="1"/>
  <c r="D23" i="25" s="1"/>
  <c r="D24" i="25" s="1"/>
  <c r="D25" i="25" s="1"/>
  <c r="D26" i="25" s="1"/>
  <c r="D27" i="25" s="1"/>
  <c r="D28" i="25" s="1"/>
  <c r="D29" i="25" s="1"/>
  <c r="D30" i="25" s="1"/>
  <c r="D31" i="25" s="1"/>
  <c r="D32" i="25" s="1"/>
  <c r="D33" i="25" s="1"/>
  <c r="D34" i="25" s="1"/>
  <c r="D35" i="25" s="1"/>
  <c r="D36" i="25" s="1"/>
  <c r="D37" i="25" s="1"/>
  <c r="D38" i="25" s="1"/>
  <c r="D39" i="25" s="1"/>
  <c r="D40" i="25" s="1"/>
  <c r="D41" i="25" s="1"/>
  <c r="D42" i="25" s="1"/>
  <c r="D43" i="25" s="1"/>
  <c r="D44" i="25" s="1"/>
  <c r="D45" i="25" s="1"/>
  <c r="D46" i="25" s="1"/>
  <c r="D47" i="25" s="1"/>
  <c r="D48" i="25" s="1"/>
  <c r="D49" i="25" s="1"/>
  <c r="D50" i="25" s="1"/>
  <c r="D51" i="25" s="1"/>
  <c r="D52" i="25" s="1"/>
  <c r="D53" i="25" s="1"/>
  <c r="D54" i="25" s="1"/>
  <c r="D55" i="25" s="1"/>
  <c r="D56" i="25" s="1"/>
  <c r="D57" i="25" s="1"/>
  <c r="D58" i="25" s="1"/>
  <c r="D59" i="25" s="1"/>
  <c r="D60" i="25" s="1"/>
  <c r="D61" i="25" s="1"/>
  <c r="D62" i="25" s="1"/>
  <c r="D63" i="25" s="1"/>
  <c r="D64" i="25" s="1"/>
  <c r="D65" i="25" s="1"/>
  <c r="D66" i="25" s="1"/>
  <c r="D67" i="25" s="1"/>
  <c r="D68" i="25" s="1"/>
  <c r="D69" i="25" s="1"/>
  <c r="D70" i="25" s="1"/>
  <c r="D71" i="25" s="1"/>
  <c r="D72" i="25" s="1"/>
  <c r="D73" i="25" s="1"/>
  <c r="D74" i="25" s="1"/>
  <c r="D75" i="25" s="1"/>
  <c r="D76" i="25" s="1"/>
  <c r="D77" i="25" s="1"/>
  <c r="D78" i="25" s="1"/>
  <c r="D79" i="25" s="1"/>
  <c r="D80" i="25" s="1"/>
  <c r="D81" i="25" s="1"/>
  <c r="D82" i="25" s="1"/>
  <c r="D83" i="25" s="1"/>
  <c r="D84" i="25" s="1"/>
  <c r="D85" i="25" s="1"/>
  <c r="D86" i="25" s="1"/>
  <c r="D87" i="25" s="1"/>
  <c r="D88" i="25" s="1"/>
  <c r="D89" i="25" s="1"/>
  <c r="D90" i="25" s="1"/>
  <c r="D91" i="25" s="1"/>
  <c r="D92" i="25" s="1"/>
  <c r="D93" i="25" s="1"/>
  <c r="D94" i="25" s="1"/>
  <c r="D95" i="25" s="1"/>
  <c r="D96" i="25" s="1"/>
  <c r="D97" i="25" s="1"/>
  <c r="D98" i="25" s="1"/>
  <c r="D99" i="25" s="1"/>
  <c r="D100" i="25" s="1"/>
  <c r="D101" i="25" s="1"/>
  <c r="D102" i="25" s="1"/>
  <c r="D103" i="25" s="1"/>
  <c r="D104" i="25" s="1"/>
  <c r="D105" i="25" s="1"/>
  <c r="D106" i="25" s="1"/>
  <c r="D107" i="25" s="1"/>
  <c r="D108" i="25" s="1"/>
  <c r="D109" i="25" s="1"/>
  <c r="D110" i="25" s="1"/>
  <c r="D111" i="25" s="1"/>
  <c r="D112" i="25" s="1"/>
  <c r="D113" i="25" s="1"/>
  <c r="D114" i="25" s="1"/>
  <c r="D115" i="25" s="1"/>
  <c r="D116" i="25" s="1"/>
  <c r="D117" i="25" s="1"/>
  <c r="D118" i="25" s="1"/>
  <c r="D119" i="25" s="1"/>
  <c r="D120" i="25" s="1"/>
  <c r="D121" i="25" s="1"/>
  <c r="D122" i="25" s="1"/>
  <c r="D123" i="25" s="1"/>
  <c r="D124" i="25" s="1"/>
  <c r="D125" i="25" s="1"/>
  <c r="D126" i="25" s="1"/>
  <c r="D127" i="25" s="1"/>
  <c r="D128" i="25" s="1"/>
  <c r="C4" i="25"/>
  <c r="C5" i="25" s="1"/>
  <c r="C6" i="25" s="1"/>
  <c r="C7" i="25" s="1"/>
  <c r="C8" i="25" s="1"/>
  <c r="C9" i="25" s="1"/>
  <c r="C10" i="25" s="1"/>
  <c r="C11" i="25" s="1"/>
  <c r="C12" i="25" s="1"/>
  <c r="C13" i="25" s="1"/>
  <c r="C14" i="25" s="1"/>
  <c r="C15" i="25" s="1"/>
  <c r="C16" i="25" s="1"/>
  <c r="C17" i="25" s="1"/>
  <c r="C18" i="25" s="1"/>
  <c r="C19" i="25" s="1"/>
  <c r="C20" i="25" s="1"/>
  <c r="C21" i="25" s="1"/>
  <c r="C22" i="25" s="1"/>
  <c r="C23" i="25" s="1"/>
  <c r="C24" i="25" s="1"/>
  <c r="C25" i="25" s="1"/>
  <c r="C26" i="25" s="1"/>
  <c r="C27" i="25" s="1"/>
  <c r="C28" i="25" s="1"/>
  <c r="C29" i="25" s="1"/>
  <c r="C30" i="25" s="1"/>
  <c r="C31" i="25" s="1"/>
  <c r="C32" i="25" s="1"/>
  <c r="C33" i="25" s="1"/>
  <c r="C34" i="25" s="1"/>
  <c r="C35" i="25" s="1"/>
  <c r="C36" i="25" s="1"/>
  <c r="C37" i="25" s="1"/>
  <c r="C38" i="25" s="1"/>
  <c r="C39" i="25" s="1"/>
  <c r="C40" i="25" s="1"/>
  <c r="C41" i="25" s="1"/>
  <c r="C42" i="25" s="1"/>
  <c r="C43" i="25" s="1"/>
  <c r="C44" i="25" s="1"/>
  <c r="C45" i="25" s="1"/>
  <c r="C46" i="25" s="1"/>
  <c r="C47" i="25" s="1"/>
  <c r="C48" i="25" s="1"/>
  <c r="C49" i="25" s="1"/>
  <c r="C50" i="25" s="1"/>
  <c r="C51" i="25" s="1"/>
  <c r="C52" i="25" s="1"/>
  <c r="C53" i="25" s="1"/>
  <c r="C54" i="25" s="1"/>
  <c r="C55" i="25" s="1"/>
  <c r="C56" i="25" s="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C85" i="25" s="1"/>
  <c r="C86" i="25" s="1"/>
  <c r="C87" i="25" s="1"/>
  <c r="C88" i="25" s="1"/>
  <c r="C89" i="25" s="1"/>
  <c r="C90" i="25" s="1"/>
  <c r="C91" i="25" s="1"/>
  <c r="C92" i="25" s="1"/>
  <c r="C93" i="25" s="1"/>
  <c r="C94" i="25" s="1"/>
  <c r="C95" i="25" s="1"/>
  <c r="C96" i="25" s="1"/>
  <c r="C97" i="25" s="1"/>
  <c r="C98" i="25" s="1"/>
  <c r="C99" i="25" s="1"/>
  <c r="C100" i="25" s="1"/>
  <c r="C101" i="25" s="1"/>
  <c r="C102" i="25" s="1"/>
  <c r="C103" i="25" s="1"/>
  <c r="C104" i="25" s="1"/>
  <c r="C105" i="25" s="1"/>
  <c r="C106" i="25" s="1"/>
  <c r="C107" i="25" s="1"/>
  <c r="C108" i="25" s="1"/>
  <c r="C109" i="25" s="1"/>
  <c r="C110" i="25" s="1"/>
  <c r="C111" i="25" s="1"/>
  <c r="C112" i="25" s="1"/>
  <c r="C113" i="25" s="1"/>
  <c r="C114" i="25" s="1"/>
  <c r="C115" i="25" s="1"/>
  <c r="C116" i="25" s="1"/>
  <c r="C117" i="25" s="1"/>
  <c r="C118" i="25" s="1"/>
  <c r="C119" i="25" s="1"/>
  <c r="C120" i="25" s="1"/>
  <c r="C121" i="25" s="1"/>
  <c r="C122" i="25" s="1"/>
  <c r="C123" i="25" s="1"/>
  <c r="C124" i="25" s="1"/>
  <c r="C125" i="25" s="1"/>
  <c r="C126" i="25" s="1"/>
  <c r="C127" i="25" s="1"/>
  <c r="C128" i="25" s="1"/>
  <c r="H4" i="25" l="1"/>
  <c r="H5" i="25" s="1"/>
  <c r="H6" i="25" s="1"/>
  <c r="H7" i="25" s="1"/>
  <c r="H8" i="25" s="1"/>
  <c r="H9" i="25" s="1"/>
  <c r="H10" i="25" s="1"/>
  <c r="H11" i="25" s="1"/>
  <c r="H12" i="25" s="1"/>
  <c r="H13" i="25" s="1"/>
  <c r="H14" i="25" s="1"/>
  <c r="H15" i="25" s="1"/>
  <c r="H16" i="25" s="1"/>
  <c r="H17" i="25" s="1"/>
  <c r="H18" i="25" s="1"/>
  <c r="H19" i="25" s="1"/>
  <c r="H20" i="25" s="1"/>
  <c r="H21" i="25" s="1"/>
  <c r="H22" i="25" s="1"/>
  <c r="H23" i="25" s="1"/>
  <c r="H24" i="25" s="1"/>
  <c r="H25" i="25" s="1"/>
  <c r="H26" i="25" s="1"/>
  <c r="H27" i="25" s="1"/>
  <c r="H28" i="25" s="1"/>
  <c r="H29" i="25" s="1"/>
  <c r="H30" i="25" s="1"/>
  <c r="H31" i="25" s="1"/>
  <c r="H32" i="25" s="1"/>
  <c r="H33" i="25" s="1"/>
  <c r="H34" i="25" s="1"/>
  <c r="H35" i="25" s="1"/>
  <c r="H36" i="25" s="1"/>
  <c r="H37" i="25" s="1"/>
  <c r="H38" i="25" s="1"/>
  <c r="H39" i="25" s="1"/>
  <c r="H40" i="25" s="1"/>
  <c r="H41" i="25" s="1"/>
  <c r="H42" i="25" s="1"/>
  <c r="H43" i="25" s="1"/>
  <c r="H44" i="25" s="1"/>
  <c r="H45" i="25" s="1"/>
  <c r="H46" i="25" s="1"/>
  <c r="H47" i="25" s="1"/>
  <c r="H48" i="25" s="1"/>
  <c r="H49" i="25" s="1"/>
  <c r="H50" i="25" s="1"/>
  <c r="H51" i="25" s="1"/>
  <c r="H52" i="25" s="1"/>
  <c r="H53" i="25" s="1"/>
  <c r="H54" i="25" s="1"/>
  <c r="H55" i="25" s="1"/>
  <c r="H56" i="25" s="1"/>
  <c r="H57" i="25" s="1"/>
  <c r="H58" i="25" s="1"/>
  <c r="H59" i="25" s="1"/>
  <c r="H60" i="25" s="1"/>
  <c r="H61" i="25" s="1"/>
  <c r="H62" i="25" s="1"/>
  <c r="H63" i="25" s="1"/>
  <c r="H64" i="25" s="1"/>
  <c r="H65" i="25" s="1"/>
  <c r="H66" i="25" s="1"/>
  <c r="H67" i="25" s="1"/>
  <c r="H68" i="25" s="1"/>
  <c r="H69" i="25" s="1"/>
  <c r="H70" i="25" s="1"/>
  <c r="H71" i="25" s="1"/>
  <c r="H72" i="25" s="1"/>
  <c r="H73" i="25" s="1"/>
  <c r="H74" i="25" s="1"/>
  <c r="H75" i="25" s="1"/>
  <c r="H76" i="25" s="1"/>
  <c r="H77" i="25" s="1"/>
  <c r="H78" i="25" s="1"/>
  <c r="H79" i="25" s="1"/>
  <c r="H80" i="25" s="1"/>
  <c r="H81" i="25" s="1"/>
  <c r="H82" i="25" s="1"/>
  <c r="H83" i="25" s="1"/>
  <c r="H84" i="25" s="1"/>
  <c r="H85" i="25" s="1"/>
  <c r="H86" i="25" s="1"/>
  <c r="H87" i="25" s="1"/>
  <c r="H88" i="25" s="1"/>
  <c r="H89" i="25" s="1"/>
  <c r="H90" i="25" s="1"/>
  <c r="H91" i="25" s="1"/>
  <c r="H92" i="25" s="1"/>
  <c r="H93" i="25" s="1"/>
  <c r="H94" i="25" s="1"/>
  <c r="H95" i="25" s="1"/>
  <c r="H96" i="25" s="1"/>
  <c r="H97" i="25" s="1"/>
  <c r="H98" i="25" s="1"/>
  <c r="H99" i="25" s="1"/>
  <c r="H100" i="25" s="1"/>
  <c r="H101" i="25" s="1"/>
  <c r="H102" i="25" s="1"/>
  <c r="H103" i="25" s="1"/>
  <c r="H104" i="25" s="1"/>
  <c r="H105" i="25" s="1"/>
  <c r="H106" i="25" s="1"/>
  <c r="H107" i="25" s="1"/>
  <c r="H108" i="25" s="1"/>
  <c r="H109" i="25" s="1"/>
  <c r="H110" i="25" s="1"/>
  <c r="H111" i="25" s="1"/>
  <c r="H112" i="25" s="1"/>
  <c r="H113" i="25" s="1"/>
  <c r="H114" i="25" s="1"/>
  <c r="H115" i="25" s="1"/>
  <c r="H116" i="25" s="1"/>
  <c r="H117" i="25" s="1"/>
  <c r="H118" i="25" s="1"/>
  <c r="H119" i="25" s="1"/>
  <c r="H120" i="25" s="1"/>
  <c r="H121" i="25" s="1"/>
  <c r="H122" i="25" s="1"/>
  <c r="H123" i="25" s="1"/>
  <c r="H124" i="25" s="1"/>
  <c r="H125" i="25" s="1"/>
  <c r="H126" i="25" s="1"/>
  <c r="H127" i="25" s="1"/>
  <c r="H128" i="25" s="1"/>
  <c r="AA94" i="24"/>
  <c r="AA93" i="24"/>
  <c r="AA92" i="24"/>
  <c r="AA91" i="24"/>
  <c r="AA90" i="24"/>
  <c r="AA89" i="24"/>
  <c r="AA88" i="24"/>
  <c r="AA87" i="24"/>
  <c r="AA86" i="24"/>
  <c r="AA85" i="24"/>
  <c r="AA84" i="24"/>
  <c r="AA83" i="24"/>
  <c r="AA82" i="24"/>
  <c r="AA81" i="24"/>
  <c r="AA80" i="24"/>
  <c r="AA79" i="24"/>
  <c r="AA78" i="24"/>
  <c r="AA77" i="24"/>
  <c r="AA76" i="24"/>
  <c r="AA75" i="24"/>
  <c r="AA74" i="24"/>
  <c r="AA73" i="24"/>
  <c r="AA72" i="24"/>
  <c r="AA71" i="24"/>
  <c r="AA70" i="24"/>
  <c r="AA69" i="24"/>
  <c r="AA68" i="24"/>
  <c r="AA67" i="24"/>
  <c r="AA66" i="24"/>
  <c r="E66" i="24"/>
  <c r="E67" i="24" s="1"/>
  <c r="E68" i="24" s="1"/>
  <c r="E69" i="24" s="1"/>
  <c r="E70" i="24" s="1"/>
  <c r="E71" i="24" s="1"/>
  <c r="E72" i="24" s="1"/>
  <c r="E73" i="24" s="1"/>
  <c r="E74" i="24" s="1"/>
  <c r="E75" i="24" s="1"/>
  <c r="E76" i="24" s="1"/>
  <c r="E77" i="24" s="1"/>
  <c r="E78" i="24" s="1"/>
  <c r="E79" i="24" s="1"/>
  <c r="E80" i="24" s="1"/>
  <c r="E81" i="24" s="1"/>
  <c r="E82" i="24" s="1"/>
  <c r="E83" i="24" s="1"/>
  <c r="E84" i="24" s="1"/>
  <c r="E85" i="24" s="1"/>
  <c r="E86" i="24" s="1"/>
  <c r="E87" i="24" s="1"/>
  <c r="E88" i="24" s="1"/>
  <c r="E89" i="24" s="1"/>
  <c r="E90" i="24" s="1"/>
  <c r="E91" i="24" s="1"/>
  <c r="E92" i="24" s="1"/>
  <c r="E93" i="24" s="1"/>
  <c r="E94" i="24" s="1"/>
  <c r="AA65" i="24"/>
  <c r="AA64" i="24"/>
  <c r="AA63" i="24"/>
  <c r="AA62" i="24"/>
  <c r="AA61" i="24"/>
  <c r="AA60" i="24"/>
  <c r="AA59" i="24"/>
  <c r="AA58" i="24"/>
  <c r="AA57" i="24"/>
  <c r="AA56" i="24"/>
  <c r="AA55" i="24"/>
  <c r="AA54" i="24"/>
  <c r="AA53" i="24"/>
  <c r="AA52" i="24"/>
  <c r="AA51" i="24"/>
  <c r="AA50" i="24"/>
  <c r="AA49" i="24"/>
  <c r="AA48" i="24"/>
  <c r="AA47" i="24"/>
  <c r="AA46" i="24"/>
  <c r="AA45" i="24"/>
  <c r="AA44" i="24"/>
  <c r="AA43" i="24"/>
  <c r="AA42" i="24"/>
  <c r="AA41" i="24"/>
  <c r="AA40" i="24"/>
  <c r="AA39" i="24"/>
  <c r="AA38" i="24"/>
  <c r="AA37" i="24"/>
  <c r="E37" i="24"/>
  <c r="E38" i="24" s="1"/>
  <c r="E39" i="24" s="1"/>
  <c r="E40" i="24" s="1"/>
  <c r="E41" i="24" s="1"/>
  <c r="E42" i="24" s="1"/>
  <c r="E43" i="24" s="1"/>
  <c r="E44" i="24" s="1"/>
  <c r="E45" i="24" s="1"/>
  <c r="E46" i="24" s="1"/>
  <c r="E47" i="24" s="1"/>
  <c r="E48" i="24" s="1"/>
  <c r="E49" i="24" s="1"/>
  <c r="E50" i="24" s="1"/>
  <c r="E51" i="24" s="1"/>
  <c r="E52" i="24" s="1"/>
  <c r="E53" i="24" s="1"/>
  <c r="E54" i="24" s="1"/>
  <c r="E55" i="24" s="1"/>
  <c r="E56" i="24" s="1"/>
  <c r="E57" i="24" s="1"/>
  <c r="E58" i="24" s="1"/>
  <c r="E59" i="24" s="1"/>
  <c r="E60" i="24" s="1"/>
  <c r="E61" i="24" s="1"/>
  <c r="E62" i="24" s="1"/>
  <c r="E63" i="24" s="1"/>
  <c r="E64" i="24" s="1"/>
  <c r="AA36" i="24"/>
  <c r="AA35" i="24"/>
  <c r="AA34" i="24"/>
  <c r="AA33" i="24"/>
  <c r="AA32" i="24"/>
  <c r="AA31" i="24"/>
  <c r="AA30" i="24"/>
  <c r="AA29" i="24"/>
  <c r="AA28" i="24"/>
  <c r="AA27" i="24"/>
  <c r="AA26" i="24"/>
  <c r="AA25" i="24"/>
  <c r="AA24" i="24"/>
  <c r="AA23" i="24"/>
  <c r="AA22" i="24"/>
  <c r="AA21" i="24"/>
  <c r="AA20" i="24"/>
  <c r="AA19" i="24"/>
  <c r="AA18" i="24"/>
  <c r="AA17" i="24"/>
  <c r="AA16" i="24"/>
  <c r="AA15" i="24"/>
  <c r="AA14" i="24"/>
  <c r="AA13" i="24"/>
  <c r="AA12" i="24"/>
  <c r="AA11" i="24"/>
  <c r="AA10" i="24"/>
  <c r="AA9" i="24"/>
  <c r="AA8" i="24"/>
  <c r="AA7" i="24"/>
  <c r="AA6" i="24"/>
  <c r="G6" i="24"/>
  <c r="G7" i="24" s="1"/>
  <c r="G8" i="24" s="1"/>
  <c r="G9" i="24" s="1"/>
  <c r="G10" i="24" s="1"/>
  <c r="G11" i="24" s="1"/>
  <c r="G12" i="24" s="1"/>
  <c r="G13" i="24" s="1"/>
  <c r="G14" i="24" s="1"/>
  <c r="G15" i="24" s="1"/>
  <c r="G16" i="24" s="1"/>
  <c r="G17" i="24" s="1"/>
  <c r="G18" i="24" s="1"/>
  <c r="G19" i="24" s="1"/>
  <c r="G20" i="24" s="1"/>
  <c r="G21" i="24" s="1"/>
  <c r="G22" i="24" s="1"/>
  <c r="G23" i="24" s="1"/>
  <c r="G24" i="24" s="1"/>
  <c r="G25" i="24" s="1"/>
  <c r="G26" i="24" s="1"/>
  <c r="G27" i="24" s="1"/>
  <c r="G28" i="24" s="1"/>
  <c r="G29" i="24" s="1"/>
  <c r="G30" i="24" s="1"/>
  <c r="G31" i="24" s="1"/>
  <c r="G32" i="24" s="1"/>
  <c r="G33" i="24" s="1"/>
  <c r="G34" i="24" s="1"/>
  <c r="G35" i="24" s="1"/>
  <c r="G36" i="24" s="1"/>
  <c r="G37" i="24" s="1"/>
  <c r="G38" i="24" s="1"/>
  <c r="G39" i="24" s="1"/>
  <c r="G40" i="24" s="1"/>
  <c r="G41" i="24" s="1"/>
  <c r="G42" i="24" s="1"/>
  <c r="G43" i="24" s="1"/>
  <c r="G44" i="24" s="1"/>
  <c r="G45" i="24" s="1"/>
  <c r="G46" i="24" s="1"/>
  <c r="G47" i="24" s="1"/>
  <c r="G48" i="24" s="1"/>
  <c r="G49" i="24" s="1"/>
  <c r="G50" i="24" s="1"/>
  <c r="G51" i="24" s="1"/>
  <c r="G52" i="24" s="1"/>
  <c r="G53" i="24" s="1"/>
  <c r="G54" i="24" s="1"/>
  <c r="G55" i="24" s="1"/>
  <c r="G56" i="24" s="1"/>
  <c r="G57" i="24" s="1"/>
  <c r="G58" i="24" s="1"/>
  <c r="G59" i="24" s="1"/>
  <c r="G60" i="24" s="1"/>
  <c r="G61" i="24" s="1"/>
  <c r="G62" i="24" s="1"/>
  <c r="G63" i="24" s="1"/>
  <c r="G64" i="24" s="1"/>
  <c r="G65" i="24" s="1"/>
  <c r="G66" i="24" s="1"/>
  <c r="G67" i="24" s="1"/>
  <c r="G68" i="24" s="1"/>
  <c r="G69" i="24" s="1"/>
  <c r="G70" i="24" s="1"/>
  <c r="G71" i="24" s="1"/>
  <c r="G72" i="24" s="1"/>
  <c r="G73" i="24" s="1"/>
  <c r="G74" i="24" s="1"/>
  <c r="G75" i="24" s="1"/>
  <c r="G76" i="24" s="1"/>
  <c r="G77" i="24" s="1"/>
  <c r="G78" i="24" s="1"/>
  <c r="G79" i="24" s="1"/>
  <c r="G80" i="24" s="1"/>
  <c r="G81" i="24" s="1"/>
  <c r="G82" i="24" s="1"/>
  <c r="G83" i="24" s="1"/>
  <c r="G84" i="24" s="1"/>
  <c r="G85" i="24" s="1"/>
  <c r="G86" i="24" s="1"/>
  <c r="G87" i="24" s="1"/>
  <c r="G88" i="24" s="1"/>
  <c r="G89" i="24" s="1"/>
  <c r="G90" i="24" s="1"/>
  <c r="G91" i="24" s="1"/>
  <c r="G92" i="24" s="1"/>
  <c r="G93" i="24" s="1"/>
  <c r="G94" i="24" s="1"/>
  <c r="AA5" i="24"/>
  <c r="G5" i="24"/>
  <c r="F5" i="24"/>
  <c r="F6" i="24" s="1"/>
  <c r="F7" i="24" s="1"/>
  <c r="F8" i="24" s="1"/>
  <c r="F9" i="24" s="1"/>
  <c r="F10" i="24" s="1"/>
  <c r="F11" i="24" s="1"/>
  <c r="F12" i="24" s="1"/>
  <c r="F13" i="24" s="1"/>
  <c r="F14" i="24" s="1"/>
  <c r="F15" i="24" s="1"/>
  <c r="F16" i="24" s="1"/>
  <c r="F17" i="24" s="1"/>
  <c r="F18" i="24" s="1"/>
  <c r="F19" i="24" s="1"/>
  <c r="F20" i="24" s="1"/>
  <c r="F21" i="24" s="1"/>
  <c r="F22" i="24" s="1"/>
  <c r="F23" i="24" s="1"/>
  <c r="F24" i="24" s="1"/>
  <c r="F25" i="24" s="1"/>
  <c r="F26" i="24" s="1"/>
  <c r="F27" i="24" s="1"/>
  <c r="F28" i="24" s="1"/>
  <c r="F29" i="24" s="1"/>
  <c r="F30" i="24" s="1"/>
  <c r="F31" i="24" s="1"/>
  <c r="F32" i="24" s="1"/>
  <c r="F33" i="24" s="1"/>
  <c r="F34" i="24" s="1"/>
  <c r="F35" i="24" s="1"/>
  <c r="F36" i="24" s="1"/>
  <c r="F37" i="24" s="1"/>
  <c r="F38" i="24" s="1"/>
  <c r="F39" i="24" s="1"/>
  <c r="F40" i="24" s="1"/>
  <c r="F41" i="24" s="1"/>
  <c r="F42" i="24" s="1"/>
  <c r="F43" i="24" s="1"/>
  <c r="F44" i="24" s="1"/>
  <c r="F45" i="24" s="1"/>
  <c r="F46" i="24" s="1"/>
  <c r="F47" i="24" s="1"/>
  <c r="F48" i="24" s="1"/>
  <c r="F49" i="24" s="1"/>
  <c r="F50" i="24" s="1"/>
  <c r="F51" i="24" s="1"/>
  <c r="F52" i="24" s="1"/>
  <c r="F53" i="24" s="1"/>
  <c r="F54" i="24" s="1"/>
  <c r="F55" i="24" s="1"/>
  <c r="F56" i="24" s="1"/>
  <c r="F57" i="24" s="1"/>
  <c r="F58" i="24" s="1"/>
  <c r="F59" i="24" s="1"/>
  <c r="F60" i="24" s="1"/>
  <c r="F61" i="24" s="1"/>
  <c r="F62" i="24" s="1"/>
  <c r="F63" i="24" s="1"/>
  <c r="F64" i="24" s="1"/>
  <c r="F65" i="24" s="1"/>
  <c r="F66" i="24" s="1"/>
  <c r="F67" i="24" s="1"/>
  <c r="F68" i="24" s="1"/>
  <c r="F69" i="24" s="1"/>
  <c r="F70" i="24" s="1"/>
  <c r="F71" i="24" s="1"/>
  <c r="F72" i="24" s="1"/>
  <c r="F73" i="24" s="1"/>
  <c r="F74" i="24" s="1"/>
  <c r="F75" i="24" s="1"/>
  <c r="F76" i="24" s="1"/>
  <c r="F77" i="24" s="1"/>
  <c r="F78" i="24" s="1"/>
  <c r="F79" i="24" s="1"/>
  <c r="F80" i="24" s="1"/>
  <c r="F81" i="24" s="1"/>
  <c r="F82" i="24" s="1"/>
  <c r="F83" i="24" s="1"/>
  <c r="F84" i="24" s="1"/>
  <c r="F85" i="24" s="1"/>
  <c r="F86" i="24" s="1"/>
  <c r="F87" i="24" s="1"/>
  <c r="F88" i="24" s="1"/>
  <c r="F89" i="24" s="1"/>
  <c r="F90" i="24" s="1"/>
  <c r="F91" i="24" s="1"/>
  <c r="F92" i="24" s="1"/>
  <c r="F93" i="24" s="1"/>
  <c r="F94" i="24" s="1"/>
  <c r="E5" i="24"/>
  <c r="E6" i="24" s="1"/>
  <c r="E7" i="24" s="1"/>
  <c r="E8" i="24" s="1"/>
  <c r="E9" i="24" s="1"/>
  <c r="E10" i="24" s="1"/>
  <c r="E11" i="24" s="1"/>
  <c r="E12" i="24" s="1"/>
  <c r="E13" i="24" s="1"/>
  <c r="E14" i="24" s="1"/>
  <c r="E15" i="24" s="1"/>
  <c r="E16" i="24" s="1"/>
  <c r="E17" i="24" s="1"/>
  <c r="E18" i="24" s="1"/>
  <c r="E19" i="24" s="1"/>
  <c r="E20" i="24" s="1"/>
  <c r="E21" i="24" s="1"/>
  <c r="E22" i="24" s="1"/>
  <c r="E23" i="24" s="1"/>
  <c r="E24" i="24" s="1"/>
  <c r="E25" i="24" s="1"/>
  <c r="E26" i="24" s="1"/>
  <c r="E27" i="24" s="1"/>
  <c r="E28" i="24" s="1"/>
  <c r="E29" i="24" s="1"/>
  <c r="E30" i="24" s="1"/>
  <c r="E31" i="24" s="1"/>
  <c r="E32" i="24" s="1"/>
  <c r="E33" i="24" s="1"/>
  <c r="E34" i="24" s="1"/>
  <c r="E35" i="24" s="1"/>
  <c r="B5" i="24"/>
  <c r="B6" i="24" s="1"/>
  <c r="B7" i="24" s="1"/>
  <c r="B8" i="24" s="1"/>
  <c r="B9" i="24" s="1"/>
  <c r="B10" i="24" s="1"/>
  <c r="B11" i="24" s="1"/>
  <c r="B12" i="24" s="1"/>
  <c r="B13" i="24" s="1"/>
  <c r="B14" i="24" s="1"/>
  <c r="B15" i="24" s="1"/>
  <c r="B16" i="24" s="1"/>
  <c r="B17" i="24" s="1"/>
  <c r="B18" i="24" s="1"/>
  <c r="B19" i="24" s="1"/>
  <c r="B20" i="24" s="1"/>
  <c r="B21" i="24" s="1"/>
  <c r="B22" i="24" s="1"/>
  <c r="B23" i="24" s="1"/>
  <c r="B24" i="24" s="1"/>
  <c r="B25" i="24" s="1"/>
  <c r="B26" i="24" s="1"/>
  <c r="B27" i="24" s="1"/>
  <c r="B28" i="24" s="1"/>
  <c r="B29" i="24" s="1"/>
  <c r="B30" i="24" s="1"/>
  <c r="B31" i="24" s="1"/>
  <c r="B32" i="24" s="1"/>
  <c r="B33" i="24" s="1"/>
  <c r="B34" i="24" s="1"/>
  <c r="B35" i="24" s="1"/>
  <c r="B36" i="24" s="1"/>
  <c r="B37" i="24" s="1"/>
  <c r="B38" i="24" s="1"/>
  <c r="B39" i="24" s="1"/>
  <c r="B40" i="24" s="1"/>
  <c r="B41" i="24" s="1"/>
  <c r="B42" i="24" s="1"/>
  <c r="B43" i="24" s="1"/>
  <c r="B44" i="24" s="1"/>
  <c r="B45" i="24" s="1"/>
  <c r="B46" i="24" s="1"/>
  <c r="B47" i="24" s="1"/>
  <c r="B48" i="24" s="1"/>
  <c r="B49" i="24" s="1"/>
  <c r="B50" i="24" s="1"/>
  <c r="B51" i="24" s="1"/>
  <c r="B52" i="24" s="1"/>
  <c r="B53" i="24" s="1"/>
  <c r="B54" i="24" s="1"/>
  <c r="B55" i="24" s="1"/>
  <c r="B56" i="24" s="1"/>
  <c r="B57" i="24" s="1"/>
  <c r="B58" i="24" s="1"/>
  <c r="B59" i="24" s="1"/>
  <c r="B60" i="24" s="1"/>
  <c r="B61" i="24" s="1"/>
  <c r="B62" i="24" s="1"/>
  <c r="B63" i="24" s="1"/>
  <c r="B64" i="24" s="1"/>
  <c r="B65" i="24" s="1"/>
  <c r="B66" i="24" s="1"/>
  <c r="B67" i="24" s="1"/>
  <c r="B68" i="24" s="1"/>
  <c r="B69" i="24" s="1"/>
  <c r="B70" i="24" s="1"/>
  <c r="B71" i="24" s="1"/>
  <c r="B72" i="24" s="1"/>
  <c r="B73" i="24" s="1"/>
  <c r="B74" i="24" s="1"/>
  <c r="B75" i="24" s="1"/>
  <c r="B76" i="24" s="1"/>
  <c r="B77" i="24" s="1"/>
  <c r="B78" i="24" s="1"/>
  <c r="B79" i="24" s="1"/>
  <c r="B80" i="24" s="1"/>
  <c r="B81" i="24" s="1"/>
  <c r="B82" i="24" s="1"/>
  <c r="B83" i="24" s="1"/>
  <c r="B84" i="24" s="1"/>
  <c r="B85" i="24" s="1"/>
  <c r="B86" i="24" s="1"/>
  <c r="B87" i="24" s="1"/>
  <c r="B88" i="24" s="1"/>
  <c r="B89" i="24" s="1"/>
  <c r="B90" i="24" s="1"/>
  <c r="B91" i="24" s="1"/>
  <c r="B92" i="24" s="1"/>
  <c r="B93" i="24" s="1"/>
  <c r="B94" i="24" s="1"/>
  <c r="A5" i="24"/>
  <c r="A6" i="24" s="1"/>
  <c r="A7" i="24" s="1"/>
  <c r="A8" i="24" s="1"/>
  <c r="A9" i="24" s="1"/>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A4" i="24"/>
  <c r="D4" i="24"/>
  <c r="D5" i="24" s="1"/>
  <c r="D6" i="24" s="1"/>
  <c r="D7" i="24" s="1"/>
  <c r="D8" i="24" s="1"/>
  <c r="D9" i="24" s="1"/>
  <c r="D10" i="24" s="1"/>
  <c r="D11" i="24" s="1"/>
  <c r="D12" i="24" s="1"/>
  <c r="D13" i="24" s="1"/>
  <c r="D14" i="24" s="1"/>
  <c r="D15" i="24" s="1"/>
  <c r="D16" i="24" s="1"/>
  <c r="D17" i="24" s="1"/>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D93" i="24" s="1"/>
  <c r="D94" i="24" s="1"/>
  <c r="C4" i="24"/>
  <c r="C5" i="24" s="1"/>
  <c r="C6" i="24" s="1"/>
  <c r="C7" i="24" s="1"/>
  <c r="C8" i="24" s="1"/>
  <c r="C9" i="24" s="1"/>
  <c r="C10" i="24" s="1"/>
  <c r="C11" i="24" s="1"/>
  <c r="C12" i="24" s="1"/>
  <c r="C13" i="24" s="1"/>
  <c r="C14" i="24" s="1"/>
  <c r="C15" i="24" s="1"/>
  <c r="C16" i="24" s="1"/>
  <c r="C17" i="24" s="1"/>
  <c r="C18" i="24" s="1"/>
  <c r="C19" i="24" s="1"/>
  <c r="C20" i="24" s="1"/>
  <c r="C21" i="24" s="1"/>
  <c r="C22" i="24" s="1"/>
  <c r="C23" i="24" s="1"/>
  <c r="C24" i="24" s="1"/>
  <c r="C25" i="24" s="1"/>
  <c r="C26" i="24" s="1"/>
  <c r="C27" i="24" s="1"/>
  <c r="C28" i="24" s="1"/>
  <c r="C29" i="24" s="1"/>
  <c r="C30" i="24" s="1"/>
  <c r="C31" i="24" s="1"/>
  <c r="C32" i="24" s="1"/>
  <c r="C33" i="24" s="1"/>
  <c r="C34" i="24" s="1"/>
  <c r="C35" i="24" s="1"/>
  <c r="C36" i="24" s="1"/>
  <c r="C37" i="24" s="1"/>
  <c r="C38" i="24" s="1"/>
  <c r="C39" i="24" s="1"/>
  <c r="C40" i="24" s="1"/>
  <c r="C41" i="24" s="1"/>
  <c r="C42" i="24" s="1"/>
  <c r="C43" i="24" s="1"/>
  <c r="C44" i="24" s="1"/>
  <c r="C45" i="24" s="1"/>
  <c r="C46" i="24" s="1"/>
  <c r="C47" i="24" s="1"/>
  <c r="C48" i="24" s="1"/>
  <c r="C49" i="24" s="1"/>
  <c r="C50" i="24" s="1"/>
  <c r="C51" i="24" s="1"/>
  <c r="C52" i="24" s="1"/>
  <c r="C53" i="24" s="1"/>
  <c r="C54" i="24" s="1"/>
  <c r="C55" i="24" s="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C85" i="24" s="1"/>
  <c r="C86" i="24" s="1"/>
  <c r="C87" i="24" s="1"/>
  <c r="C88" i="24" s="1"/>
  <c r="C89" i="24" s="1"/>
  <c r="C90" i="24" s="1"/>
  <c r="C91" i="24" s="1"/>
  <c r="C92" i="24" s="1"/>
  <c r="C93" i="24" s="1"/>
  <c r="C94" i="24" s="1"/>
  <c r="H4" i="24" l="1"/>
  <c r="H5" i="24" s="1"/>
  <c r="H6" i="24" s="1"/>
  <c r="H7" i="24" s="1"/>
  <c r="H8" i="24" s="1"/>
  <c r="H9" i="24" s="1"/>
  <c r="H10" i="24" s="1"/>
  <c r="H11" i="24" s="1"/>
  <c r="H12" i="24" s="1"/>
  <c r="H13" i="24" s="1"/>
  <c r="H14" i="24" s="1"/>
  <c r="H15" i="24" s="1"/>
  <c r="H16" i="24" s="1"/>
  <c r="H17" i="24" s="1"/>
  <c r="H18" i="24" s="1"/>
  <c r="H19" i="24" s="1"/>
  <c r="H20" i="24" s="1"/>
  <c r="H21" i="24" s="1"/>
  <c r="H22" i="24" s="1"/>
  <c r="H23" i="24" s="1"/>
  <c r="H24" i="24" s="1"/>
  <c r="H25" i="24" s="1"/>
  <c r="H26" i="24" s="1"/>
  <c r="H27" i="24" s="1"/>
  <c r="H28" i="24" s="1"/>
  <c r="H29" i="24" s="1"/>
  <c r="H30" i="24" s="1"/>
  <c r="H31" i="24" s="1"/>
  <c r="H32" i="24" s="1"/>
  <c r="H33" i="24" s="1"/>
  <c r="H34" i="24" s="1"/>
  <c r="H35" i="24" s="1"/>
  <c r="H36" i="24" s="1"/>
  <c r="H37" i="24" s="1"/>
  <c r="H38" i="24" s="1"/>
  <c r="H39" i="24" s="1"/>
  <c r="H40" i="24" s="1"/>
  <c r="H41" i="24" s="1"/>
  <c r="H42" i="24" s="1"/>
  <c r="H43" i="24" s="1"/>
  <c r="H44" i="24" s="1"/>
  <c r="H45" i="24" s="1"/>
  <c r="H46" i="24" s="1"/>
  <c r="H47" i="24" s="1"/>
  <c r="H48" i="24" s="1"/>
  <c r="H49" i="24" s="1"/>
  <c r="H50" i="24" s="1"/>
  <c r="H51" i="24" s="1"/>
  <c r="H52" i="24" s="1"/>
  <c r="H53" i="24" s="1"/>
  <c r="H54" i="24" s="1"/>
  <c r="H55" i="24" s="1"/>
  <c r="H56" i="24" s="1"/>
  <c r="H57" i="24" s="1"/>
  <c r="H58" i="24" s="1"/>
  <c r="H59" i="24" s="1"/>
  <c r="H60" i="24" s="1"/>
  <c r="H61" i="24" s="1"/>
  <c r="H62" i="24" s="1"/>
  <c r="H63" i="24" s="1"/>
  <c r="H64" i="24" s="1"/>
  <c r="H65" i="24" s="1"/>
  <c r="H66" i="24" s="1"/>
  <c r="H67" i="24" s="1"/>
  <c r="H68" i="24" s="1"/>
  <c r="H69" i="24" s="1"/>
  <c r="H70" i="24" s="1"/>
  <c r="H71" i="24" s="1"/>
  <c r="H72" i="24" s="1"/>
  <c r="H73" i="24" s="1"/>
  <c r="H74" i="24" s="1"/>
  <c r="H75" i="24" s="1"/>
  <c r="H76" i="24" s="1"/>
  <c r="H77" i="24" s="1"/>
  <c r="H78" i="24" s="1"/>
  <c r="H79" i="24" s="1"/>
  <c r="H80" i="24" s="1"/>
  <c r="H81" i="24" s="1"/>
  <c r="H82" i="24" s="1"/>
  <c r="H83" i="24" s="1"/>
  <c r="H84" i="24" s="1"/>
  <c r="H85" i="24" s="1"/>
  <c r="H86" i="24" s="1"/>
  <c r="H87" i="24" s="1"/>
  <c r="H88" i="24" s="1"/>
  <c r="H89" i="24" s="1"/>
  <c r="H90" i="24" s="1"/>
  <c r="H91" i="24" s="1"/>
  <c r="H92" i="24" s="1"/>
  <c r="H93" i="24" s="1"/>
  <c r="H94" i="24" s="1"/>
  <c r="AA58" i="23"/>
  <c r="AA57" i="23"/>
  <c r="AA56" i="23"/>
  <c r="AA55" i="23"/>
  <c r="AA54" i="23"/>
  <c r="AA53" i="23"/>
  <c r="AA52" i="23"/>
  <c r="AA51" i="23"/>
  <c r="AA50" i="23"/>
  <c r="AA49" i="23"/>
  <c r="AA48" i="23"/>
  <c r="AA47" i="23"/>
  <c r="AA46" i="23"/>
  <c r="AA45" i="23"/>
  <c r="AA44" i="23"/>
  <c r="AA43" i="23"/>
  <c r="AA42" i="23"/>
  <c r="AA41" i="23"/>
  <c r="AA40" i="23"/>
  <c r="AA39" i="23"/>
  <c r="AA38" i="23"/>
  <c r="AA37" i="23"/>
  <c r="AA36" i="23"/>
  <c r="AA35" i="23"/>
  <c r="AA34" i="23"/>
  <c r="AA33" i="23"/>
  <c r="E33" i="23"/>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AA32" i="23"/>
  <c r="AA31" i="23"/>
  <c r="AA30" i="23"/>
  <c r="AA29" i="23"/>
  <c r="AA28" i="23"/>
  <c r="AA27" i="23"/>
  <c r="AA26" i="23"/>
  <c r="AA25" i="23"/>
  <c r="AA24" i="23"/>
  <c r="AA23" i="23"/>
  <c r="AA22" i="23"/>
  <c r="AA21" i="23"/>
  <c r="AA20" i="23"/>
  <c r="AA19" i="23"/>
  <c r="AA18" i="23"/>
  <c r="AA17" i="23"/>
  <c r="AA16" i="23"/>
  <c r="AA15" i="23"/>
  <c r="AA14" i="23"/>
  <c r="AA13" i="23"/>
  <c r="AA12" i="23"/>
  <c r="AA11" i="23"/>
  <c r="AA10" i="23"/>
  <c r="AA9" i="23"/>
  <c r="AA8" i="23"/>
  <c r="AA7" i="23"/>
  <c r="AA6" i="23"/>
  <c r="AA5" i="23"/>
  <c r="G5" i="23"/>
  <c r="G6" i="23" s="1"/>
  <c r="G7" i="23" s="1"/>
  <c r="G8" i="23" s="1"/>
  <c r="G9" i="23" s="1"/>
  <c r="G10" i="23" s="1"/>
  <c r="G11" i="23" s="1"/>
  <c r="G12" i="23" s="1"/>
  <c r="G13" i="23" s="1"/>
  <c r="G14" i="23" s="1"/>
  <c r="G15" i="23" s="1"/>
  <c r="G16" i="23" s="1"/>
  <c r="G17" i="23" s="1"/>
  <c r="G18" i="23" s="1"/>
  <c r="G19" i="23" s="1"/>
  <c r="G20" i="23" s="1"/>
  <c r="G21" i="23" s="1"/>
  <c r="G22" i="23" s="1"/>
  <c r="G23" i="23" s="1"/>
  <c r="G24" i="23" s="1"/>
  <c r="G25" i="23" s="1"/>
  <c r="G26" i="23" s="1"/>
  <c r="G27" i="23" s="1"/>
  <c r="G28" i="23" s="1"/>
  <c r="G29" i="23" s="1"/>
  <c r="G30" i="23" s="1"/>
  <c r="G31" i="23" s="1"/>
  <c r="G32" i="23" s="1"/>
  <c r="G33" i="23" s="1"/>
  <c r="G34" i="23" s="1"/>
  <c r="G35" i="23" s="1"/>
  <c r="G36" i="23" s="1"/>
  <c r="G37" i="23" s="1"/>
  <c r="G38" i="23" s="1"/>
  <c r="G39" i="23" s="1"/>
  <c r="G40" i="23" s="1"/>
  <c r="G41" i="23" s="1"/>
  <c r="G42" i="23" s="1"/>
  <c r="G43" i="23" s="1"/>
  <c r="G44" i="23" s="1"/>
  <c r="G45" i="23" s="1"/>
  <c r="G46" i="23" s="1"/>
  <c r="G47" i="23" s="1"/>
  <c r="G48" i="23" s="1"/>
  <c r="G49" i="23" s="1"/>
  <c r="G50" i="23" s="1"/>
  <c r="G51" i="23" s="1"/>
  <c r="G52" i="23" s="1"/>
  <c r="G53" i="23" s="1"/>
  <c r="G54" i="23" s="1"/>
  <c r="G55" i="23" s="1"/>
  <c r="G56" i="23" s="1"/>
  <c r="G57" i="23" s="1"/>
  <c r="G58" i="23" s="1"/>
  <c r="F5" i="23"/>
  <c r="F6" i="23" s="1"/>
  <c r="F7" i="23" s="1"/>
  <c r="F8" i="23" s="1"/>
  <c r="F9" i="23" s="1"/>
  <c r="F10" i="23" s="1"/>
  <c r="F11" i="23" s="1"/>
  <c r="F12" i="23" s="1"/>
  <c r="F13" i="23" s="1"/>
  <c r="F14" i="23" s="1"/>
  <c r="F15" i="23" s="1"/>
  <c r="F16" i="23" s="1"/>
  <c r="F17" i="23" s="1"/>
  <c r="F18" i="23" s="1"/>
  <c r="F19" i="23" s="1"/>
  <c r="F20" i="23" s="1"/>
  <c r="F21" i="23" s="1"/>
  <c r="F22" i="23" s="1"/>
  <c r="F23" i="23" s="1"/>
  <c r="F24" i="23" s="1"/>
  <c r="F25" i="23" s="1"/>
  <c r="F26" i="23" s="1"/>
  <c r="F27" i="23" s="1"/>
  <c r="F28" i="23" s="1"/>
  <c r="F29" i="23" s="1"/>
  <c r="F30" i="23" s="1"/>
  <c r="F31" i="23" s="1"/>
  <c r="F32" i="23" s="1"/>
  <c r="F33" i="23" s="1"/>
  <c r="F34" i="23" s="1"/>
  <c r="F35" i="23" s="1"/>
  <c r="F36" i="23" s="1"/>
  <c r="F37" i="23" s="1"/>
  <c r="F38" i="23" s="1"/>
  <c r="F39" i="23" s="1"/>
  <c r="F40" i="23" s="1"/>
  <c r="F41" i="23" s="1"/>
  <c r="F42" i="23" s="1"/>
  <c r="F43" i="23" s="1"/>
  <c r="F44" i="23" s="1"/>
  <c r="F45" i="23" s="1"/>
  <c r="F46" i="23" s="1"/>
  <c r="F47" i="23" s="1"/>
  <c r="F48" i="23" s="1"/>
  <c r="F49" i="23" s="1"/>
  <c r="F50" i="23" s="1"/>
  <c r="F51" i="23" s="1"/>
  <c r="F52" i="23" s="1"/>
  <c r="F53" i="23" s="1"/>
  <c r="F54" i="23" s="1"/>
  <c r="F55" i="23" s="1"/>
  <c r="F56" i="23" s="1"/>
  <c r="F57" i="23" s="1"/>
  <c r="F58" i="23" s="1"/>
  <c r="E5" i="23"/>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B5" i="23"/>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A5" i="23"/>
  <c r="A6" i="23" s="1"/>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A4" i="23"/>
  <c r="D4" i="23"/>
  <c r="D5" i="23" s="1"/>
  <c r="D6" i="23" s="1"/>
  <c r="D7" i="23" s="1"/>
  <c r="D8" i="23" s="1"/>
  <c r="D9" i="23" s="1"/>
  <c r="D10" i="23" s="1"/>
  <c r="D11" i="23" s="1"/>
  <c r="D12" i="23" s="1"/>
  <c r="D13" i="23" s="1"/>
  <c r="D14" i="23" s="1"/>
  <c r="D15" i="23" s="1"/>
  <c r="D16" i="23" s="1"/>
  <c r="D17" i="23" s="1"/>
  <c r="D18" i="23" s="1"/>
  <c r="D19" i="23" s="1"/>
  <c r="D20" i="23" s="1"/>
  <c r="D21" i="23" s="1"/>
  <c r="D22" i="23" s="1"/>
  <c r="D23" i="23" s="1"/>
  <c r="D24" i="23" s="1"/>
  <c r="D25" i="23" s="1"/>
  <c r="D26" i="23" s="1"/>
  <c r="D27" i="23" s="1"/>
  <c r="D28" i="23" s="1"/>
  <c r="D29" i="23" s="1"/>
  <c r="D30" i="23" s="1"/>
  <c r="D31" i="23" s="1"/>
  <c r="D32" i="23" s="1"/>
  <c r="D33" i="23" s="1"/>
  <c r="D34" i="23" s="1"/>
  <c r="D35" i="23" s="1"/>
  <c r="D36" i="23" s="1"/>
  <c r="D37" i="23" s="1"/>
  <c r="D38" i="23" s="1"/>
  <c r="D39" i="23" s="1"/>
  <c r="D40" i="23" s="1"/>
  <c r="D41" i="23" s="1"/>
  <c r="D42" i="23" s="1"/>
  <c r="D43" i="23" s="1"/>
  <c r="D44" i="23" s="1"/>
  <c r="D45" i="23" s="1"/>
  <c r="D46" i="23" s="1"/>
  <c r="D47" i="23" s="1"/>
  <c r="D48" i="23" s="1"/>
  <c r="D49" i="23" s="1"/>
  <c r="D50" i="23" s="1"/>
  <c r="D51" i="23" s="1"/>
  <c r="D52" i="23" s="1"/>
  <c r="D53" i="23" s="1"/>
  <c r="D54" i="23" s="1"/>
  <c r="D55" i="23" s="1"/>
  <c r="D56" i="23" s="1"/>
  <c r="D57" i="23" s="1"/>
  <c r="D58" i="23" s="1"/>
  <c r="C4" i="23"/>
  <c r="AA83" i="22"/>
  <c r="AA82" i="22"/>
  <c r="AA81" i="22"/>
  <c r="AA80" i="22"/>
  <c r="AA79" i="22"/>
  <c r="AA78" i="22"/>
  <c r="AA77" i="22"/>
  <c r="AA76" i="22"/>
  <c r="AA75" i="22"/>
  <c r="AA74" i="22"/>
  <c r="AA73" i="22"/>
  <c r="AA72" i="22"/>
  <c r="AA71" i="22"/>
  <c r="E71" i="22"/>
  <c r="E72" i="22" s="1"/>
  <c r="E73" i="22" s="1"/>
  <c r="E74" i="22" s="1"/>
  <c r="E75" i="22" s="1"/>
  <c r="E76" i="22" s="1"/>
  <c r="E77" i="22" s="1"/>
  <c r="E78" i="22" s="1"/>
  <c r="E79" i="22" s="1"/>
  <c r="E80" i="22" s="1"/>
  <c r="E81" i="22" s="1"/>
  <c r="E82" i="22" s="1"/>
  <c r="E83" i="22" s="1"/>
  <c r="AA70" i="22"/>
  <c r="AA69" i="22"/>
  <c r="AA68" i="22"/>
  <c r="AA67" i="22"/>
  <c r="AA66" i="22"/>
  <c r="AA65" i="22"/>
  <c r="AA64" i="22"/>
  <c r="AA63" i="22"/>
  <c r="AA62" i="22"/>
  <c r="AA61" i="22"/>
  <c r="AA60" i="22"/>
  <c r="AA59" i="22"/>
  <c r="AA58" i="22"/>
  <c r="AA57" i="22"/>
  <c r="E57" i="22"/>
  <c r="E58" i="22" s="1"/>
  <c r="E59" i="22" s="1"/>
  <c r="E60" i="22" s="1"/>
  <c r="E61" i="22" s="1"/>
  <c r="E62" i="22" s="1"/>
  <c r="E63" i="22" s="1"/>
  <c r="E64" i="22" s="1"/>
  <c r="E65" i="22" s="1"/>
  <c r="E66" i="22" s="1"/>
  <c r="E67" i="22" s="1"/>
  <c r="E68" i="22" s="1"/>
  <c r="E69" i="22" s="1"/>
  <c r="E70" i="22" s="1"/>
  <c r="AA56" i="22"/>
  <c r="E56" i="22"/>
  <c r="AA55" i="22"/>
  <c r="AA54" i="22"/>
  <c r="AA53" i="22"/>
  <c r="AA52" i="22"/>
  <c r="AA51" i="22"/>
  <c r="AA50" i="22"/>
  <c r="AA49" i="22"/>
  <c r="AA48" i="22"/>
  <c r="AA47" i="22"/>
  <c r="AA46" i="22"/>
  <c r="AA45" i="22"/>
  <c r="AA44" i="22"/>
  <c r="AA43" i="22"/>
  <c r="AA42" i="22"/>
  <c r="AA41" i="22"/>
  <c r="AA40" i="22"/>
  <c r="AA39" i="22"/>
  <c r="AA38" i="22"/>
  <c r="AA37" i="22"/>
  <c r="AA36" i="22"/>
  <c r="AA35" i="22"/>
  <c r="AA34" i="22"/>
  <c r="AA33" i="22"/>
  <c r="AA32" i="22"/>
  <c r="E32" i="22"/>
  <c r="E33" i="22" s="1"/>
  <c r="E34" i="22" s="1"/>
  <c r="E35" i="22" s="1"/>
  <c r="E36" i="22" s="1"/>
  <c r="E37" i="22" s="1"/>
  <c r="E38" i="22" s="1"/>
  <c r="E39" i="22" s="1"/>
  <c r="E40" i="22" s="1"/>
  <c r="E41" i="22" s="1"/>
  <c r="E42" i="22" s="1"/>
  <c r="E43" i="22" s="1"/>
  <c r="E44" i="22" s="1"/>
  <c r="E45" i="22" s="1"/>
  <c r="E46" i="22" s="1"/>
  <c r="E47" i="22" s="1"/>
  <c r="E48" i="22" s="1"/>
  <c r="E49" i="22" s="1"/>
  <c r="E50" i="22" s="1"/>
  <c r="E51" i="22" s="1"/>
  <c r="E52" i="22" s="1"/>
  <c r="E53" i="22" s="1"/>
  <c r="E54" i="22" s="1"/>
  <c r="AA31" i="22"/>
  <c r="AA30" i="22"/>
  <c r="AA29" i="22"/>
  <c r="AA28" i="22"/>
  <c r="AA27" i="22"/>
  <c r="AA26" i="22"/>
  <c r="AA25" i="22"/>
  <c r="AA24" i="22"/>
  <c r="AA23" i="22"/>
  <c r="AA22" i="22"/>
  <c r="AA21" i="22"/>
  <c r="AA20" i="22"/>
  <c r="AA19" i="22"/>
  <c r="AA18" i="22"/>
  <c r="AA17" i="22"/>
  <c r="AA16" i="22"/>
  <c r="AA15" i="22"/>
  <c r="AA14" i="22"/>
  <c r="AA13" i="22"/>
  <c r="AA12" i="22"/>
  <c r="AA11" i="22"/>
  <c r="AA10" i="22"/>
  <c r="AA9" i="22"/>
  <c r="AA8" i="22"/>
  <c r="AA7" i="22"/>
  <c r="AA6" i="22"/>
  <c r="AA5" i="22"/>
  <c r="G5" i="22"/>
  <c r="G6" i="22" s="1"/>
  <c r="G7" i="22" s="1"/>
  <c r="G8" i="22" s="1"/>
  <c r="G9" i="22" s="1"/>
  <c r="G10" i="22" s="1"/>
  <c r="G11" i="22" s="1"/>
  <c r="G12" i="22" s="1"/>
  <c r="G13" i="22" s="1"/>
  <c r="G14" i="22" s="1"/>
  <c r="G15" i="22" s="1"/>
  <c r="G16" i="22" s="1"/>
  <c r="G17" i="22" s="1"/>
  <c r="G18" i="22" s="1"/>
  <c r="G19" i="22" s="1"/>
  <c r="G20" i="22" s="1"/>
  <c r="G21" i="22" s="1"/>
  <c r="G22" i="22" s="1"/>
  <c r="G23" i="22" s="1"/>
  <c r="G24" i="22" s="1"/>
  <c r="G25" i="22" s="1"/>
  <c r="G26" i="22" s="1"/>
  <c r="G27" i="22" s="1"/>
  <c r="G28" i="22" s="1"/>
  <c r="G29" i="22" s="1"/>
  <c r="G30" i="22" s="1"/>
  <c r="G31" i="22" s="1"/>
  <c r="G32" i="22" s="1"/>
  <c r="G33" i="22" s="1"/>
  <c r="G34" i="22" s="1"/>
  <c r="G35" i="22" s="1"/>
  <c r="G36" i="22" s="1"/>
  <c r="G37" i="22" s="1"/>
  <c r="G38" i="22" s="1"/>
  <c r="G39" i="22" s="1"/>
  <c r="G40" i="22" s="1"/>
  <c r="G41" i="22" s="1"/>
  <c r="G42" i="22" s="1"/>
  <c r="G43" i="22" s="1"/>
  <c r="G44" i="22" s="1"/>
  <c r="G45" i="22" s="1"/>
  <c r="G46" i="22" s="1"/>
  <c r="G47" i="22" s="1"/>
  <c r="G48" i="22" s="1"/>
  <c r="G49" i="22" s="1"/>
  <c r="G50" i="22" s="1"/>
  <c r="G51" i="22" s="1"/>
  <c r="G52" i="22" s="1"/>
  <c r="G53" i="22" s="1"/>
  <c r="G54" i="22" s="1"/>
  <c r="G55" i="22" s="1"/>
  <c r="G56" i="22" s="1"/>
  <c r="G57" i="22" s="1"/>
  <c r="G58" i="22" s="1"/>
  <c r="G59" i="22" s="1"/>
  <c r="G60" i="22" s="1"/>
  <c r="G61" i="22" s="1"/>
  <c r="G62" i="22" s="1"/>
  <c r="G63" i="22" s="1"/>
  <c r="G64" i="22" s="1"/>
  <c r="G65" i="22" s="1"/>
  <c r="G66" i="22" s="1"/>
  <c r="G67" i="22" s="1"/>
  <c r="G68" i="22" s="1"/>
  <c r="G69" i="22" s="1"/>
  <c r="G70" i="22" s="1"/>
  <c r="G71" i="22" s="1"/>
  <c r="G72" i="22" s="1"/>
  <c r="G73" i="22" s="1"/>
  <c r="G74" i="22" s="1"/>
  <c r="G75" i="22" s="1"/>
  <c r="G76" i="22" s="1"/>
  <c r="G77" i="22" s="1"/>
  <c r="G78" i="22" s="1"/>
  <c r="G79" i="22" s="1"/>
  <c r="G80" i="22" s="1"/>
  <c r="G81" i="22" s="1"/>
  <c r="G82" i="22" s="1"/>
  <c r="G83" i="22" s="1"/>
  <c r="F5" i="22"/>
  <c r="F6" i="22" s="1"/>
  <c r="F7" i="22" s="1"/>
  <c r="F8" i="22" s="1"/>
  <c r="F9" i="22" s="1"/>
  <c r="F10" i="22" s="1"/>
  <c r="F11" i="22" s="1"/>
  <c r="F12" i="22" s="1"/>
  <c r="F13" i="22" s="1"/>
  <c r="F14" i="22" s="1"/>
  <c r="F15" i="22" s="1"/>
  <c r="F16" i="22" s="1"/>
  <c r="F17" i="22" s="1"/>
  <c r="F18" i="22" s="1"/>
  <c r="F19" i="22" s="1"/>
  <c r="F20" i="22" s="1"/>
  <c r="F21" i="22" s="1"/>
  <c r="F22" i="22" s="1"/>
  <c r="F23" i="22" s="1"/>
  <c r="F24" i="22" s="1"/>
  <c r="F25" i="22" s="1"/>
  <c r="F26" i="22" s="1"/>
  <c r="F27" i="22" s="1"/>
  <c r="F28" i="22" s="1"/>
  <c r="F29" i="22" s="1"/>
  <c r="F30" i="22" s="1"/>
  <c r="F31" i="22" s="1"/>
  <c r="F32" i="22" s="1"/>
  <c r="F33" i="22" s="1"/>
  <c r="F34" i="22" s="1"/>
  <c r="F35" i="22" s="1"/>
  <c r="F36" i="22" s="1"/>
  <c r="F37" i="22" s="1"/>
  <c r="F38" i="22" s="1"/>
  <c r="F39" i="22" s="1"/>
  <c r="F40" i="22" s="1"/>
  <c r="F41" i="22" s="1"/>
  <c r="F42" i="22" s="1"/>
  <c r="F43" i="22" s="1"/>
  <c r="F44" i="22" s="1"/>
  <c r="F45" i="22" s="1"/>
  <c r="F46" i="22" s="1"/>
  <c r="F47" i="22" s="1"/>
  <c r="F48" i="22" s="1"/>
  <c r="F49" i="22" s="1"/>
  <c r="F50" i="22" s="1"/>
  <c r="F51" i="22" s="1"/>
  <c r="F52" i="22" s="1"/>
  <c r="F53" i="22" s="1"/>
  <c r="F54" i="22" s="1"/>
  <c r="F55" i="22" s="1"/>
  <c r="F56" i="22" s="1"/>
  <c r="F57" i="22" s="1"/>
  <c r="F58" i="22" s="1"/>
  <c r="F59" i="22" s="1"/>
  <c r="F60" i="22" s="1"/>
  <c r="F61" i="22" s="1"/>
  <c r="F62" i="22" s="1"/>
  <c r="F63" i="22" s="1"/>
  <c r="F64" i="22" s="1"/>
  <c r="F65" i="22" s="1"/>
  <c r="F66" i="22" s="1"/>
  <c r="F67" i="22" s="1"/>
  <c r="F68" i="22" s="1"/>
  <c r="F69" i="22" s="1"/>
  <c r="F70" i="22" s="1"/>
  <c r="F71" i="22" s="1"/>
  <c r="F72" i="22" s="1"/>
  <c r="F73" i="22" s="1"/>
  <c r="F74" i="22" s="1"/>
  <c r="F75" i="22" s="1"/>
  <c r="F76" i="22" s="1"/>
  <c r="F77" i="22" s="1"/>
  <c r="F78" i="22" s="1"/>
  <c r="F79" i="22" s="1"/>
  <c r="F80" i="22" s="1"/>
  <c r="F81" i="22" s="1"/>
  <c r="F82" i="22" s="1"/>
  <c r="F83" i="22" s="1"/>
  <c r="E5" i="22"/>
  <c r="E6" i="22" s="1"/>
  <c r="E7" i="22" s="1"/>
  <c r="E8" i="22" s="1"/>
  <c r="E9" i="22" s="1"/>
  <c r="E10" i="22" s="1"/>
  <c r="E11" i="22" s="1"/>
  <c r="E12" i="22" s="1"/>
  <c r="E13" i="22" s="1"/>
  <c r="E14" i="22" s="1"/>
  <c r="E15" i="22" s="1"/>
  <c r="E16" i="22" s="1"/>
  <c r="E17" i="22" s="1"/>
  <c r="E18" i="22" s="1"/>
  <c r="E19" i="22" s="1"/>
  <c r="E20" i="22" s="1"/>
  <c r="E21" i="22" s="1"/>
  <c r="E22" i="22" s="1"/>
  <c r="E23" i="22" s="1"/>
  <c r="E24" i="22" s="1"/>
  <c r="E25" i="22" s="1"/>
  <c r="E26" i="22" s="1"/>
  <c r="E27" i="22" s="1"/>
  <c r="E28" i="22" s="1"/>
  <c r="E29" i="22" s="1"/>
  <c r="E30" i="22" s="1"/>
  <c r="B5" i="22"/>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A5" i="22"/>
  <c r="A6" i="22" s="1"/>
  <c r="A7" i="22" s="1"/>
  <c r="A8" i="22" s="1"/>
  <c r="A9" i="22" s="1"/>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A4" i="22"/>
  <c r="H4" i="22"/>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D4" i="22"/>
  <c r="D5" i="22" s="1"/>
  <c r="D6" i="22" s="1"/>
  <c r="D7" i="22" s="1"/>
  <c r="D8" i="22" s="1"/>
  <c r="D9" i="22" s="1"/>
  <c r="D10" i="22" s="1"/>
  <c r="D11" i="22" s="1"/>
  <c r="D12" i="22" s="1"/>
  <c r="D13" i="22" s="1"/>
  <c r="D14" i="22" s="1"/>
  <c r="D15" i="22" s="1"/>
  <c r="D16" i="22" s="1"/>
  <c r="D17" i="22" s="1"/>
  <c r="D18" i="22" s="1"/>
  <c r="D19" i="22" s="1"/>
  <c r="D20" i="22" s="1"/>
  <c r="D21" i="22" s="1"/>
  <c r="D22" i="22" s="1"/>
  <c r="D23" i="22" s="1"/>
  <c r="D24" i="22" s="1"/>
  <c r="D25" i="22" s="1"/>
  <c r="D26" i="22" s="1"/>
  <c r="D27" i="22" s="1"/>
  <c r="D28" i="22" s="1"/>
  <c r="D29" i="22" s="1"/>
  <c r="D30" i="22" s="1"/>
  <c r="D31" i="22" s="1"/>
  <c r="D32" i="22" s="1"/>
  <c r="D33" i="22" s="1"/>
  <c r="D34" i="22" s="1"/>
  <c r="D35" i="22" s="1"/>
  <c r="D36" i="22" s="1"/>
  <c r="D37" i="22" s="1"/>
  <c r="D38" i="22" s="1"/>
  <c r="D39" i="22" s="1"/>
  <c r="D40" i="22" s="1"/>
  <c r="D41" i="22" s="1"/>
  <c r="D42" i="22" s="1"/>
  <c r="D43" i="22" s="1"/>
  <c r="D44" i="22" s="1"/>
  <c r="D45" i="22" s="1"/>
  <c r="D46" i="22" s="1"/>
  <c r="D47" i="22" s="1"/>
  <c r="D48" i="22" s="1"/>
  <c r="D49" i="22" s="1"/>
  <c r="D50" i="22" s="1"/>
  <c r="D51" i="22" s="1"/>
  <c r="D52" i="22" s="1"/>
  <c r="D53" i="22" s="1"/>
  <c r="D54" i="22" s="1"/>
  <c r="D55" i="22" s="1"/>
  <c r="D56" i="22" s="1"/>
  <c r="D57" i="22" s="1"/>
  <c r="D58" i="22" s="1"/>
  <c r="D59" i="22" s="1"/>
  <c r="D60" i="22" s="1"/>
  <c r="D61" i="22" s="1"/>
  <c r="D62" i="22" s="1"/>
  <c r="D63" i="22" s="1"/>
  <c r="D64" i="22" s="1"/>
  <c r="D65" i="22" s="1"/>
  <c r="D66" i="22" s="1"/>
  <c r="D67" i="22" s="1"/>
  <c r="D68" i="22" s="1"/>
  <c r="D69" i="22" s="1"/>
  <c r="D70" i="22" s="1"/>
  <c r="D71" i="22" s="1"/>
  <c r="D72" i="22" s="1"/>
  <c r="D73" i="22" s="1"/>
  <c r="D74" i="22" s="1"/>
  <c r="D75" i="22" s="1"/>
  <c r="D76" i="22" s="1"/>
  <c r="D77" i="22" s="1"/>
  <c r="D78" i="22" s="1"/>
  <c r="D79" i="22" s="1"/>
  <c r="D80" i="22" s="1"/>
  <c r="D81" i="22" s="1"/>
  <c r="D82" i="22" s="1"/>
  <c r="D83" i="22" s="1"/>
  <c r="C4" i="22"/>
  <c r="C5" i="22" s="1"/>
  <c r="C6" i="22" s="1"/>
  <c r="C7" i="22" s="1"/>
  <c r="C8" i="22" s="1"/>
  <c r="C9" i="22" s="1"/>
  <c r="C10" i="22" s="1"/>
  <c r="C11" i="22" s="1"/>
  <c r="C12" i="22" s="1"/>
  <c r="C13" i="22" s="1"/>
  <c r="C14" i="22" s="1"/>
  <c r="C15" i="22" s="1"/>
  <c r="C16" i="22" s="1"/>
  <c r="C17" i="22" s="1"/>
  <c r="C18" i="22" s="1"/>
  <c r="C19" i="22" s="1"/>
  <c r="C20" i="22" s="1"/>
  <c r="C21" i="22" s="1"/>
  <c r="C22" i="22" s="1"/>
  <c r="C23" i="22" s="1"/>
  <c r="C24" i="22" s="1"/>
  <c r="C25" i="22" s="1"/>
  <c r="C26" i="22" s="1"/>
  <c r="C27" i="22" s="1"/>
  <c r="C28" i="22" s="1"/>
  <c r="C29" i="22" s="1"/>
  <c r="C30" i="22" s="1"/>
  <c r="C31" i="22" s="1"/>
  <c r="C32" i="22" s="1"/>
  <c r="C33" i="22" s="1"/>
  <c r="C34" i="22" s="1"/>
  <c r="C35" i="22" s="1"/>
  <c r="C36" i="22" s="1"/>
  <c r="C37" i="22" s="1"/>
  <c r="C38" i="22" s="1"/>
  <c r="C39" i="22" s="1"/>
  <c r="C40" i="22" s="1"/>
  <c r="C41" i="22" s="1"/>
  <c r="C42" i="22" s="1"/>
  <c r="C43" i="22" s="1"/>
  <c r="C44" i="22" s="1"/>
  <c r="C45" i="22" s="1"/>
  <c r="C46" i="22" s="1"/>
  <c r="C47" i="22" s="1"/>
  <c r="C48" i="22" s="1"/>
  <c r="C49" i="22" s="1"/>
  <c r="C50" i="22" s="1"/>
  <c r="C51" i="22" s="1"/>
  <c r="C52" i="22" s="1"/>
  <c r="C53" i="22" s="1"/>
  <c r="C54" i="22" s="1"/>
  <c r="C55" i="22" s="1"/>
  <c r="C56" i="22" s="1"/>
  <c r="C57" i="22" s="1"/>
  <c r="C58" i="22" s="1"/>
  <c r="C59" i="22" s="1"/>
  <c r="C60" i="22" s="1"/>
  <c r="C61" i="22" s="1"/>
  <c r="C62" i="22" s="1"/>
  <c r="C63" i="22" s="1"/>
  <c r="C64" i="22" s="1"/>
  <c r="C65" i="22" s="1"/>
  <c r="C66" i="22" s="1"/>
  <c r="C67" i="22" s="1"/>
  <c r="C68" i="22" s="1"/>
  <c r="C69" i="22" s="1"/>
  <c r="C70" i="22" s="1"/>
  <c r="C71" i="22" s="1"/>
  <c r="C72" i="22" s="1"/>
  <c r="C73" i="22" s="1"/>
  <c r="C74" i="22" s="1"/>
  <c r="C75" i="22" s="1"/>
  <c r="C76" i="22" s="1"/>
  <c r="C77" i="22" s="1"/>
  <c r="C78" i="22" s="1"/>
  <c r="C79" i="22" s="1"/>
  <c r="C80" i="22" s="1"/>
  <c r="C81" i="22" s="1"/>
  <c r="C82" i="22" s="1"/>
  <c r="C83" i="22" s="1"/>
  <c r="H4" i="23" l="1"/>
  <c r="H5" i="23" s="1"/>
  <c r="H6" i="23" s="1"/>
  <c r="H7" i="23" s="1"/>
  <c r="H8" i="23" s="1"/>
  <c r="H9" i="23" s="1"/>
  <c r="H10" i="23" s="1"/>
  <c r="H11" i="23" s="1"/>
  <c r="H12" i="23" s="1"/>
  <c r="H13" i="23" s="1"/>
  <c r="H14" i="23" s="1"/>
  <c r="H15" i="23" s="1"/>
  <c r="H16" i="23" s="1"/>
  <c r="H17" i="23" s="1"/>
  <c r="H18" i="23" s="1"/>
  <c r="H19" i="23" s="1"/>
  <c r="H20" i="23" s="1"/>
  <c r="H21" i="23" s="1"/>
  <c r="H22" i="23" s="1"/>
  <c r="H23" i="23" s="1"/>
  <c r="H24" i="23" s="1"/>
  <c r="H25" i="23" s="1"/>
  <c r="H26" i="23" s="1"/>
  <c r="H27" i="23" s="1"/>
  <c r="H28" i="23" s="1"/>
  <c r="H29" i="23" s="1"/>
  <c r="H30" i="23" s="1"/>
  <c r="H31" i="23" s="1"/>
  <c r="H32" i="23" s="1"/>
  <c r="H33" i="23" s="1"/>
  <c r="H34" i="23" s="1"/>
  <c r="H35" i="23" s="1"/>
  <c r="H36" i="23" s="1"/>
  <c r="H37" i="23" s="1"/>
  <c r="H38" i="23" s="1"/>
  <c r="H39" i="23" s="1"/>
  <c r="H40" i="23" s="1"/>
  <c r="H41" i="23" s="1"/>
  <c r="H42" i="23" s="1"/>
  <c r="H43" i="23" s="1"/>
  <c r="H44" i="23" s="1"/>
  <c r="H45" i="23" s="1"/>
  <c r="H46" i="23" s="1"/>
  <c r="H47" i="23" s="1"/>
  <c r="H48" i="23" s="1"/>
  <c r="H49" i="23" s="1"/>
  <c r="H50" i="23" s="1"/>
  <c r="H51" i="23" s="1"/>
  <c r="H52" i="23" s="1"/>
  <c r="H53" i="23" s="1"/>
  <c r="H54" i="23" s="1"/>
  <c r="H55" i="23" s="1"/>
  <c r="H56" i="23" s="1"/>
  <c r="H57" i="23" s="1"/>
  <c r="H58" i="23" s="1"/>
  <c r="C5" i="23"/>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AA124" i="21"/>
  <c r="AA123" i="21"/>
  <c r="AA122" i="21"/>
  <c r="AA121" i="21"/>
  <c r="AA120" i="21"/>
  <c r="AA119" i="21"/>
  <c r="AA118" i="21"/>
  <c r="AA117" i="21"/>
  <c r="AA116" i="21"/>
  <c r="AA115" i="21"/>
  <c r="AA114" i="21"/>
  <c r="AA113" i="21"/>
  <c r="AA112" i="21"/>
  <c r="AA111" i="21"/>
  <c r="AA110" i="21"/>
  <c r="AA109" i="21"/>
  <c r="AA108" i="21"/>
  <c r="AA107" i="21"/>
  <c r="AA106" i="21"/>
  <c r="AA105" i="21"/>
  <c r="AA104" i="21"/>
  <c r="AA103" i="21"/>
  <c r="E103" i="21"/>
  <c r="E104" i="21" s="1"/>
  <c r="E105" i="21" s="1"/>
  <c r="E106" i="21" s="1"/>
  <c r="E107" i="21" s="1"/>
  <c r="E108" i="21" s="1"/>
  <c r="E109" i="21" s="1"/>
  <c r="E110" i="21" s="1"/>
  <c r="E111" i="21" s="1"/>
  <c r="E112" i="21" s="1"/>
  <c r="E113" i="21" s="1"/>
  <c r="E114" i="21" s="1"/>
  <c r="E115" i="21" s="1"/>
  <c r="E116" i="21" s="1"/>
  <c r="E117" i="21" s="1"/>
  <c r="E118" i="21" s="1"/>
  <c r="E119" i="21" s="1"/>
  <c r="E120" i="21" s="1"/>
  <c r="E121" i="21" s="1"/>
  <c r="E122" i="21" s="1"/>
  <c r="E123" i="21" s="1"/>
  <c r="E124" i="21" s="1"/>
  <c r="AA102" i="21"/>
  <c r="E102" i="21"/>
  <c r="AA101" i="21"/>
  <c r="AA100" i="21"/>
  <c r="AA99" i="21"/>
  <c r="AA98" i="21"/>
  <c r="AA97" i="21"/>
  <c r="AA96" i="21"/>
  <c r="AA95" i="21"/>
  <c r="AA94" i="21"/>
  <c r="AA93" i="21"/>
  <c r="AA92" i="21"/>
  <c r="AA91" i="21"/>
  <c r="AA90" i="21"/>
  <c r="AA89" i="21"/>
  <c r="AA88" i="21"/>
  <c r="AA87" i="21"/>
  <c r="AA86" i="21"/>
  <c r="AA85" i="21"/>
  <c r="AA84" i="21"/>
  <c r="AA83" i="21"/>
  <c r="AA82" i="21"/>
  <c r="AA81" i="21"/>
  <c r="AA80" i="21"/>
  <c r="AA79" i="21"/>
  <c r="AA78" i="21"/>
  <c r="AA77" i="21"/>
  <c r="E77" i="21"/>
  <c r="E78" i="21" s="1"/>
  <c r="E79" i="21" s="1"/>
  <c r="E80" i="21" s="1"/>
  <c r="E81" i="21" s="1"/>
  <c r="E82" i="21" s="1"/>
  <c r="E83" i="21" s="1"/>
  <c r="E84" i="21" s="1"/>
  <c r="E85" i="21" s="1"/>
  <c r="E86" i="21" s="1"/>
  <c r="E87" i="21" s="1"/>
  <c r="E88" i="21" s="1"/>
  <c r="E89" i="21" s="1"/>
  <c r="E90" i="21" s="1"/>
  <c r="E91" i="21" s="1"/>
  <c r="E92" i="21" s="1"/>
  <c r="E93" i="21" s="1"/>
  <c r="E94" i="21" s="1"/>
  <c r="E95" i="21" s="1"/>
  <c r="E96" i="21" s="1"/>
  <c r="E97" i="21" s="1"/>
  <c r="E98" i="21" s="1"/>
  <c r="E99" i="21" s="1"/>
  <c r="AA76" i="21"/>
  <c r="AA75" i="21"/>
  <c r="AA74" i="21"/>
  <c r="AA73" i="21"/>
  <c r="AA72" i="21"/>
  <c r="AA71" i="21"/>
  <c r="AA70" i="21"/>
  <c r="AA69" i="21"/>
  <c r="AA68" i="21"/>
  <c r="AA67" i="21"/>
  <c r="AA66" i="21"/>
  <c r="AA65" i="21"/>
  <c r="AA64" i="21"/>
  <c r="AA63" i="21"/>
  <c r="AA62" i="21"/>
  <c r="AA61" i="21"/>
  <c r="E61" i="21"/>
  <c r="E62" i="21" s="1"/>
  <c r="E63" i="21" s="1"/>
  <c r="E64" i="21" s="1"/>
  <c r="E65" i="21" s="1"/>
  <c r="E66" i="21" s="1"/>
  <c r="E67" i="21" s="1"/>
  <c r="E68" i="21" s="1"/>
  <c r="E69" i="21" s="1"/>
  <c r="E70" i="21" s="1"/>
  <c r="E71" i="21" s="1"/>
  <c r="E72" i="21" s="1"/>
  <c r="E73" i="21" s="1"/>
  <c r="E74" i="21" s="1"/>
  <c r="E75" i="21" s="1"/>
  <c r="AA60" i="21"/>
  <c r="AA59" i="21"/>
  <c r="E59" i="21"/>
  <c r="E60" i="21" s="1"/>
  <c r="AA58" i="21"/>
  <c r="AA57" i="21"/>
  <c r="AA56" i="21"/>
  <c r="AA55" i="21"/>
  <c r="AA54" i="21"/>
  <c r="AA53" i="21"/>
  <c r="AA52" i="21"/>
  <c r="AA51" i="21"/>
  <c r="AA50" i="21"/>
  <c r="AA49" i="21"/>
  <c r="AA48" i="21"/>
  <c r="AA47" i="21"/>
  <c r="AA46" i="21"/>
  <c r="AA45" i="21"/>
  <c r="AA44" i="21"/>
  <c r="AA43" i="21"/>
  <c r="AA42" i="21"/>
  <c r="AA41" i="21"/>
  <c r="AA40" i="21"/>
  <c r="AA39" i="21"/>
  <c r="AA38" i="21"/>
  <c r="AA37" i="21"/>
  <c r="AA36" i="21"/>
  <c r="AA35" i="21"/>
  <c r="AA34" i="21"/>
  <c r="AA33" i="21"/>
  <c r="E33" i="21"/>
  <c r="E34" i="21" s="1"/>
  <c r="E35" i="21" s="1"/>
  <c r="E36" i="21" s="1"/>
  <c r="E37" i="21" s="1"/>
  <c r="E38" i="21" s="1"/>
  <c r="E39" i="21" s="1"/>
  <c r="E40" i="21" s="1"/>
  <c r="E41" i="21" s="1"/>
  <c r="E42" i="21" s="1"/>
  <c r="E43" i="21" s="1"/>
  <c r="E44" i="21" s="1"/>
  <c r="E45" i="21" s="1"/>
  <c r="E46" i="21" s="1"/>
  <c r="E47" i="21" s="1"/>
  <c r="E48" i="21" s="1"/>
  <c r="E49" i="21" s="1"/>
  <c r="E50" i="21" s="1"/>
  <c r="E51" i="21" s="1"/>
  <c r="E52" i="21" s="1"/>
  <c r="E53" i="21" s="1"/>
  <c r="E54" i="21" s="1"/>
  <c r="E55" i="21" s="1"/>
  <c r="E56" i="21" s="1"/>
  <c r="E57" i="21" s="1"/>
  <c r="AA32" i="21"/>
  <c r="AA31" i="21"/>
  <c r="AA30" i="21"/>
  <c r="AA29" i="21"/>
  <c r="AA28" i="21"/>
  <c r="AA27" i="21"/>
  <c r="AA26" i="21"/>
  <c r="AA25" i="21"/>
  <c r="AA24" i="21"/>
  <c r="AA23" i="21"/>
  <c r="AA22" i="21"/>
  <c r="AA21" i="21"/>
  <c r="AA20" i="21"/>
  <c r="AA19" i="21"/>
  <c r="AA18" i="21"/>
  <c r="AA17" i="21"/>
  <c r="AA16" i="21"/>
  <c r="AA15" i="21"/>
  <c r="AA14" i="21"/>
  <c r="AA13" i="21"/>
  <c r="AA12" i="21"/>
  <c r="AA11" i="21"/>
  <c r="AA10" i="21"/>
  <c r="AA9" i="21"/>
  <c r="F9" i="21"/>
  <c r="F10" i="21" s="1"/>
  <c r="F11" i="21" s="1"/>
  <c r="F12" i="21" s="1"/>
  <c r="F13" i="21" s="1"/>
  <c r="F14" i="21" s="1"/>
  <c r="F15" i="21" s="1"/>
  <c r="F16" i="21" s="1"/>
  <c r="F17" i="21" s="1"/>
  <c r="F18" i="21" s="1"/>
  <c r="F19" i="21" s="1"/>
  <c r="F20" i="21" s="1"/>
  <c r="F21" i="21" s="1"/>
  <c r="F22" i="21" s="1"/>
  <c r="F23" i="21" s="1"/>
  <c r="F24" i="21" s="1"/>
  <c r="F25" i="21" s="1"/>
  <c r="F26" i="21" s="1"/>
  <c r="F27" i="21" s="1"/>
  <c r="F28" i="21" s="1"/>
  <c r="F29" i="21" s="1"/>
  <c r="F30" i="21" s="1"/>
  <c r="F31" i="21" s="1"/>
  <c r="F32" i="21" s="1"/>
  <c r="F33" i="21" s="1"/>
  <c r="F34" i="21" s="1"/>
  <c r="F35" i="21" s="1"/>
  <c r="F36" i="21" s="1"/>
  <c r="F37" i="21" s="1"/>
  <c r="F38" i="21" s="1"/>
  <c r="F39" i="21" s="1"/>
  <c r="F40" i="21" s="1"/>
  <c r="F41" i="21" s="1"/>
  <c r="F42" i="21" s="1"/>
  <c r="F43" i="21" s="1"/>
  <c r="F44" i="21" s="1"/>
  <c r="F45" i="21" s="1"/>
  <c r="F46" i="21" s="1"/>
  <c r="F47" i="21" s="1"/>
  <c r="F48" i="21" s="1"/>
  <c r="F49" i="21" s="1"/>
  <c r="F50" i="21" s="1"/>
  <c r="F51" i="21" s="1"/>
  <c r="F52" i="21" s="1"/>
  <c r="F53" i="21" s="1"/>
  <c r="F54" i="21" s="1"/>
  <c r="F55" i="21" s="1"/>
  <c r="F56" i="21" s="1"/>
  <c r="F57" i="21" s="1"/>
  <c r="F58" i="21" s="1"/>
  <c r="F59" i="21" s="1"/>
  <c r="F60" i="21" s="1"/>
  <c r="F61" i="21" s="1"/>
  <c r="F62" i="21" s="1"/>
  <c r="F63" i="21" s="1"/>
  <c r="F64" i="21" s="1"/>
  <c r="F65" i="21" s="1"/>
  <c r="F66" i="21" s="1"/>
  <c r="F67" i="21" s="1"/>
  <c r="F68" i="21" s="1"/>
  <c r="F69" i="21" s="1"/>
  <c r="F70" i="21" s="1"/>
  <c r="F71" i="21" s="1"/>
  <c r="F72" i="21" s="1"/>
  <c r="F73" i="21" s="1"/>
  <c r="F74" i="21" s="1"/>
  <c r="F75" i="21" s="1"/>
  <c r="F76" i="21" s="1"/>
  <c r="F77" i="21" s="1"/>
  <c r="F78" i="21" s="1"/>
  <c r="F79" i="21" s="1"/>
  <c r="F80" i="21" s="1"/>
  <c r="F81" i="21" s="1"/>
  <c r="F82" i="21" s="1"/>
  <c r="F83" i="21" s="1"/>
  <c r="F84" i="21" s="1"/>
  <c r="F85" i="21" s="1"/>
  <c r="F86" i="21" s="1"/>
  <c r="F87" i="21" s="1"/>
  <c r="F88" i="21" s="1"/>
  <c r="F89" i="21" s="1"/>
  <c r="F90" i="21" s="1"/>
  <c r="F91" i="21" s="1"/>
  <c r="F92" i="21" s="1"/>
  <c r="F93" i="21" s="1"/>
  <c r="F94" i="21" s="1"/>
  <c r="F95" i="21" s="1"/>
  <c r="F96" i="21" s="1"/>
  <c r="F97" i="21" s="1"/>
  <c r="F98" i="21" s="1"/>
  <c r="F99" i="21" s="1"/>
  <c r="F100" i="21" s="1"/>
  <c r="F101" i="21" s="1"/>
  <c r="F102" i="21" s="1"/>
  <c r="F103" i="21" s="1"/>
  <c r="F104" i="21" s="1"/>
  <c r="F105" i="21" s="1"/>
  <c r="F106" i="21" s="1"/>
  <c r="F107" i="21" s="1"/>
  <c r="F108" i="21" s="1"/>
  <c r="F109" i="21" s="1"/>
  <c r="F110" i="21" s="1"/>
  <c r="F111" i="21" s="1"/>
  <c r="F112" i="21" s="1"/>
  <c r="F113" i="21" s="1"/>
  <c r="F114" i="21" s="1"/>
  <c r="F115" i="21" s="1"/>
  <c r="F116" i="21" s="1"/>
  <c r="F117" i="21" s="1"/>
  <c r="F118" i="21" s="1"/>
  <c r="F119" i="21" s="1"/>
  <c r="F120" i="21" s="1"/>
  <c r="F121" i="21" s="1"/>
  <c r="F122" i="21" s="1"/>
  <c r="F123" i="21" s="1"/>
  <c r="F124" i="21" s="1"/>
  <c r="AA8" i="21"/>
  <c r="AA7" i="21"/>
  <c r="C7" i="2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123" i="21" s="1"/>
  <c r="C124" i="21" s="1"/>
  <c r="AA6" i="21"/>
  <c r="AA5" i="21"/>
  <c r="G5" i="21"/>
  <c r="G6" i="21" s="1"/>
  <c r="G7" i="21" s="1"/>
  <c r="G8" i="21" s="1"/>
  <c r="G9" i="21" s="1"/>
  <c r="G10" i="21" s="1"/>
  <c r="G11" i="21" s="1"/>
  <c r="G12" i="21" s="1"/>
  <c r="G13" i="21" s="1"/>
  <c r="G14" i="21" s="1"/>
  <c r="G15" i="21" s="1"/>
  <c r="G16" i="21" s="1"/>
  <c r="G17" i="21" s="1"/>
  <c r="G18" i="21" s="1"/>
  <c r="G19" i="21" s="1"/>
  <c r="G20" i="21" s="1"/>
  <c r="G21" i="21" s="1"/>
  <c r="G22" i="21" s="1"/>
  <c r="G23" i="21" s="1"/>
  <c r="G24" i="21" s="1"/>
  <c r="G25" i="21" s="1"/>
  <c r="G26" i="21" s="1"/>
  <c r="G27" i="21" s="1"/>
  <c r="G28" i="21" s="1"/>
  <c r="G29" i="21" s="1"/>
  <c r="G30" i="21" s="1"/>
  <c r="G31" i="21" s="1"/>
  <c r="G32" i="21" s="1"/>
  <c r="G33" i="21" s="1"/>
  <c r="G34" i="21" s="1"/>
  <c r="G35" i="21" s="1"/>
  <c r="G36" i="21" s="1"/>
  <c r="G37" i="21" s="1"/>
  <c r="G38" i="21" s="1"/>
  <c r="G39" i="21" s="1"/>
  <c r="G40" i="21" s="1"/>
  <c r="G41" i="21" s="1"/>
  <c r="G42" i="21" s="1"/>
  <c r="G43" i="21" s="1"/>
  <c r="G44" i="21" s="1"/>
  <c r="G45" i="21" s="1"/>
  <c r="G46" i="21" s="1"/>
  <c r="G47" i="21" s="1"/>
  <c r="G48" i="21" s="1"/>
  <c r="G49" i="21" s="1"/>
  <c r="G50" i="21" s="1"/>
  <c r="G51" i="21" s="1"/>
  <c r="G52" i="21" s="1"/>
  <c r="G53" i="21" s="1"/>
  <c r="G54" i="21" s="1"/>
  <c r="G55" i="21" s="1"/>
  <c r="G56" i="21" s="1"/>
  <c r="G57" i="21" s="1"/>
  <c r="G58" i="21" s="1"/>
  <c r="G59" i="21" s="1"/>
  <c r="G60" i="21" s="1"/>
  <c r="G61" i="21" s="1"/>
  <c r="G62" i="21" s="1"/>
  <c r="G63" i="21" s="1"/>
  <c r="G64" i="21" s="1"/>
  <c r="G65" i="21" s="1"/>
  <c r="G66" i="21" s="1"/>
  <c r="G67" i="21" s="1"/>
  <c r="G68" i="21" s="1"/>
  <c r="G69" i="21" s="1"/>
  <c r="G70" i="21" s="1"/>
  <c r="G71" i="21" s="1"/>
  <c r="G72" i="21" s="1"/>
  <c r="G73" i="21" s="1"/>
  <c r="G74" i="21" s="1"/>
  <c r="G75" i="21" s="1"/>
  <c r="G76" i="21" s="1"/>
  <c r="G77" i="21" s="1"/>
  <c r="G78" i="21" s="1"/>
  <c r="G79" i="21" s="1"/>
  <c r="G80" i="21" s="1"/>
  <c r="G81" i="21" s="1"/>
  <c r="G82" i="21" s="1"/>
  <c r="G83" i="21" s="1"/>
  <c r="G84" i="21" s="1"/>
  <c r="G85" i="21" s="1"/>
  <c r="G86" i="21" s="1"/>
  <c r="G87" i="21" s="1"/>
  <c r="G88" i="21" s="1"/>
  <c r="G89" i="21" s="1"/>
  <c r="G90" i="21" s="1"/>
  <c r="G91" i="21" s="1"/>
  <c r="G92" i="21" s="1"/>
  <c r="G93" i="21" s="1"/>
  <c r="G94" i="21" s="1"/>
  <c r="G95" i="21" s="1"/>
  <c r="G96" i="21" s="1"/>
  <c r="G97" i="21" s="1"/>
  <c r="G98" i="21" s="1"/>
  <c r="G99" i="21" s="1"/>
  <c r="G100" i="21" s="1"/>
  <c r="G101" i="21" s="1"/>
  <c r="G102" i="21" s="1"/>
  <c r="G103" i="21" s="1"/>
  <c r="G104" i="21" s="1"/>
  <c r="G105" i="21" s="1"/>
  <c r="G106" i="21" s="1"/>
  <c r="G107" i="21" s="1"/>
  <c r="G108" i="21" s="1"/>
  <c r="G109" i="21" s="1"/>
  <c r="G110" i="21" s="1"/>
  <c r="G111" i="21" s="1"/>
  <c r="G112" i="21" s="1"/>
  <c r="G113" i="21" s="1"/>
  <c r="G114" i="21" s="1"/>
  <c r="G115" i="21" s="1"/>
  <c r="G116" i="21" s="1"/>
  <c r="G117" i="21" s="1"/>
  <c r="G118" i="21" s="1"/>
  <c r="G119" i="21" s="1"/>
  <c r="G120" i="21" s="1"/>
  <c r="G121" i="21" s="1"/>
  <c r="G122" i="21" s="1"/>
  <c r="G123" i="21" s="1"/>
  <c r="G124" i="21" s="1"/>
  <c r="F5" i="21"/>
  <c r="F6" i="21" s="1"/>
  <c r="F7" i="21" s="1"/>
  <c r="F8" i="21" s="1"/>
  <c r="E5" i="21"/>
  <c r="E6" i="21" s="1"/>
  <c r="E7" i="21" s="1"/>
  <c r="E8" i="21" s="1"/>
  <c r="E9" i="21" s="1"/>
  <c r="E10" i="21" s="1"/>
  <c r="E11" i="21" s="1"/>
  <c r="E12" i="21" s="1"/>
  <c r="E13" i="21" s="1"/>
  <c r="E14" i="21" s="1"/>
  <c r="E15" i="21" s="1"/>
  <c r="E16" i="21" s="1"/>
  <c r="E17" i="21" s="1"/>
  <c r="E18" i="21" s="1"/>
  <c r="E19" i="21" s="1"/>
  <c r="E20" i="21" s="1"/>
  <c r="E21" i="21" s="1"/>
  <c r="E22" i="21" s="1"/>
  <c r="E23" i="21" s="1"/>
  <c r="E24" i="21" s="1"/>
  <c r="E25" i="21" s="1"/>
  <c r="E26" i="21" s="1"/>
  <c r="E27" i="21" s="1"/>
  <c r="E28" i="21" s="1"/>
  <c r="E29" i="21" s="1"/>
  <c r="E30" i="21" s="1"/>
  <c r="E31" i="21" s="1"/>
  <c r="C5" i="21"/>
  <c r="C6" i="21" s="1"/>
  <c r="B5" i="21"/>
  <c r="B6" i="21" s="1"/>
  <c r="B7" i="21" s="1"/>
  <c r="B8" i="21" s="1"/>
  <c r="B9" i="21" s="1"/>
  <c r="B10" i="21" s="1"/>
  <c r="B11" i="21" s="1"/>
  <c r="B12" i="21" s="1"/>
  <c r="B13" i="21" s="1"/>
  <c r="B14" i="21" s="1"/>
  <c r="B15"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B118" i="21" s="1"/>
  <c r="B119" i="21" s="1"/>
  <c r="B120" i="21" s="1"/>
  <c r="B121" i="21" s="1"/>
  <c r="B122" i="21" s="1"/>
  <c r="B123" i="21" s="1"/>
  <c r="B124" i="21" s="1"/>
  <c r="A5" i="21"/>
  <c r="A6" i="21" s="1"/>
  <c r="A7" i="21" s="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A4" i="21"/>
  <c r="H4" i="21"/>
  <c r="H5" i="21" s="1"/>
  <c r="H6" i="21" s="1"/>
  <c r="H7" i="21" s="1"/>
  <c r="H8" i="21" s="1"/>
  <c r="H9" i="21" s="1"/>
  <c r="H10" i="21" s="1"/>
  <c r="H11" i="21" s="1"/>
  <c r="H12" i="21" s="1"/>
  <c r="H13" i="21" s="1"/>
  <c r="H14" i="21" s="1"/>
  <c r="H15" i="21" s="1"/>
  <c r="H16" i="21" s="1"/>
  <c r="H17" i="21" s="1"/>
  <c r="H18" i="21" s="1"/>
  <c r="H19" i="21" s="1"/>
  <c r="H20" i="21" s="1"/>
  <c r="H21" i="21" s="1"/>
  <c r="H22" i="21" s="1"/>
  <c r="H23" i="21" s="1"/>
  <c r="H24" i="21" s="1"/>
  <c r="H25" i="21" s="1"/>
  <c r="H26" i="21" s="1"/>
  <c r="H27" i="21" s="1"/>
  <c r="H28" i="21" s="1"/>
  <c r="H29" i="21" s="1"/>
  <c r="H30" i="21" s="1"/>
  <c r="H31" i="21" s="1"/>
  <c r="H32" i="21" s="1"/>
  <c r="H33" i="21" s="1"/>
  <c r="H34" i="21" s="1"/>
  <c r="H35" i="21" s="1"/>
  <c r="H36" i="21" s="1"/>
  <c r="H37" i="21" s="1"/>
  <c r="H38" i="21" s="1"/>
  <c r="H39" i="21" s="1"/>
  <c r="H40" i="21" s="1"/>
  <c r="H41" i="21" s="1"/>
  <c r="H42" i="21" s="1"/>
  <c r="H43" i="21" s="1"/>
  <c r="H44" i="21" s="1"/>
  <c r="H45" i="21" s="1"/>
  <c r="H46" i="21" s="1"/>
  <c r="H47" i="21" s="1"/>
  <c r="H48" i="21" s="1"/>
  <c r="H49" i="21" s="1"/>
  <c r="H50" i="21" s="1"/>
  <c r="H51" i="21" s="1"/>
  <c r="H52" i="21" s="1"/>
  <c r="H53" i="21" s="1"/>
  <c r="H54" i="21" s="1"/>
  <c r="H55" i="21" s="1"/>
  <c r="H56" i="21" s="1"/>
  <c r="H57" i="21" s="1"/>
  <c r="H58" i="21" s="1"/>
  <c r="H59" i="21" s="1"/>
  <c r="H60" i="21" s="1"/>
  <c r="H61" i="21" s="1"/>
  <c r="H62" i="21" s="1"/>
  <c r="H63" i="21" s="1"/>
  <c r="H64" i="21" s="1"/>
  <c r="H65" i="21" s="1"/>
  <c r="H66" i="21" s="1"/>
  <c r="H67" i="21" s="1"/>
  <c r="H68" i="21" s="1"/>
  <c r="H69" i="21" s="1"/>
  <c r="H70" i="21" s="1"/>
  <c r="H71" i="21" s="1"/>
  <c r="H72" i="21" s="1"/>
  <c r="H73" i="21" s="1"/>
  <c r="H74" i="21" s="1"/>
  <c r="H75" i="21" s="1"/>
  <c r="H76" i="21" s="1"/>
  <c r="H77" i="21" s="1"/>
  <c r="H78" i="21" s="1"/>
  <c r="H79" i="21" s="1"/>
  <c r="H80" i="21" s="1"/>
  <c r="H81" i="21" s="1"/>
  <c r="H82" i="21" s="1"/>
  <c r="H83" i="21" s="1"/>
  <c r="H84" i="21" s="1"/>
  <c r="H85" i="21" s="1"/>
  <c r="H86" i="21" s="1"/>
  <c r="H87" i="21" s="1"/>
  <c r="H88" i="21" s="1"/>
  <c r="H89" i="21" s="1"/>
  <c r="H90" i="21" s="1"/>
  <c r="H91" i="21" s="1"/>
  <c r="H92" i="21" s="1"/>
  <c r="H93" i="21" s="1"/>
  <c r="H94" i="21" s="1"/>
  <c r="H95" i="21" s="1"/>
  <c r="H96" i="21" s="1"/>
  <c r="H97" i="21" s="1"/>
  <c r="H98" i="21" s="1"/>
  <c r="H99" i="21" s="1"/>
  <c r="H100" i="21" s="1"/>
  <c r="H101" i="21" s="1"/>
  <c r="H102" i="21" s="1"/>
  <c r="H103" i="21" s="1"/>
  <c r="H104" i="21" s="1"/>
  <c r="H105" i="21" s="1"/>
  <c r="H106" i="21" s="1"/>
  <c r="H107" i="21" s="1"/>
  <c r="H108" i="21" s="1"/>
  <c r="H109" i="21" s="1"/>
  <c r="H110" i="21" s="1"/>
  <c r="H111" i="21" s="1"/>
  <c r="H112" i="21" s="1"/>
  <c r="H113" i="21" s="1"/>
  <c r="H114" i="21" s="1"/>
  <c r="H115" i="21" s="1"/>
  <c r="H116" i="21" s="1"/>
  <c r="H117" i="21" s="1"/>
  <c r="H118" i="21" s="1"/>
  <c r="H119" i="21" s="1"/>
  <c r="H120" i="21" s="1"/>
  <c r="H121" i="21" s="1"/>
  <c r="H122" i="21" s="1"/>
  <c r="H123" i="21" s="1"/>
  <c r="H124" i="21" s="1"/>
  <c r="D4" i="21"/>
  <c r="D5" i="21" s="1"/>
  <c r="D6" i="21" s="1"/>
  <c r="D7" i="21" s="1"/>
  <c r="D8" i="21" s="1"/>
  <c r="D9" i="21" s="1"/>
  <c r="D10" i="21" s="1"/>
  <c r="D11" i="21" s="1"/>
  <c r="D12" i="21" s="1"/>
  <c r="D13" i="21" s="1"/>
  <c r="D14" i="21" s="1"/>
  <c r="D15" i="21" s="1"/>
  <c r="D16" i="21" s="1"/>
  <c r="D17" i="21" s="1"/>
  <c r="D18" i="21" s="1"/>
  <c r="D19" i="21" s="1"/>
  <c r="D20" i="21" s="1"/>
  <c r="D21" i="21" s="1"/>
  <c r="D22" i="21" s="1"/>
  <c r="D23" i="21" s="1"/>
  <c r="D24" i="21" s="1"/>
  <c r="D25" i="21" s="1"/>
  <c r="D26" i="21" s="1"/>
  <c r="D27" i="21" s="1"/>
  <c r="D28" i="21" s="1"/>
  <c r="D29" i="21" s="1"/>
  <c r="D30" i="21" s="1"/>
  <c r="D31" i="21" s="1"/>
  <c r="D32" i="21" s="1"/>
  <c r="D33" i="21" s="1"/>
  <c r="D34" i="21" s="1"/>
  <c r="D35" i="21" s="1"/>
  <c r="D36" i="21" s="1"/>
  <c r="D37" i="21" s="1"/>
  <c r="D38" i="21" s="1"/>
  <c r="D39" i="21" s="1"/>
  <c r="D40" i="21" s="1"/>
  <c r="D41" i="21" s="1"/>
  <c r="D42" i="21" s="1"/>
  <c r="D43" i="21" s="1"/>
  <c r="D44" i="21" s="1"/>
  <c r="D45" i="21" s="1"/>
  <c r="D46" i="21" s="1"/>
  <c r="D47" i="21" s="1"/>
  <c r="D48" i="21" s="1"/>
  <c r="D49" i="21" s="1"/>
  <c r="D50" i="21" s="1"/>
  <c r="D51" i="21" s="1"/>
  <c r="D52" i="21" s="1"/>
  <c r="D53" i="21" s="1"/>
  <c r="D54" i="21" s="1"/>
  <c r="D55" i="21" s="1"/>
  <c r="D56" i="21" s="1"/>
  <c r="D57" i="21" s="1"/>
  <c r="D58" i="21" s="1"/>
  <c r="D59" i="21" s="1"/>
  <c r="D60" i="21" s="1"/>
  <c r="D61" i="21" s="1"/>
  <c r="D62" i="21" s="1"/>
  <c r="D63" i="21" s="1"/>
  <c r="D64" i="21" s="1"/>
  <c r="D65" i="21" s="1"/>
  <c r="D66" i="21" s="1"/>
  <c r="D67" i="21" s="1"/>
  <c r="D68" i="21" s="1"/>
  <c r="D69" i="21" s="1"/>
  <c r="D70" i="21" s="1"/>
  <c r="D71" i="21" s="1"/>
  <c r="D72" i="21" s="1"/>
  <c r="D73" i="21" s="1"/>
  <c r="D74" i="21" s="1"/>
  <c r="D75" i="21" s="1"/>
  <c r="D76" i="21" s="1"/>
  <c r="D77" i="21" s="1"/>
  <c r="D78" i="21" s="1"/>
  <c r="D79" i="21" s="1"/>
  <c r="D80" i="21" s="1"/>
  <c r="D81" i="21" s="1"/>
  <c r="D82" i="21" s="1"/>
  <c r="D83" i="21" s="1"/>
  <c r="D84" i="21" s="1"/>
  <c r="D85" i="21" s="1"/>
  <c r="D86" i="21" s="1"/>
  <c r="D87" i="21" s="1"/>
  <c r="D88" i="21" s="1"/>
  <c r="D89" i="21" s="1"/>
  <c r="D90" i="21" s="1"/>
  <c r="D91" i="21" s="1"/>
  <c r="D92" i="21" s="1"/>
  <c r="D93" i="21" s="1"/>
  <c r="D94" i="21" s="1"/>
  <c r="D95" i="21" s="1"/>
  <c r="D96" i="21" s="1"/>
  <c r="D97" i="21" s="1"/>
  <c r="D98" i="21" s="1"/>
  <c r="D99" i="21" s="1"/>
  <c r="D100" i="21" s="1"/>
  <c r="D101" i="21" s="1"/>
  <c r="D102" i="21" s="1"/>
  <c r="D103" i="21" s="1"/>
  <c r="D104" i="21" s="1"/>
  <c r="D105" i="21" s="1"/>
  <c r="D106" i="21" s="1"/>
  <c r="D107" i="21" s="1"/>
  <c r="D108" i="21" s="1"/>
  <c r="D109" i="21" s="1"/>
  <c r="D110" i="21" s="1"/>
  <c r="D111" i="21" s="1"/>
  <c r="D112" i="21" s="1"/>
  <c r="D113" i="21" s="1"/>
  <c r="D114" i="21" s="1"/>
  <c r="D115" i="21" s="1"/>
  <c r="D116" i="21" s="1"/>
  <c r="D117" i="21" s="1"/>
  <c r="D118" i="21" s="1"/>
  <c r="D119" i="21" s="1"/>
  <c r="D120" i="21" s="1"/>
  <c r="D121" i="21" s="1"/>
  <c r="D122" i="21" s="1"/>
  <c r="D123" i="21" s="1"/>
  <c r="D124" i="21" s="1"/>
  <c r="C4" i="21"/>
  <c r="AA60" i="20" l="1"/>
  <c r="AA59" i="20"/>
  <c r="AA58" i="20"/>
  <c r="AA57" i="20"/>
  <c r="AA56" i="20"/>
  <c r="AA55" i="20"/>
  <c r="AA54" i="20"/>
  <c r="AA53" i="20"/>
  <c r="AA52" i="20"/>
  <c r="AA51" i="20"/>
  <c r="AA50" i="20"/>
  <c r="AA49" i="20"/>
  <c r="AA48" i="20"/>
  <c r="AA47" i="20"/>
  <c r="AA46" i="20"/>
  <c r="AA45" i="20"/>
  <c r="AA44" i="20"/>
  <c r="AA43" i="20"/>
  <c r="AA42" i="20"/>
  <c r="AA41" i="20"/>
  <c r="AA40" i="20"/>
  <c r="AA39" i="20"/>
  <c r="AA38" i="20"/>
  <c r="AA37" i="20"/>
  <c r="AA36" i="20"/>
  <c r="AA35" i="20"/>
  <c r="E35" i="20"/>
  <c r="E36" i="20" s="1"/>
  <c r="E37" i="20" s="1"/>
  <c r="E38" i="20" s="1"/>
  <c r="E39" i="20" s="1"/>
  <c r="E40" i="20" s="1"/>
  <c r="E41" i="20" s="1"/>
  <c r="E42" i="20" s="1"/>
  <c r="E43" i="20" s="1"/>
  <c r="E44" i="20" s="1"/>
  <c r="E45" i="20" s="1"/>
  <c r="E46" i="20" s="1"/>
  <c r="E47" i="20" s="1"/>
  <c r="E48" i="20" s="1"/>
  <c r="E49" i="20" s="1"/>
  <c r="E50" i="20" s="1"/>
  <c r="E51" i="20" s="1"/>
  <c r="E52" i="20" s="1"/>
  <c r="E53" i="20" s="1"/>
  <c r="E54" i="20" s="1"/>
  <c r="E55" i="20" s="1"/>
  <c r="E56" i="20" s="1"/>
  <c r="E57" i="20" s="1"/>
  <c r="E58" i="20" s="1"/>
  <c r="E59" i="20" s="1"/>
  <c r="E60" i="20" s="1"/>
  <c r="AA34" i="20"/>
  <c r="AA33" i="20"/>
  <c r="AA32" i="20"/>
  <c r="AA31" i="20"/>
  <c r="AA30" i="20"/>
  <c r="AA29" i="20"/>
  <c r="AA28" i="20"/>
  <c r="AA27" i="20"/>
  <c r="AA26" i="20"/>
  <c r="AA25" i="20"/>
  <c r="AA24" i="20"/>
  <c r="AA23" i="20"/>
  <c r="AA22" i="20"/>
  <c r="AA21" i="20"/>
  <c r="AA20" i="20"/>
  <c r="AA19" i="20"/>
  <c r="AA18" i="20"/>
  <c r="AA17" i="20"/>
  <c r="AA16" i="20"/>
  <c r="AA15" i="20"/>
  <c r="AA14" i="20"/>
  <c r="AA13" i="20"/>
  <c r="AA12" i="20"/>
  <c r="AA11" i="20"/>
  <c r="AA10" i="20"/>
  <c r="AA9" i="20"/>
  <c r="B9" i="20"/>
  <c r="B10" i="20" s="1"/>
  <c r="B11" i="20" s="1"/>
  <c r="B12" i="20" s="1"/>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54" i="20" s="1"/>
  <c r="B55" i="20" s="1"/>
  <c r="B56" i="20" s="1"/>
  <c r="B57" i="20" s="1"/>
  <c r="B58" i="20" s="1"/>
  <c r="B59" i="20" s="1"/>
  <c r="B60" i="20" s="1"/>
  <c r="AA8" i="20"/>
  <c r="AA7" i="20"/>
  <c r="A7" i="20"/>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A6" i="20"/>
  <c r="A6" i="20"/>
  <c r="AA5" i="20"/>
  <c r="G5" i="20"/>
  <c r="G6" i="20" s="1"/>
  <c r="G7" i="20" s="1"/>
  <c r="G8" i="20" s="1"/>
  <c r="G9" i="20" s="1"/>
  <c r="G10" i="20" s="1"/>
  <c r="G11" i="20" s="1"/>
  <c r="G12" i="20" s="1"/>
  <c r="G13" i="20" s="1"/>
  <c r="G14" i="20" s="1"/>
  <c r="G15" i="20" s="1"/>
  <c r="G16" i="20" s="1"/>
  <c r="G17" i="20" s="1"/>
  <c r="G18" i="20" s="1"/>
  <c r="G19" i="20" s="1"/>
  <c r="G20" i="20" s="1"/>
  <c r="G21" i="20" s="1"/>
  <c r="G22" i="20" s="1"/>
  <c r="G23" i="20" s="1"/>
  <c r="G24" i="20" s="1"/>
  <c r="G25" i="20" s="1"/>
  <c r="G26" i="20" s="1"/>
  <c r="G27" i="20" s="1"/>
  <c r="G28" i="20" s="1"/>
  <c r="G29" i="20" s="1"/>
  <c r="G30" i="20" s="1"/>
  <c r="G31" i="20" s="1"/>
  <c r="G32" i="20" s="1"/>
  <c r="G33" i="20" s="1"/>
  <c r="G34" i="20" s="1"/>
  <c r="G35" i="20" s="1"/>
  <c r="G36" i="20" s="1"/>
  <c r="G37" i="20" s="1"/>
  <c r="G38" i="20" s="1"/>
  <c r="G39" i="20" s="1"/>
  <c r="G40" i="20" s="1"/>
  <c r="G41" i="20" s="1"/>
  <c r="G42" i="20" s="1"/>
  <c r="G43" i="20" s="1"/>
  <c r="G44" i="20" s="1"/>
  <c r="G45" i="20" s="1"/>
  <c r="G46" i="20" s="1"/>
  <c r="G47" i="20" s="1"/>
  <c r="G48" i="20" s="1"/>
  <c r="G49" i="20" s="1"/>
  <c r="G50" i="20" s="1"/>
  <c r="G51" i="20" s="1"/>
  <c r="G52" i="20" s="1"/>
  <c r="G53" i="20" s="1"/>
  <c r="G54" i="20" s="1"/>
  <c r="G55" i="20" s="1"/>
  <c r="G56" i="20" s="1"/>
  <c r="G57" i="20" s="1"/>
  <c r="G58" i="20" s="1"/>
  <c r="G59" i="20" s="1"/>
  <c r="G60" i="20" s="1"/>
  <c r="F5" i="20"/>
  <c r="F6" i="20" s="1"/>
  <c r="F7" i="20" s="1"/>
  <c r="F8" i="20" s="1"/>
  <c r="F9" i="20" s="1"/>
  <c r="F10" i="20" s="1"/>
  <c r="F11" i="20" s="1"/>
  <c r="F12" i="20" s="1"/>
  <c r="F13" i="20" s="1"/>
  <c r="F14" i="20" s="1"/>
  <c r="F15" i="20" s="1"/>
  <c r="F16" i="20" s="1"/>
  <c r="F17" i="20" s="1"/>
  <c r="F18" i="20" s="1"/>
  <c r="F19" i="20" s="1"/>
  <c r="F20" i="20" s="1"/>
  <c r="F21" i="20" s="1"/>
  <c r="F22" i="20" s="1"/>
  <c r="F23" i="20" s="1"/>
  <c r="F24" i="20" s="1"/>
  <c r="F25" i="20" s="1"/>
  <c r="F26" i="20" s="1"/>
  <c r="F27" i="20" s="1"/>
  <c r="F28" i="20" s="1"/>
  <c r="F29" i="20" s="1"/>
  <c r="F30" i="20" s="1"/>
  <c r="F31" i="20" s="1"/>
  <c r="F32" i="20" s="1"/>
  <c r="F33" i="20" s="1"/>
  <c r="F34" i="20" s="1"/>
  <c r="F35" i="20" s="1"/>
  <c r="F36" i="20" s="1"/>
  <c r="F37" i="20" s="1"/>
  <c r="F38" i="20" s="1"/>
  <c r="F39" i="20" s="1"/>
  <c r="F40" i="20" s="1"/>
  <c r="F41" i="20" s="1"/>
  <c r="F42" i="20" s="1"/>
  <c r="F43" i="20" s="1"/>
  <c r="F44" i="20" s="1"/>
  <c r="F45" i="20" s="1"/>
  <c r="F46" i="20" s="1"/>
  <c r="F47" i="20" s="1"/>
  <c r="F48" i="20" s="1"/>
  <c r="F49" i="20" s="1"/>
  <c r="F50" i="20" s="1"/>
  <c r="F51" i="20" s="1"/>
  <c r="F52" i="20" s="1"/>
  <c r="F53" i="20" s="1"/>
  <c r="F54" i="20" s="1"/>
  <c r="F55" i="20" s="1"/>
  <c r="F56" i="20" s="1"/>
  <c r="F57" i="20" s="1"/>
  <c r="F58" i="20" s="1"/>
  <c r="F59" i="20" s="1"/>
  <c r="F60" i="20" s="1"/>
  <c r="E5" i="20"/>
  <c r="E6" i="20" s="1"/>
  <c r="E7" i="20" s="1"/>
  <c r="E8" i="20" s="1"/>
  <c r="E9" i="20" s="1"/>
  <c r="E10" i="20" s="1"/>
  <c r="E11" i="20" s="1"/>
  <c r="E12" i="20" s="1"/>
  <c r="E13" i="20" s="1"/>
  <c r="E14" i="20" s="1"/>
  <c r="E15" i="20" s="1"/>
  <c r="E16" i="20" s="1"/>
  <c r="E17" i="20" s="1"/>
  <c r="E18" i="20" s="1"/>
  <c r="E19" i="20" s="1"/>
  <c r="E20" i="20" s="1"/>
  <c r="E21" i="20" s="1"/>
  <c r="E22" i="20" s="1"/>
  <c r="E23" i="20" s="1"/>
  <c r="E24" i="20" s="1"/>
  <c r="E25" i="20" s="1"/>
  <c r="E26" i="20" s="1"/>
  <c r="E27" i="20" s="1"/>
  <c r="E28" i="20" s="1"/>
  <c r="E29" i="20" s="1"/>
  <c r="E30" i="20" s="1"/>
  <c r="E31" i="20" s="1"/>
  <c r="E32" i="20" s="1"/>
  <c r="E33" i="20" s="1"/>
  <c r="B5" i="20"/>
  <c r="B6" i="20" s="1"/>
  <c r="B7" i="20" s="1"/>
  <c r="B8" i="20" s="1"/>
  <c r="A5" i="20"/>
  <c r="AA4" i="20"/>
  <c r="D4" i="20"/>
  <c r="D5" i="20" s="1"/>
  <c r="D6" i="20" s="1"/>
  <c r="D7" i="20" s="1"/>
  <c r="D8" i="20" s="1"/>
  <c r="D9" i="20" s="1"/>
  <c r="D10" i="20" s="1"/>
  <c r="D11" i="20" s="1"/>
  <c r="D12" i="20" s="1"/>
  <c r="D13" i="20" s="1"/>
  <c r="D14" i="20" s="1"/>
  <c r="D15" i="20" s="1"/>
  <c r="D16" i="20" s="1"/>
  <c r="D17" i="20" s="1"/>
  <c r="D18" i="20" s="1"/>
  <c r="D19" i="20" s="1"/>
  <c r="D20" i="20" s="1"/>
  <c r="D21" i="20" s="1"/>
  <c r="D22" i="20" s="1"/>
  <c r="D23" i="20" s="1"/>
  <c r="D24" i="20" s="1"/>
  <c r="D25" i="20" s="1"/>
  <c r="D26" i="20" s="1"/>
  <c r="D27" i="20" s="1"/>
  <c r="D28" i="20" s="1"/>
  <c r="D29" i="20" s="1"/>
  <c r="D30" i="20" s="1"/>
  <c r="D31" i="20" s="1"/>
  <c r="D32" i="20" s="1"/>
  <c r="D33" i="20" s="1"/>
  <c r="D34" i="20" s="1"/>
  <c r="D35" i="20" s="1"/>
  <c r="D36" i="20" s="1"/>
  <c r="D37" i="20" s="1"/>
  <c r="D38" i="20" s="1"/>
  <c r="D39" i="20" s="1"/>
  <c r="D40" i="20" s="1"/>
  <c r="D41" i="20" s="1"/>
  <c r="D42" i="20" s="1"/>
  <c r="D43" i="20" s="1"/>
  <c r="D44" i="20" s="1"/>
  <c r="D45" i="20" s="1"/>
  <c r="D46" i="20" s="1"/>
  <c r="D47" i="20" s="1"/>
  <c r="D48" i="20" s="1"/>
  <c r="D49" i="20" s="1"/>
  <c r="D50" i="20" s="1"/>
  <c r="D51" i="20" s="1"/>
  <c r="D52" i="20" s="1"/>
  <c r="D53" i="20" s="1"/>
  <c r="D54" i="20" s="1"/>
  <c r="D55" i="20" s="1"/>
  <c r="D56" i="20" s="1"/>
  <c r="D57" i="20" s="1"/>
  <c r="D58" i="20" s="1"/>
  <c r="D59" i="20" s="1"/>
  <c r="D60" i="20" s="1"/>
  <c r="C4" i="20"/>
  <c r="H4" i="20" s="1"/>
  <c r="H5" i="20" s="1"/>
  <c r="H6" i="20" s="1"/>
  <c r="H7" i="20" s="1"/>
  <c r="H8" i="20" s="1"/>
  <c r="H9" i="20" s="1"/>
  <c r="H10" i="20" s="1"/>
  <c r="H11" i="20" s="1"/>
  <c r="H12" i="20" s="1"/>
  <c r="H13" i="20" s="1"/>
  <c r="H14" i="20" s="1"/>
  <c r="H15" i="20" s="1"/>
  <c r="H16" i="20" s="1"/>
  <c r="H17" i="20" s="1"/>
  <c r="H18" i="20" s="1"/>
  <c r="H19" i="20" s="1"/>
  <c r="H20" i="20" s="1"/>
  <c r="H21" i="20" s="1"/>
  <c r="H22" i="20" s="1"/>
  <c r="H23" i="20" s="1"/>
  <c r="H24" i="20" s="1"/>
  <c r="H25" i="20" s="1"/>
  <c r="H26" i="20" s="1"/>
  <c r="H27" i="20" s="1"/>
  <c r="H28" i="20" s="1"/>
  <c r="H29" i="20" s="1"/>
  <c r="H30" i="20" s="1"/>
  <c r="H31" i="20" s="1"/>
  <c r="H32" i="20" s="1"/>
  <c r="H33" i="20" s="1"/>
  <c r="H34" i="20" s="1"/>
  <c r="H35" i="20" s="1"/>
  <c r="H36" i="20" s="1"/>
  <c r="H37" i="20" s="1"/>
  <c r="H38" i="20" s="1"/>
  <c r="H39" i="20" s="1"/>
  <c r="H40" i="20" s="1"/>
  <c r="H41" i="20" s="1"/>
  <c r="H42" i="20" s="1"/>
  <c r="H43" i="20" s="1"/>
  <c r="H44" i="20" s="1"/>
  <c r="H45" i="20" s="1"/>
  <c r="H46" i="20" s="1"/>
  <c r="H47" i="20" s="1"/>
  <c r="H48" i="20" s="1"/>
  <c r="H49" i="20" s="1"/>
  <c r="H50" i="20" s="1"/>
  <c r="H51" i="20" s="1"/>
  <c r="H52" i="20" s="1"/>
  <c r="H53" i="20" s="1"/>
  <c r="H54" i="20" s="1"/>
  <c r="H55" i="20" s="1"/>
  <c r="H56" i="20" s="1"/>
  <c r="H57" i="20" s="1"/>
  <c r="H58" i="20" s="1"/>
  <c r="H59" i="20" s="1"/>
  <c r="H60" i="20" s="1"/>
  <c r="C5" i="20" l="1"/>
  <c r="C6" i="20" s="1"/>
  <c r="C7" i="20" s="1"/>
  <c r="C8" i="20" s="1"/>
  <c r="C9" i="20" s="1"/>
  <c r="C10" i="20" s="1"/>
  <c r="C11" i="20" s="1"/>
  <c r="C12" i="20" s="1"/>
  <c r="C13" i="20" s="1"/>
  <c r="C14" i="20" s="1"/>
  <c r="C15" i="20" s="1"/>
  <c r="C16" i="20" s="1"/>
  <c r="C17" i="20" s="1"/>
  <c r="C18" i="20" s="1"/>
  <c r="C19" i="20" s="1"/>
  <c r="C20" i="20" s="1"/>
  <c r="C21" i="20" s="1"/>
  <c r="C22" i="20" s="1"/>
  <c r="C23" i="20" s="1"/>
  <c r="C24" i="20" s="1"/>
  <c r="C25" i="20" s="1"/>
  <c r="C26" i="20" s="1"/>
  <c r="C27" i="20" s="1"/>
  <c r="C28" i="20" s="1"/>
  <c r="C29" i="20" s="1"/>
  <c r="C30" i="20" s="1"/>
  <c r="C31" i="20" s="1"/>
  <c r="C32" i="20" s="1"/>
  <c r="C33" i="20" s="1"/>
  <c r="C34" i="20" s="1"/>
  <c r="C35" i="20" s="1"/>
  <c r="C36" i="20" s="1"/>
  <c r="C37" i="20" s="1"/>
  <c r="C38" i="20" s="1"/>
  <c r="C39" i="20" s="1"/>
  <c r="C40" i="20" s="1"/>
  <c r="C41" i="20" s="1"/>
  <c r="C42" i="20" s="1"/>
  <c r="C43" i="20" s="1"/>
  <c r="C44" i="20" s="1"/>
  <c r="C45" i="20" s="1"/>
  <c r="C46" i="20" s="1"/>
  <c r="C47" i="20" s="1"/>
  <c r="C48" i="20" s="1"/>
  <c r="C49" i="20" s="1"/>
  <c r="C50" i="20" s="1"/>
  <c r="C51" i="20" s="1"/>
  <c r="C52" i="20" s="1"/>
  <c r="C53" i="20" s="1"/>
  <c r="C54" i="20" s="1"/>
  <c r="C55" i="20" s="1"/>
  <c r="C56" i="20" s="1"/>
  <c r="C57" i="20" s="1"/>
  <c r="C58" i="20" s="1"/>
  <c r="C59" i="20" s="1"/>
  <c r="C60" i="20" s="1"/>
  <c r="AA53" i="19" l="1"/>
  <c r="AA52" i="19"/>
  <c r="AA51" i="19"/>
  <c r="AA50" i="19"/>
  <c r="AA49" i="19"/>
  <c r="AA48" i="19"/>
  <c r="AA47" i="19"/>
  <c r="AA46" i="19"/>
  <c r="AA45" i="19"/>
  <c r="AA44" i="19"/>
  <c r="AA43" i="19"/>
  <c r="AA42" i="19"/>
  <c r="AA41" i="19"/>
  <c r="AA40" i="19"/>
  <c r="AA39" i="19"/>
  <c r="AA38" i="19"/>
  <c r="AA37" i="19"/>
  <c r="AA36" i="19"/>
  <c r="AA35" i="19"/>
  <c r="AA34" i="19"/>
  <c r="AA33" i="19"/>
  <c r="AA32" i="19"/>
  <c r="AA31" i="19"/>
  <c r="AA30" i="19"/>
  <c r="AA29" i="19"/>
  <c r="AA28" i="19"/>
  <c r="AA27" i="19"/>
  <c r="AA26" i="19"/>
  <c r="AA25" i="19"/>
  <c r="AA24" i="19"/>
  <c r="AA23" i="19"/>
  <c r="AA22" i="19"/>
  <c r="AA21" i="19"/>
  <c r="AA20" i="19"/>
  <c r="AA19" i="19"/>
  <c r="AA18" i="19"/>
  <c r="AA17" i="19"/>
  <c r="AA16" i="19"/>
  <c r="AA15" i="19"/>
  <c r="AA14" i="19"/>
  <c r="AA13" i="19"/>
  <c r="AA12" i="19"/>
  <c r="AA11" i="19"/>
  <c r="AA10" i="19"/>
  <c r="AA9" i="19"/>
  <c r="AA8" i="19"/>
  <c r="AA7" i="19"/>
  <c r="AA6" i="19"/>
  <c r="F6" i="19"/>
  <c r="F7" i="19" s="1"/>
  <c r="F8" i="19" s="1"/>
  <c r="F9" i="19" s="1"/>
  <c r="F10" i="19" s="1"/>
  <c r="F11" i="19" s="1"/>
  <c r="F12" i="19" s="1"/>
  <c r="F13" i="19" s="1"/>
  <c r="F14" i="19" s="1"/>
  <c r="F15" i="19" s="1"/>
  <c r="F16" i="19" s="1"/>
  <c r="F17" i="19" s="1"/>
  <c r="F18" i="19" s="1"/>
  <c r="F19" i="19" s="1"/>
  <c r="F20" i="19" s="1"/>
  <c r="F21" i="19" s="1"/>
  <c r="F22" i="19" s="1"/>
  <c r="F23" i="19" s="1"/>
  <c r="F24" i="19" s="1"/>
  <c r="F25" i="19" s="1"/>
  <c r="F26" i="19" s="1"/>
  <c r="F27" i="19" s="1"/>
  <c r="F28" i="19" s="1"/>
  <c r="F29" i="19" s="1"/>
  <c r="F30" i="19" s="1"/>
  <c r="F31" i="19" s="1"/>
  <c r="F32" i="19" s="1"/>
  <c r="F33" i="19" s="1"/>
  <c r="F34" i="19" s="1"/>
  <c r="F35" i="19" s="1"/>
  <c r="F36" i="19" s="1"/>
  <c r="F37" i="19" s="1"/>
  <c r="F38" i="19" s="1"/>
  <c r="F39" i="19" s="1"/>
  <c r="F40" i="19" s="1"/>
  <c r="F41" i="19" s="1"/>
  <c r="F42" i="19" s="1"/>
  <c r="F43" i="19" s="1"/>
  <c r="F44" i="19" s="1"/>
  <c r="F45" i="19" s="1"/>
  <c r="F46" i="19" s="1"/>
  <c r="F47" i="19" s="1"/>
  <c r="F48" i="19" s="1"/>
  <c r="F49" i="19" s="1"/>
  <c r="F50" i="19" s="1"/>
  <c r="F51" i="19" s="1"/>
  <c r="F52" i="19" s="1"/>
  <c r="F53" i="19" s="1"/>
  <c r="AA5" i="19"/>
  <c r="G5" i="19"/>
  <c r="G6" i="19" s="1"/>
  <c r="G7" i="19" s="1"/>
  <c r="G8" i="19" s="1"/>
  <c r="G9" i="19" s="1"/>
  <c r="G10" i="19" s="1"/>
  <c r="G11" i="19" s="1"/>
  <c r="G12" i="19" s="1"/>
  <c r="G13" i="19" s="1"/>
  <c r="G14" i="19" s="1"/>
  <c r="G15" i="19" s="1"/>
  <c r="G16" i="19" s="1"/>
  <c r="G17" i="19" s="1"/>
  <c r="G18" i="19" s="1"/>
  <c r="G19" i="19" s="1"/>
  <c r="G20" i="19" s="1"/>
  <c r="G21" i="19" s="1"/>
  <c r="G22" i="19" s="1"/>
  <c r="G23" i="19" s="1"/>
  <c r="G24" i="19" s="1"/>
  <c r="G25" i="19" s="1"/>
  <c r="G26" i="19" s="1"/>
  <c r="G27" i="19" s="1"/>
  <c r="G28" i="19" s="1"/>
  <c r="G29" i="19" s="1"/>
  <c r="G30" i="19" s="1"/>
  <c r="G31" i="19" s="1"/>
  <c r="G32" i="19" s="1"/>
  <c r="G33" i="19" s="1"/>
  <c r="G34" i="19" s="1"/>
  <c r="G35" i="19" s="1"/>
  <c r="G36" i="19" s="1"/>
  <c r="G37" i="19" s="1"/>
  <c r="G38" i="19" s="1"/>
  <c r="G39" i="19" s="1"/>
  <c r="G40" i="19" s="1"/>
  <c r="G41" i="19" s="1"/>
  <c r="G42" i="19" s="1"/>
  <c r="G43" i="19" s="1"/>
  <c r="G44" i="19" s="1"/>
  <c r="G45" i="19" s="1"/>
  <c r="G46" i="19" s="1"/>
  <c r="G47" i="19" s="1"/>
  <c r="G48" i="19" s="1"/>
  <c r="G49" i="19" s="1"/>
  <c r="G50" i="19" s="1"/>
  <c r="G51" i="19" s="1"/>
  <c r="G52" i="19" s="1"/>
  <c r="G53" i="19" s="1"/>
  <c r="F5" i="19"/>
  <c r="E5" i="19"/>
  <c r="E6" i="19" s="1"/>
  <c r="E7" i="19" s="1"/>
  <c r="E8" i="19" s="1"/>
  <c r="E9" i="19" s="1"/>
  <c r="E10" i="19" s="1"/>
  <c r="E11" i="19" s="1"/>
  <c r="E12" i="19" s="1"/>
  <c r="E13" i="19" s="1"/>
  <c r="E14" i="19" s="1"/>
  <c r="E15" i="19" s="1"/>
  <c r="E16" i="19" s="1"/>
  <c r="E17" i="19" s="1"/>
  <c r="E18" i="19" s="1"/>
  <c r="E19" i="19" s="1"/>
  <c r="E20" i="19" s="1"/>
  <c r="E21" i="19" s="1"/>
  <c r="E22" i="19" s="1"/>
  <c r="E23" i="19" s="1"/>
  <c r="E24" i="19" s="1"/>
  <c r="E25" i="19" s="1"/>
  <c r="E26" i="19" s="1"/>
  <c r="E27" i="19" s="1"/>
  <c r="E28" i="19" s="1"/>
  <c r="E29" i="19" s="1"/>
  <c r="E30" i="19" s="1"/>
  <c r="E31" i="19" s="1"/>
  <c r="E32" i="19" s="1"/>
  <c r="E33" i="19" s="1"/>
  <c r="E34" i="19" s="1"/>
  <c r="E35" i="19" s="1"/>
  <c r="E36" i="19" s="1"/>
  <c r="E37" i="19" s="1"/>
  <c r="E38" i="19" s="1"/>
  <c r="E39" i="19" s="1"/>
  <c r="E40" i="19" s="1"/>
  <c r="E41" i="19" s="1"/>
  <c r="E42" i="19" s="1"/>
  <c r="E43" i="19" s="1"/>
  <c r="E44" i="19" s="1"/>
  <c r="E45" i="19" s="1"/>
  <c r="E46" i="19" s="1"/>
  <c r="E47" i="19" s="1"/>
  <c r="E48" i="19" s="1"/>
  <c r="E49" i="19" s="1"/>
  <c r="E50" i="19" s="1"/>
  <c r="E51" i="19" s="1"/>
  <c r="E52" i="19" s="1"/>
  <c r="E53" i="19" s="1"/>
  <c r="C5" i="19"/>
  <c r="C6" i="19" s="1"/>
  <c r="C7" i="19" s="1"/>
  <c r="C8" i="19" s="1"/>
  <c r="C9" i="19" s="1"/>
  <c r="C10" i="19" s="1"/>
  <c r="C11" i="19" s="1"/>
  <c r="C12" i="19" s="1"/>
  <c r="C13" i="19" s="1"/>
  <c r="C14" i="19" s="1"/>
  <c r="C15" i="19" s="1"/>
  <c r="C16" i="19" s="1"/>
  <c r="C17" i="19" s="1"/>
  <c r="C18" i="19" s="1"/>
  <c r="C19" i="19" s="1"/>
  <c r="C20" i="19" s="1"/>
  <c r="C21" i="19" s="1"/>
  <c r="C22" i="19" s="1"/>
  <c r="C23" i="19" s="1"/>
  <c r="C24" i="19" s="1"/>
  <c r="C25" i="19" s="1"/>
  <c r="C26" i="19" s="1"/>
  <c r="C27" i="19" s="1"/>
  <c r="C28" i="19" s="1"/>
  <c r="C29" i="19" s="1"/>
  <c r="C30" i="19" s="1"/>
  <c r="C31" i="19" s="1"/>
  <c r="C32" i="19" s="1"/>
  <c r="C33" i="19" s="1"/>
  <c r="C34" i="19" s="1"/>
  <c r="C35" i="19" s="1"/>
  <c r="C36" i="19" s="1"/>
  <c r="C37" i="19" s="1"/>
  <c r="C38" i="19" s="1"/>
  <c r="C39" i="19" s="1"/>
  <c r="C40" i="19" s="1"/>
  <c r="C41" i="19" s="1"/>
  <c r="C42" i="19" s="1"/>
  <c r="C43" i="19" s="1"/>
  <c r="C44" i="19" s="1"/>
  <c r="C45" i="19" s="1"/>
  <c r="C46" i="19" s="1"/>
  <c r="C47" i="19" s="1"/>
  <c r="C48" i="19" s="1"/>
  <c r="C49" i="19" s="1"/>
  <c r="C50" i="19" s="1"/>
  <c r="C51" i="19" s="1"/>
  <c r="C52" i="19" s="1"/>
  <c r="C53" i="19" s="1"/>
  <c r="B5" i="19"/>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A5" i="19"/>
  <c r="A6" i="19" s="1"/>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A4" i="19"/>
  <c r="D4" i="19"/>
  <c r="D5" i="19" s="1"/>
  <c r="D6" i="19" s="1"/>
  <c r="D7" i="19" s="1"/>
  <c r="D8" i="19" s="1"/>
  <c r="D9" i="19" s="1"/>
  <c r="D10" i="19" s="1"/>
  <c r="D11" i="19" s="1"/>
  <c r="D12" i="19" s="1"/>
  <c r="D13" i="19" s="1"/>
  <c r="D14" i="19" s="1"/>
  <c r="D15" i="19" s="1"/>
  <c r="D16" i="19" s="1"/>
  <c r="D17" i="19" s="1"/>
  <c r="D18" i="19" s="1"/>
  <c r="D19" i="19" s="1"/>
  <c r="D20" i="19" s="1"/>
  <c r="D21" i="19" s="1"/>
  <c r="D22" i="19" s="1"/>
  <c r="D23" i="19" s="1"/>
  <c r="D24" i="19" s="1"/>
  <c r="D25" i="19" s="1"/>
  <c r="D26" i="19" s="1"/>
  <c r="D27" i="19" s="1"/>
  <c r="D28" i="19" s="1"/>
  <c r="D29" i="19" s="1"/>
  <c r="D30" i="19" s="1"/>
  <c r="D31" i="19" s="1"/>
  <c r="D32" i="19" s="1"/>
  <c r="D33" i="19" s="1"/>
  <c r="D34" i="19" s="1"/>
  <c r="D35" i="19" s="1"/>
  <c r="D36" i="19" s="1"/>
  <c r="D37" i="19" s="1"/>
  <c r="D38" i="19" s="1"/>
  <c r="D39" i="19" s="1"/>
  <c r="D40" i="19" s="1"/>
  <c r="D41" i="19" s="1"/>
  <c r="D42" i="19" s="1"/>
  <c r="D43" i="19" s="1"/>
  <c r="D44" i="19" s="1"/>
  <c r="D45" i="19" s="1"/>
  <c r="D46" i="19" s="1"/>
  <c r="D47" i="19" s="1"/>
  <c r="D48" i="19" s="1"/>
  <c r="D49" i="19" s="1"/>
  <c r="D50" i="19" s="1"/>
  <c r="D51" i="19" s="1"/>
  <c r="D52" i="19" s="1"/>
  <c r="D53" i="19" s="1"/>
  <c r="C4" i="19"/>
  <c r="H4" i="19" s="1"/>
  <c r="H5" i="19" s="1"/>
  <c r="H6" i="19" s="1"/>
  <c r="H7" i="19" s="1"/>
  <c r="H8" i="19" s="1"/>
  <c r="H9" i="19" s="1"/>
  <c r="H10" i="19" s="1"/>
  <c r="H11" i="19" s="1"/>
  <c r="H12" i="19" s="1"/>
  <c r="H13" i="19" s="1"/>
  <c r="H14" i="19" s="1"/>
  <c r="H15" i="19" s="1"/>
  <c r="H16" i="19" s="1"/>
  <c r="H17" i="19" s="1"/>
  <c r="H18" i="19" s="1"/>
  <c r="H19" i="19" s="1"/>
  <c r="H20" i="19" s="1"/>
  <c r="H21" i="19" s="1"/>
  <c r="H22" i="19" s="1"/>
  <c r="H23" i="19" s="1"/>
  <c r="H24" i="19" s="1"/>
  <c r="H25" i="19" s="1"/>
  <c r="H26" i="19" s="1"/>
  <c r="H27" i="19" s="1"/>
  <c r="H28" i="19" s="1"/>
  <c r="H29" i="19" s="1"/>
  <c r="H30" i="19" s="1"/>
  <c r="H31" i="19" s="1"/>
  <c r="H32" i="19" s="1"/>
  <c r="H33" i="19" s="1"/>
  <c r="H34" i="19" s="1"/>
  <c r="H35" i="19" s="1"/>
  <c r="H36" i="19" s="1"/>
  <c r="H37" i="19" s="1"/>
  <c r="H38" i="19" s="1"/>
  <c r="H39" i="19" s="1"/>
  <c r="H40" i="19" s="1"/>
  <c r="H41" i="19" s="1"/>
  <c r="H42" i="19" s="1"/>
  <c r="H43" i="19" s="1"/>
  <c r="H44" i="19" s="1"/>
  <c r="H45" i="19" s="1"/>
  <c r="H46" i="19" s="1"/>
  <c r="H47" i="19" s="1"/>
  <c r="H48" i="19" s="1"/>
  <c r="H49" i="19" s="1"/>
  <c r="H50" i="19" s="1"/>
  <c r="H51" i="19" s="1"/>
  <c r="H52" i="19" s="1"/>
  <c r="H53" i="19" s="1"/>
  <c r="AA128" i="18" l="1"/>
  <c r="AA127" i="18"/>
  <c r="AA126" i="18"/>
  <c r="AA125" i="18"/>
  <c r="AA124" i="18"/>
  <c r="AA123" i="18"/>
  <c r="AA122" i="18"/>
  <c r="AA121" i="18"/>
  <c r="AA120" i="18"/>
  <c r="AA119" i="18"/>
  <c r="AA118" i="18"/>
  <c r="AA117" i="18"/>
  <c r="AA116" i="18"/>
  <c r="AA115" i="18"/>
  <c r="AA114" i="18"/>
  <c r="AA113" i="18"/>
  <c r="AA112" i="18"/>
  <c r="AA111" i="18"/>
  <c r="AA110" i="18"/>
  <c r="AA109" i="18"/>
  <c r="AA108" i="18"/>
  <c r="AA107" i="18"/>
  <c r="AA106" i="18"/>
  <c r="AA105" i="18"/>
  <c r="AA104" i="18"/>
  <c r="AA103" i="18"/>
  <c r="AA102" i="18"/>
  <c r="AA101" i="18"/>
  <c r="AA100" i="18"/>
  <c r="AA99" i="18"/>
  <c r="G99" i="18"/>
  <c r="G100" i="18" s="1"/>
  <c r="G101" i="18" s="1"/>
  <c r="G102" i="18" s="1"/>
  <c r="G103" i="18" s="1"/>
  <c r="G104" i="18" s="1"/>
  <c r="G105" i="18" s="1"/>
  <c r="G106" i="18" s="1"/>
  <c r="G107" i="18" s="1"/>
  <c r="G108" i="18" s="1"/>
  <c r="G109" i="18" s="1"/>
  <c r="G110" i="18" s="1"/>
  <c r="G111" i="18" s="1"/>
  <c r="G112" i="18" s="1"/>
  <c r="G113" i="18" s="1"/>
  <c r="G114" i="18" s="1"/>
  <c r="G115" i="18" s="1"/>
  <c r="G116" i="18" s="1"/>
  <c r="G117" i="18" s="1"/>
  <c r="G118" i="18" s="1"/>
  <c r="G119" i="18" s="1"/>
  <c r="G120" i="18" s="1"/>
  <c r="G121" i="18" s="1"/>
  <c r="G122" i="18" s="1"/>
  <c r="G123" i="18" s="1"/>
  <c r="G124" i="18" s="1"/>
  <c r="G125" i="18" s="1"/>
  <c r="G126" i="18" s="1"/>
  <c r="G127" i="18" s="1"/>
  <c r="G128" i="18" s="1"/>
  <c r="F99" i="18"/>
  <c r="F100" i="18" s="1"/>
  <c r="F101" i="18" s="1"/>
  <c r="F102" i="18" s="1"/>
  <c r="F103" i="18" s="1"/>
  <c r="F104" i="18" s="1"/>
  <c r="F105" i="18" s="1"/>
  <c r="F106" i="18" s="1"/>
  <c r="F107" i="18" s="1"/>
  <c r="F108" i="18" s="1"/>
  <c r="F109" i="18" s="1"/>
  <c r="F110" i="18" s="1"/>
  <c r="F111" i="18" s="1"/>
  <c r="F112" i="18" s="1"/>
  <c r="F113" i="18" s="1"/>
  <c r="F114" i="18" s="1"/>
  <c r="F115" i="18" s="1"/>
  <c r="F116" i="18" s="1"/>
  <c r="F117" i="18" s="1"/>
  <c r="F118" i="18" s="1"/>
  <c r="F119" i="18" s="1"/>
  <c r="F120" i="18" s="1"/>
  <c r="F121" i="18" s="1"/>
  <c r="F122" i="18" s="1"/>
  <c r="F123" i="18" s="1"/>
  <c r="F124" i="18" s="1"/>
  <c r="F125" i="18" s="1"/>
  <c r="F126" i="18" s="1"/>
  <c r="F127" i="18" s="1"/>
  <c r="F128" i="18" s="1"/>
  <c r="E99" i="18"/>
  <c r="E100" i="18" s="1"/>
  <c r="E101" i="18" s="1"/>
  <c r="E102" i="18" s="1"/>
  <c r="E103" i="18" s="1"/>
  <c r="E104" i="18" s="1"/>
  <c r="E105" i="18" s="1"/>
  <c r="E106" i="18" s="1"/>
  <c r="E107" i="18" s="1"/>
  <c r="E108" i="18" s="1"/>
  <c r="E109" i="18" s="1"/>
  <c r="E110" i="18" s="1"/>
  <c r="E111" i="18" s="1"/>
  <c r="E112" i="18" s="1"/>
  <c r="E113" i="18" s="1"/>
  <c r="E114" i="18" s="1"/>
  <c r="E115" i="18" s="1"/>
  <c r="E116" i="18" s="1"/>
  <c r="E117" i="18" s="1"/>
  <c r="E118" i="18" s="1"/>
  <c r="E119" i="18" s="1"/>
  <c r="E120" i="18" s="1"/>
  <c r="E121" i="18" s="1"/>
  <c r="E122" i="18" s="1"/>
  <c r="E123" i="18" s="1"/>
  <c r="E124" i="18" s="1"/>
  <c r="E125" i="18" s="1"/>
  <c r="E126" i="18" s="1"/>
  <c r="E127" i="18" s="1"/>
  <c r="E128" i="18" s="1"/>
  <c r="AA98" i="18"/>
  <c r="AA97" i="18"/>
  <c r="AA96" i="18"/>
  <c r="AA95" i="18"/>
  <c r="AA94" i="18"/>
  <c r="AA93" i="18"/>
  <c r="AA92" i="18"/>
  <c r="AA91" i="18"/>
  <c r="AA90" i="18"/>
  <c r="AA89" i="18"/>
  <c r="AA88" i="18"/>
  <c r="AA87" i="18"/>
  <c r="AA86" i="18"/>
  <c r="AA85" i="18"/>
  <c r="AA84" i="18"/>
  <c r="AA83" i="18"/>
  <c r="AA82" i="18"/>
  <c r="AA81" i="18"/>
  <c r="AA80" i="18"/>
  <c r="AA79" i="18"/>
  <c r="AA78" i="18"/>
  <c r="AA77" i="18"/>
  <c r="AA76" i="18"/>
  <c r="AA75" i="18"/>
  <c r="AA74" i="18"/>
  <c r="AA73" i="18"/>
  <c r="AA72" i="18"/>
  <c r="G72" i="18"/>
  <c r="G73" i="18" s="1"/>
  <c r="G74" i="18" s="1"/>
  <c r="G75" i="18" s="1"/>
  <c r="G76" i="18" s="1"/>
  <c r="G77" i="18" s="1"/>
  <c r="G78" i="18" s="1"/>
  <c r="G79" i="18" s="1"/>
  <c r="G80" i="18" s="1"/>
  <c r="G81" i="18" s="1"/>
  <c r="G82" i="18" s="1"/>
  <c r="G83" i="18" s="1"/>
  <c r="G84" i="18" s="1"/>
  <c r="G85" i="18" s="1"/>
  <c r="G86" i="18" s="1"/>
  <c r="G87" i="18" s="1"/>
  <c r="G88" i="18" s="1"/>
  <c r="G89" i="18" s="1"/>
  <c r="G90" i="18" s="1"/>
  <c r="G91" i="18" s="1"/>
  <c r="G92" i="18" s="1"/>
  <c r="G93" i="18" s="1"/>
  <c r="G94" i="18" s="1"/>
  <c r="G95" i="18" s="1"/>
  <c r="G96" i="18" s="1"/>
  <c r="G97" i="18" s="1"/>
  <c r="AA71" i="18"/>
  <c r="AA70" i="18"/>
  <c r="F70" i="18"/>
  <c r="F71" i="18" s="1"/>
  <c r="F72" i="18" s="1"/>
  <c r="F73" i="18" s="1"/>
  <c r="F74" i="18" s="1"/>
  <c r="F75" i="18" s="1"/>
  <c r="F76" i="18" s="1"/>
  <c r="F77" i="18" s="1"/>
  <c r="F78" i="18" s="1"/>
  <c r="F79" i="18" s="1"/>
  <c r="F80" i="18" s="1"/>
  <c r="F81" i="18" s="1"/>
  <c r="F82" i="18" s="1"/>
  <c r="F83" i="18" s="1"/>
  <c r="F84" i="18" s="1"/>
  <c r="F85" i="18" s="1"/>
  <c r="F86" i="18" s="1"/>
  <c r="F87" i="18" s="1"/>
  <c r="F88" i="18" s="1"/>
  <c r="F89" i="18" s="1"/>
  <c r="F90" i="18" s="1"/>
  <c r="F91" i="18" s="1"/>
  <c r="F92" i="18" s="1"/>
  <c r="F93" i="18" s="1"/>
  <c r="F94" i="18" s="1"/>
  <c r="F95" i="18" s="1"/>
  <c r="F96" i="18" s="1"/>
  <c r="F97" i="18" s="1"/>
  <c r="AA69" i="18"/>
  <c r="G69" i="18"/>
  <c r="G70" i="18" s="1"/>
  <c r="G71" i="18" s="1"/>
  <c r="F69" i="18"/>
  <c r="E69" i="18"/>
  <c r="E70" i="18" s="1"/>
  <c r="E71" i="18" s="1"/>
  <c r="E72" i="18" s="1"/>
  <c r="E73" i="18" s="1"/>
  <c r="E74" i="18" s="1"/>
  <c r="E75" i="18" s="1"/>
  <c r="E76" i="18" s="1"/>
  <c r="E77" i="18" s="1"/>
  <c r="E78" i="18" s="1"/>
  <c r="E79" i="18" s="1"/>
  <c r="E80" i="18" s="1"/>
  <c r="E81" i="18" s="1"/>
  <c r="E82" i="18" s="1"/>
  <c r="E83" i="18" s="1"/>
  <c r="E84" i="18" s="1"/>
  <c r="E85" i="18" s="1"/>
  <c r="E86" i="18" s="1"/>
  <c r="E87" i="18" s="1"/>
  <c r="E88" i="18" s="1"/>
  <c r="E89" i="18" s="1"/>
  <c r="E90" i="18" s="1"/>
  <c r="E91" i="18" s="1"/>
  <c r="E92" i="18" s="1"/>
  <c r="E93" i="18" s="1"/>
  <c r="E94" i="18" s="1"/>
  <c r="E95" i="18" s="1"/>
  <c r="E96" i="18" s="1"/>
  <c r="E97" i="18" s="1"/>
  <c r="AA68" i="18"/>
  <c r="AA67" i="18"/>
  <c r="AA66" i="18"/>
  <c r="AA65" i="18"/>
  <c r="AA64" i="18"/>
  <c r="AA63" i="18"/>
  <c r="AA62" i="18"/>
  <c r="AA61" i="18"/>
  <c r="AA60" i="18"/>
  <c r="AA59" i="18"/>
  <c r="AA58" i="18"/>
  <c r="AA57" i="18"/>
  <c r="AA56" i="18"/>
  <c r="AA55" i="18"/>
  <c r="AA54" i="18"/>
  <c r="AA53" i="18"/>
  <c r="AA52" i="18"/>
  <c r="AA51" i="18"/>
  <c r="AA50" i="18"/>
  <c r="AA49" i="18"/>
  <c r="AA48" i="18"/>
  <c r="AA47" i="18"/>
  <c r="AA46" i="18"/>
  <c r="AA45" i="18"/>
  <c r="AA44" i="18"/>
  <c r="AA43" i="18"/>
  <c r="AA42" i="18"/>
  <c r="AA41" i="18"/>
  <c r="AA40" i="18"/>
  <c r="AA39" i="18"/>
  <c r="AA38" i="18"/>
  <c r="F38" i="18"/>
  <c r="F39" i="18" s="1"/>
  <c r="F40" i="18" s="1"/>
  <c r="F41" i="18" s="1"/>
  <c r="F42" i="18" s="1"/>
  <c r="F43" i="18" s="1"/>
  <c r="F44" i="18" s="1"/>
  <c r="F45" i="18" s="1"/>
  <c r="F46" i="18" s="1"/>
  <c r="F47" i="18" s="1"/>
  <c r="F48" i="18" s="1"/>
  <c r="F49" i="18" s="1"/>
  <c r="F50" i="18" s="1"/>
  <c r="F51" i="18" s="1"/>
  <c r="F52" i="18" s="1"/>
  <c r="F53" i="18" s="1"/>
  <c r="F54" i="18" s="1"/>
  <c r="F55" i="18" s="1"/>
  <c r="F56" i="18" s="1"/>
  <c r="F57" i="18" s="1"/>
  <c r="F58" i="18" s="1"/>
  <c r="F59" i="18" s="1"/>
  <c r="F60" i="18" s="1"/>
  <c r="F61" i="18" s="1"/>
  <c r="F62" i="18" s="1"/>
  <c r="F63" i="18" s="1"/>
  <c r="F64" i="18" s="1"/>
  <c r="F65" i="18" s="1"/>
  <c r="F66" i="18" s="1"/>
  <c r="F67" i="18" s="1"/>
  <c r="AA37" i="18"/>
  <c r="G37" i="18"/>
  <c r="G38" i="18" s="1"/>
  <c r="G39" i="18" s="1"/>
  <c r="G40" i="18" s="1"/>
  <c r="G41" i="18" s="1"/>
  <c r="G42" i="18" s="1"/>
  <c r="G43" i="18" s="1"/>
  <c r="G44" i="18" s="1"/>
  <c r="G45" i="18" s="1"/>
  <c r="G46" i="18" s="1"/>
  <c r="G47" i="18" s="1"/>
  <c r="G48" i="18" s="1"/>
  <c r="G49" i="18" s="1"/>
  <c r="G50" i="18" s="1"/>
  <c r="G51" i="18" s="1"/>
  <c r="G52" i="18" s="1"/>
  <c r="G53" i="18" s="1"/>
  <c r="G54" i="18" s="1"/>
  <c r="G55" i="18" s="1"/>
  <c r="G56" i="18" s="1"/>
  <c r="G57" i="18" s="1"/>
  <c r="G58" i="18" s="1"/>
  <c r="G59" i="18" s="1"/>
  <c r="G60" i="18" s="1"/>
  <c r="G61" i="18" s="1"/>
  <c r="G62" i="18" s="1"/>
  <c r="G63" i="18" s="1"/>
  <c r="G64" i="18" s="1"/>
  <c r="G65" i="18" s="1"/>
  <c r="G66" i="18" s="1"/>
  <c r="G67" i="18" s="1"/>
  <c r="F37" i="18"/>
  <c r="E37" i="18"/>
  <c r="E38" i="18" s="1"/>
  <c r="E39" i="18" s="1"/>
  <c r="E40" i="18" s="1"/>
  <c r="E41" i="18" s="1"/>
  <c r="E42" i="18" s="1"/>
  <c r="E43" i="18" s="1"/>
  <c r="E44" i="18" s="1"/>
  <c r="E45" i="18" s="1"/>
  <c r="E46" i="18" s="1"/>
  <c r="E47" i="18" s="1"/>
  <c r="E48" i="18" s="1"/>
  <c r="E49" i="18" s="1"/>
  <c r="E50" i="18" s="1"/>
  <c r="E51" i="18" s="1"/>
  <c r="E52" i="18" s="1"/>
  <c r="E53" i="18" s="1"/>
  <c r="E54" i="18" s="1"/>
  <c r="E55" i="18" s="1"/>
  <c r="E56" i="18" s="1"/>
  <c r="E57" i="18" s="1"/>
  <c r="E58" i="18" s="1"/>
  <c r="E59" i="18" s="1"/>
  <c r="E60" i="18" s="1"/>
  <c r="E61" i="18" s="1"/>
  <c r="E62" i="18" s="1"/>
  <c r="E63" i="18" s="1"/>
  <c r="E64" i="18" s="1"/>
  <c r="E65" i="18" s="1"/>
  <c r="E66" i="18" s="1"/>
  <c r="E67" i="18" s="1"/>
  <c r="AA36" i="18"/>
  <c r="AA35" i="18"/>
  <c r="AA34" i="18"/>
  <c r="AA33" i="18"/>
  <c r="AA32" i="18"/>
  <c r="AA31" i="18"/>
  <c r="AA30" i="18"/>
  <c r="AA29" i="18"/>
  <c r="AA28" i="18"/>
  <c r="AA27" i="18"/>
  <c r="AA26" i="18"/>
  <c r="AA25" i="18"/>
  <c r="AA24" i="18"/>
  <c r="AA23" i="18"/>
  <c r="AA22" i="18"/>
  <c r="AA21" i="18"/>
  <c r="AA20" i="18"/>
  <c r="AA19" i="18"/>
  <c r="AA18" i="18"/>
  <c r="AA17" i="18"/>
  <c r="AA16" i="18"/>
  <c r="AA15" i="18"/>
  <c r="AA14" i="18"/>
  <c r="AA13" i="18"/>
  <c r="AA12" i="18"/>
  <c r="AA11" i="18"/>
  <c r="AA10" i="18"/>
  <c r="AA9" i="18"/>
  <c r="AA8" i="18"/>
  <c r="AA7" i="18"/>
  <c r="AA6" i="18"/>
  <c r="AA5" i="18"/>
  <c r="G5" i="18"/>
  <c r="G6" i="18" s="1"/>
  <c r="G7" i="18" s="1"/>
  <c r="G8" i="18" s="1"/>
  <c r="G9" i="18" s="1"/>
  <c r="G10" i="18" s="1"/>
  <c r="G11" i="18" s="1"/>
  <c r="G12" i="18" s="1"/>
  <c r="G13" i="18" s="1"/>
  <c r="G14" i="18" s="1"/>
  <c r="G15" i="18" s="1"/>
  <c r="G16" i="18" s="1"/>
  <c r="G17" i="18" s="1"/>
  <c r="G18" i="18" s="1"/>
  <c r="G19" i="18" s="1"/>
  <c r="G20" i="18" s="1"/>
  <c r="G21" i="18" s="1"/>
  <c r="G22" i="18" s="1"/>
  <c r="G23" i="18" s="1"/>
  <c r="G24" i="18" s="1"/>
  <c r="G25" i="18" s="1"/>
  <c r="G26" i="18" s="1"/>
  <c r="G27" i="18" s="1"/>
  <c r="G28" i="18" s="1"/>
  <c r="G29" i="18" s="1"/>
  <c r="G30" i="18" s="1"/>
  <c r="G31" i="18" s="1"/>
  <c r="G32" i="18" s="1"/>
  <c r="G33" i="18" s="1"/>
  <c r="G34" i="18" s="1"/>
  <c r="G35" i="18" s="1"/>
  <c r="F5" i="18"/>
  <c r="F6" i="18" s="1"/>
  <c r="F7" i="18" s="1"/>
  <c r="F8" i="18" s="1"/>
  <c r="F9" i="18" s="1"/>
  <c r="F10" i="18" s="1"/>
  <c r="F11" i="18" s="1"/>
  <c r="F12" i="18" s="1"/>
  <c r="F13" i="18" s="1"/>
  <c r="F14" i="18" s="1"/>
  <c r="F15" i="18" s="1"/>
  <c r="F16" i="18" s="1"/>
  <c r="F17" i="18" s="1"/>
  <c r="F18" i="18" s="1"/>
  <c r="F19" i="18" s="1"/>
  <c r="F20" i="18" s="1"/>
  <c r="F21" i="18" s="1"/>
  <c r="F22" i="18" s="1"/>
  <c r="F23" i="18" s="1"/>
  <c r="F24" i="18" s="1"/>
  <c r="F25" i="18" s="1"/>
  <c r="F26" i="18" s="1"/>
  <c r="F27" i="18" s="1"/>
  <c r="F28" i="18" s="1"/>
  <c r="F29" i="18" s="1"/>
  <c r="F30" i="18" s="1"/>
  <c r="F31" i="18" s="1"/>
  <c r="F32" i="18" s="1"/>
  <c r="F33" i="18" s="1"/>
  <c r="F34" i="18" s="1"/>
  <c r="F35" i="18" s="1"/>
  <c r="E5" i="18"/>
  <c r="E6" i="18" s="1"/>
  <c r="E7" i="18" s="1"/>
  <c r="E8" i="18" s="1"/>
  <c r="E9" i="18" s="1"/>
  <c r="E10" i="18" s="1"/>
  <c r="E11" i="18" s="1"/>
  <c r="E12" i="18" s="1"/>
  <c r="E13" i="18" s="1"/>
  <c r="E14" i="18" s="1"/>
  <c r="E15" i="18" s="1"/>
  <c r="E16" i="18" s="1"/>
  <c r="E17" i="18" s="1"/>
  <c r="E18" i="18" s="1"/>
  <c r="E19" i="18" s="1"/>
  <c r="E20" i="18" s="1"/>
  <c r="E21" i="18" s="1"/>
  <c r="E22" i="18" s="1"/>
  <c r="E23" i="18" s="1"/>
  <c r="E24" i="18" s="1"/>
  <c r="E25" i="18" s="1"/>
  <c r="E26" i="18" s="1"/>
  <c r="E27" i="18" s="1"/>
  <c r="E28" i="18" s="1"/>
  <c r="E29" i="18" s="1"/>
  <c r="E30" i="18" s="1"/>
  <c r="E31" i="18" s="1"/>
  <c r="E32" i="18" s="1"/>
  <c r="E33" i="18" s="1"/>
  <c r="E34" i="18" s="1"/>
  <c r="E35" i="18" s="1"/>
  <c r="B5" i="18"/>
  <c r="B6" i="18" s="1"/>
  <c r="B7" i="18" s="1"/>
  <c r="B8" i="18" s="1"/>
  <c r="B9" i="18" s="1"/>
  <c r="B10" i="18" s="1"/>
  <c r="B11" i="18" s="1"/>
  <c r="B12" i="18" s="1"/>
  <c r="B13" i="18" s="1"/>
  <c r="B14" i="18" s="1"/>
  <c r="B15" i="18" s="1"/>
  <c r="B16" i="18" s="1"/>
  <c r="B17" i="18" s="1"/>
  <c r="B18" i="18" s="1"/>
  <c r="B19" i="18" s="1"/>
  <c r="B20" i="18" s="1"/>
  <c r="B21" i="18" s="1"/>
  <c r="B22" i="18" s="1"/>
  <c r="B23" i="18" s="1"/>
  <c r="B24" i="18" s="1"/>
  <c r="B25" i="18" s="1"/>
  <c r="B26" i="18" s="1"/>
  <c r="B27" i="18" s="1"/>
  <c r="B28" i="18" s="1"/>
  <c r="B29" i="18" s="1"/>
  <c r="B30" i="18" s="1"/>
  <c r="B31" i="18" s="1"/>
  <c r="B32" i="18" s="1"/>
  <c r="B33" i="18" s="1"/>
  <c r="B34" i="18" s="1"/>
  <c r="B35" i="18" s="1"/>
  <c r="B36" i="18" s="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A5" i="18"/>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116" i="18" s="1"/>
  <c r="A117" i="18" s="1"/>
  <c r="A118" i="18" s="1"/>
  <c r="A119" i="18" s="1"/>
  <c r="A120" i="18" s="1"/>
  <c r="A121" i="18" s="1"/>
  <c r="A122" i="18" s="1"/>
  <c r="A123" i="18" s="1"/>
  <c r="A124" i="18" s="1"/>
  <c r="A125" i="18" s="1"/>
  <c r="A126" i="18" s="1"/>
  <c r="A127" i="18" s="1"/>
  <c r="A128" i="18" s="1"/>
  <c r="AA4" i="18"/>
  <c r="D4" i="18"/>
  <c r="D5" i="18" s="1"/>
  <c r="D6" i="18" s="1"/>
  <c r="D7" i="18" s="1"/>
  <c r="D8" i="18" s="1"/>
  <c r="D9" i="18" s="1"/>
  <c r="D10" i="18" s="1"/>
  <c r="D11" i="18" s="1"/>
  <c r="D12" i="18" s="1"/>
  <c r="D13" i="18" s="1"/>
  <c r="D14" i="18" s="1"/>
  <c r="D15" i="18" s="1"/>
  <c r="D16" i="18" s="1"/>
  <c r="D17" i="18" s="1"/>
  <c r="D18" i="18" s="1"/>
  <c r="D19" i="18" s="1"/>
  <c r="D20" i="18" s="1"/>
  <c r="D21" i="18" s="1"/>
  <c r="D22" i="18" s="1"/>
  <c r="D23" i="18" s="1"/>
  <c r="D24" i="18" s="1"/>
  <c r="D25" i="18" s="1"/>
  <c r="D26" i="18" s="1"/>
  <c r="D27" i="18" s="1"/>
  <c r="D28" i="18" s="1"/>
  <c r="D29" i="18" s="1"/>
  <c r="D30" i="18" s="1"/>
  <c r="D31" i="18" s="1"/>
  <c r="D32" i="18" s="1"/>
  <c r="D33" i="18" s="1"/>
  <c r="D34" i="18" s="1"/>
  <c r="D35" i="18" s="1"/>
  <c r="D36" i="18" s="1"/>
  <c r="D37" i="18" s="1"/>
  <c r="D38" i="18" s="1"/>
  <c r="D39" i="18" s="1"/>
  <c r="D40" i="18" s="1"/>
  <c r="D41" i="18" s="1"/>
  <c r="D42" i="18" s="1"/>
  <c r="D43" i="18" s="1"/>
  <c r="D44" i="18" s="1"/>
  <c r="D45" i="18" s="1"/>
  <c r="D46" i="18" s="1"/>
  <c r="D47" i="18" s="1"/>
  <c r="D48" i="18" s="1"/>
  <c r="D49" i="18" s="1"/>
  <c r="D50" i="18" s="1"/>
  <c r="D51" i="18" s="1"/>
  <c r="D52" i="18" s="1"/>
  <c r="D53" i="18" s="1"/>
  <c r="D54" i="18" s="1"/>
  <c r="D55" i="18" s="1"/>
  <c r="D56" i="18" s="1"/>
  <c r="D57" i="18" s="1"/>
  <c r="D58" i="18" s="1"/>
  <c r="D59" i="18" s="1"/>
  <c r="D60" i="18" s="1"/>
  <c r="D61" i="18" s="1"/>
  <c r="D62" i="18" s="1"/>
  <c r="D63" i="18" s="1"/>
  <c r="D64" i="18" s="1"/>
  <c r="D65" i="18" s="1"/>
  <c r="D66" i="18" s="1"/>
  <c r="D67" i="18" s="1"/>
  <c r="D68" i="18" s="1"/>
  <c r="D69" i="18" s="1"/>
  <c r="D70" i="18" s="1"/>
  <c r="D71" i="18" s="1"/>
  <c r="D72" i="18" s="1"/>
  <c r="D73" i="18" s="1"/>
  <c r="D74" i="18" s="1"/>
  <c r="D75" i="18" s="1"/>
  <c r="D76" i="18" s="1"/>
  <c r="D77" i="18" s="1"/>
  <c r="D78" i="18" s="1"/>
  <c r="D79" i="18" s="1"/>
  <c r="D80" i="18" s="1"/>
  <c r="D81" i="18" s="1"/>
  <c r="D82" i="18" s="1"/>
  <c r="D83" i="18" s="1"/>
  <c r="D84" i="18" s="1"/>
  <c r="D85" i="18" s="1"/>
  <c r="D86" i="18" s="1"/>
  <c r="D87" i="18" s="1"/>
  <c r="D88" i="18" s="1"/>
  <c r="D89" i="18" s="1"/>
  <c r="D90" i="18" s="1"/>
  <c r="D91" i="18" s="1"/>
  <c r="D92" i="18" s="1"/>
  <c r="D93" i="18" s="1"/>
  <c r="D94" i="18" s="1"/>
  <c r="D95" i="18" s="1"/>
  <c r="D96" i="18" s="1"/>
  <c r="D97" i="18" s="1"/>
  <c r="D98" i="18" s="1"/>
  <c r="D99" i="18" s="1"/>
  <c r="D100" i="18" s="1"/>
  <c r="D101" i="18" s="1"/>
  <c r="D102" i="18" s="1"/>
  <c r="D103" i="18" s="1"/>
  <c r="D104" i="18" s="1"/>
  <c r="D105" i="18" s="1"/>
  <c r="D106" i="18" s="1"/>
  <c r="D107" i="18" s="1"/>
  <c r="D108" i="18" s="1"/>
  <c r="D109" i="18" s="1"/>
  <c r="D110" i="18" s="1"/>
  <c r="D111" i="18" s="1"/>
  <c r="D112" i="18" s="1"/>
  <c r="D113" i="18" s="1"/>
  <c r="D114" i="18" s="1"/>
  <c r="D115" i="18" s="1"/>
  <c r="D116" i="18" s="1"/>
  <c r="D117" i="18" s="1"/>
  <c r="D118" i="18" s="1"/>
  <c r="D119" i="18" s="1"/>
  <c r="D120" i="18" s="1"/>
  <c r="D121" i="18" s="1"/>
  <c r="D122" i="18" s="1"/>
  <c r="D123" i="18" s="1"/>
  <c r="D124" i="18" s="1"/>
  <c r="D125" i="18" s="1"/>
  <c r="D126" i="18" s="1"/>
  <c r="D127" i="18" s="1"/>
  <c r="D128" i="18" s="1"/>
  <c r="C4" i="18"/>
  <c r="C5" i="18" l="1"/>
  <c r="C6" i="18" s="1"/>
  <c r="C7" i="18" s="1"/>
  <c r="C8" i="18" s="1"/>
  <c r="C9" i="18" s="1"/>
  <c r="C10" i="18" s="1"/>
  <c r="C11" i="18" s="1"/>
  <c r="C12" i="18" s="1"/>
  <c r="C13" i="18" s="1"/>
  <c r="C14" i="18" s="1"/>
  <c r="C15" i="18" s="1"/>
  <c r="C16" i="18" s="1"/>
  <c r="C17" i="18" s="1"/>
  <c r="C18" i="18" s="1"/>
  <c r="C19" i="18" s="1"/>
  <c r="C20" i="18" s="1"/>
  <c r="C21" i="18" s="1"/>
  <c r="C22" i="18" s="1"/>
  <c r="C23" i="18" s="1"/>
  <c r="C24" i="18" s="1"/>
  <c r="C25" i="18" s="1"/>
  <c r="C26" i="18" s="1"/>
  <c r="C27" i="18" s="1"/>
  <c r="C28" i="18" s="1"/>
  <c r="C29" i="18" s="1"/>
  <c r="C30" i="18" s="1"/>
  <c r="C31" i="18" s="1"/>
  <c r="C32" i="18" s="1"/>
  <c r="C33" i="18" s="1"/>
  <c r="C34" i="18" s="1"/>
  <c r="C35" i="18" s="1"/>
  <c r="C36" i="18" s="1"/>
  <c r="C37" i="18" s="1"/>
  <c r="C38" i="18" s="1"/>
  <c r="C39" i="18" s="1"/>
  <c r="C40" i="18" s="1"/>
  <c r="C41" i="18" s="1"/>
  <c r="C42" i="18" s="1"/>
  <c r="C43" i="18" s="1"/>
  <c r="C44" i="18" s="1"/>
  <c r="C45" i="18" s="1"/>
  <c r="C46" i="18" s="1"/>
  <c r="C47" i="18" s="1"/>
  <c r="C48" i="18" s="1"/>
  <c r="C49" i="18" s="1"/>
  <c r="C50" i="18" s="1"/>
  <c r="C51" i="18" s="1"/>
  <c r="C52" i="18" s="1"/>
  <c r="C53" i="18" s="1"/>
  <c r="C54" i="18" s="1"/>
  <c r="C55" i="18" s="1"/>
  <c r="C56" i="18" s="1"/>
  <c r="C57" i="18" s="1"/>
  <c r="C58" i="18" s="1"/>
  <c r="C59" i="18" s="1"/>
  <c r="C60" i="18" s="1"/>
  <c r="C61" i="18" s="1"/>
  <c r="C62" i="18" s="1"/>
  <c r="C63" i="18" s="1"/>
  <c r="C64" i="18" s="1"/>
  <c r="C65" i="18" s="1"/>
  <c r="C66" i="18" s="1"/>
  <c r="C67" i="18" s="1"/>
  <c r="C68" i="18" s="1"/>
  <c r="C69" i="18" s="1"/>
  <c r="C70" i="18" s="1"/>
  <c r="C71" i="18" s="1"/>
  <c r="C72" i="18" s="1"/>
  <c r="C73" i="18" s="1"/>
  <c r="C74" i="18" s="1"/>
  <c r="C75" i="18" s="1"/>
  <c r="C76" i="18" s="1"/>
  <c r="C77" i="18" s="1"/>
  <c r="C78" i="18" s="1"/>
  <c r="C79" i="18" s="1"/>
  <c r="C80" i="18" s="1"/>
  <c r="C81" i="18" s="1"/>
  <c r="C82" i="18" s="1"/>
  <c r="C83" i="18" s="1"/>
  <c r="C84" i="18" s="1"/>
  <c r="C85" i="18" s="1"/>
  <c r="C86" i="18" s="1"/>
  <c r="C87" i="18" s="1"/>
  <c r="C88" i="18" s="1"/>
  <c r="C89" i="18" s="1"/>
  <c r="C90" i="18" s="1"/>
  <c r="C91" i="18" s="1"/>
  <c r="C92" i="18" s="1"/>
  <c r="C93" i="18" s="1"/>
  <c r="C94" i="18" s="1"/>
  <c r="C95" i="18" s="1"/>
  <c r="C96" i="18" s="1"/>
  <c r="C97" i="18" s="1"/>
  <c r="C98" i="18" s="1"/>
  <c r="C99" i="18" s="1"/>
  <c r="C100" i="18" s="1"/>
  <c r="C101" i="18" s="1"/>
  <c r="C102" i="18" s="1"/>
  <c r="C103" i="18" s="1"/>
  <c r="C104" i="18" s="1"/>
  <c r="C105" i="18" s="1"/>
  <c r="C106" i="18" s="1"/>
  <c r="C107" i="18" s="1"/>
  <c r="C108" i="18" s="1"/>
  <c r="C109" i="18" s="1"/>
  <c r="C110" i="18" s="1"/>
  <c r="C111" i="18" s="1"/>
  <c r="C112" i="18" s="1"/>
  <c r="C113" i="18" s="1"/>
  <c r="C114" i="18" s="1"/>
  <c r="C115" i="18" s="1"/>
  <c r="C116" i="18" s="1"/>
  <c r="C117" i="18" s="1"/>
  <c r="C118" i="18" s="1"/>
  <c r="C119" i="18" s="1"/>
  <c r="C120" i="18" s="1"/>
  <c r="C121" i="18" s="1"/>
  <c r="C122" i="18" s="1"/>
  <c r="C123" i="18" s="1"/>
  <c r="C124" i="18" s="1"/>
  <c r="C125" i="18" s="1"/>
  <c r="C126" i="18" s="1"/>
  <c r="C127" i="18" s="1"/>
  <c r="C128" i="18" s="1"/>
  <c r="H4" i="18"/>
  <c r="H5" i="18" s="1"/>
  <c r="H6" i="18" s="1"/>
  <c r="H7" i="18" s="1"/>
  <c r="H8" i="18" s="1"/>
  <c r="H9" i="18" s="1"/>
  <c r="H10" i="18" s="1"/>
  <c r="H11" i="18" s="1"/>
  <c r="H12" i="18" s="1"/>
  <c r="H13" i="18" s="1"/>
  <c r="H14" i="18" s="1"/>
  <c r="H15" i="18" s="1"/>
  <c r="H16" i="18" s="1"/>
  <c r="H17" i="18" s="1"/>
  <c r="H18" i="18" s="1"/>
  <c r="H19" i="18" s="1"/>
  <c r="H20" i="18" s="1"/>
  <c r="H21" i="18" s="1"/>
  <c r="H22" i="18" s="1"/>
  <c r="H23" i="18" s="1"/>
  <c r="H24" i="18" s="1"/>
  <c r="H25" i="18" s="1"/>
  <c r="H26" i="18" s="1"/>
  <c r="H27" i="18" s="1"/>
  <c r="H28" i="18" s="1"/>
  <c r="H29" i="18" s="1"/>
  <c r="H30" i="18" s="1"/>
  <c r="H31" i="18" s="1"/>
  <c r="H32" i="18" s="1"/>
  <c r="H33" i="18" s="1"/>
  <c r="H34" i="18" s="1"/>
  <c r="H35" i="18" s="1"/>
  <c r="H36" i="18" s="1"/>
  <c r="H37" i="18" s="1"/>
  <c r="H38" i="18" s="1"/>
  <c r="H39" i="18" s="1"/>
  <c r="H40" i="18" s="1"/>
  <c r="H41" i="18" s="1"/>
  <c r="H42" i="18" s="1"/>
  <c r="H43" i="18" s="1"/>
  <c r="H44" i="18" s="1"/>
  <c r="H45" i="18" s="1"/>
  <c r="H46" i="18" s="1"/>
  <c r="H47" i="18" s="1"/>
  <c r="H48" i="18" s="1"/>
  <c r="H49" i="18" s="1"/>
  <c r="H50" i="18" s="1"/>
  <c r="H51" i="18" s="1"/>
  <c r="H52" i="18" s="1"/>
  <c r="H53" i="18" s="1"/>
  <c r="H54" i="18" s="1"/>
  <c r="H55" i="18" s="1"/>
  <c r="H56" i="18" s="1"/>
  <c r="H57" i="18" s="1"/>
  <c r="H58" i="18" s="1"/>
  <c r="H59" i="18" s="1"/>
  <c r="H60" i="18" s="1"/>
  <c r="H61" i="18" s="1"/>
  <c r="H62" i="18" s="1"/>
  <c r="H63" i="18" s="1"/>
  <c r="H64" i="18" s="1"/>
  <c r="H65" i="18" s="1"/>
  <c r="H66" i="18" s="1"/>
  <c r="H67" i="18" s="1"/>
  <c r="H68" i="18" s="1"/>
  <c r="H69" i="18" s="1"/>
  <c r="H70" i="18" s="1"/>
  <c r="H71" i="18" s="1"/>
  <c r="H72" i="18" s="1"/>
  <c r="H73" i="18" s="1"/>
  <c r="H74" i="18" s="1"/>
  <c r="H75" i="18" s="1"/>
  <c r="H76" i="18" s="1"/>
  <c r="H77" i="18" s="1"/>
  <c r="H78" i="18" s="1"/>
  <c r="H79" i="18" s="1"/>
  <c r="H80" i="18" s="1"/>
  <c r="H81" i="18" s="1"/>
  <c r="H82" i="18" s="1"/>
  <c r="H83" i="18" s="1"/>
  <c r="H84" i="18" s="1"/>
  <c r="H85" i="18" s="1"/>
  <c r="H86" i="18" s="1"/>
  <c r="H87" i="18" s="1"/>
  <c r="H88" i="18" s="1"/>
  <c r="H89" i="18" s="1"/>
  <c r="H90" i="18" s="1"/>
  <c r="H91" i="18" s="1"/>
  <c r="H92" i="18" s="1"/>
  <c r="H93" i="18" s="1"/>
  <c r="H94" i="18" s="1"/>
  <c r="H95" i="18" s="1"/>
  <c r="H96" i="18" s="1"/>
  <c r="H97" i="18" s="1"/>
  <c r="H98" i="18" s="1"/>
  <c r="H99" i="18" s="1"/>
  <c r="H100" i="18" s="1"/>
  <c r="H101" i="18" s="1"/>
  <c r="H102" i="18" s="1"/>
  <c r="H103" i="18" s="1"/>
  <c r="H104" i="18" s="1"/>
  <c r="H105" i="18" s="1"/>
  <c r="H106" i="18" s="1"/>
  <c r="H107" i="18" s="1"/>
  <c r="H108" i="18" s="1"/>
  <c r="H109" i="18" s="1"/>
  <c r="H110" i="18" s="1"/>
  <c r="H111" i="18" s="1"/>
  <c r="H112" i="18" s="1"/>
  <c r="H113" i="18" s="1"/>
  <c r="H114" i="18" s="1"/>
  <c r="H115" i="18" s="1"/>
  <c r="H116" i="18" s="1"/>
  <c r="H117" i="18" s="1"/>
  <c r="H118" i="18" s="1"/>
  <c r="H119" i="18" s="1"/>
  <c r="H120" i="18" s="1"/>
  <c r="H121" i="18" s="1"/>
  <c r="H122" i="18" s="1"/>
  <c r="H123" i="18" s="1"/>
  <c r="H124" i="18" s="1"/>
  <c r="H125" i="18" s="1"/>
  <c r="H126" i="18" s="1"/>
  <c r="H127" i="18" s="1"/>
  <c r="H128" i="18" s="1"/>
  <c r="AA69" i="17" l="1"/>
  <c r="AA68" i="17"/>
  <c r="AA67" i="17"/>
  <c r="AA66" i="17"/>
  <c r="AA65" i="17"/>
  <c r="AA64" i="17"/>
  <c r="AA63" i="17"/>
  <c r="AA62" i="17"/>
  <c r="AA61" i="17"/>
  <c r="AA60" i="17"/>
  <c r="E60" i="17"/>
  <c r="E61" i="17" s="1"/>
  <c r="E62" i="17" s="1"/>
  <c r="E63" i="17" s="1"/>
  <c r="E64" i="17" s="1"/>
  <c r="E65" i="17" s="1"/>
  <c r="E66" i="17" s="1"/>
  <c r="E67" i="17" s="1"/>
  <c r="E68" i="17" s="1"/>
  <c r="E69" i="17" s="1"/>
  <c r="AA59" i="17"/>
  <c r="AA58" i="17"/>
  <c r="AA57" i="17"/>
  <c r="AA56" i="17"/>
  <c r="AA55" i="17"/>
  <c r="AA54" i="17"/>
  <c r="AA53" i="17"/>
  <c r="AA52" i="17"/>
  <c r="AA51" i="17"/>
  <c r="AA50" i="17"/>
  <c r="AA49" i="17"/>
  <c r="AA48" i="17"/>
  <c r="AA47" i="17"/>
  <c r="AA46" i="17"/>
  <c r="AA45" i="17"/>
  <c r="AA44" i="17"/>
  <c r="AA43" i="17"/>
  <c r="AA42" i="17"/>
  <c r="AA41" i="17"/>
  <c r="AA40" i="17"/>
  <c r="AA39" i="17"/>
  <c r="AA38" i="17"/>
  <c r="AA37" i="17"/>
  <c r="AA36" i="17"/>
  <c r="AA35" i="17"/>
  <c r="AA34" i="17"/>
  <c r="AA33" i="17"/>
  <c r="AA32" i="17"/>
  <c r="AA31" i="17"/>
  <c r="AA30" i="17"/>
  <c r="AA29" i="17"/>
  <c r="AA28" i="17"/>
  <c r="AA27" i="17"/>
  <c r="AA26" i="17"/>
  <c r="AA25" i="17"/>
  <c r="AA24" i="17"/>
  <c r="AA23" i="17"/>
  <c r="AA22" i="17"/>
  <c r="AA21" i="17"/>
  <c r="AA20" i="17"/>
  <c r="AA19" i="17"/>
  <c r="AA18" i="17"/>
  <c r="AA17" i="17"/>
  <c r="AA16" i="17"/>
  <c r="AA15" i="17"/>
  <c r="AA14" i="17"/>
  <c r="AA13" i="17"/>
  <c r="AA12" i="17"/>
  <c r="AA11" i="17"/>
  <c r="AA10" i="17"/>
  <c r="AA9" i="17"/>
  <c r="AA8" i="17"/>
  <c r="AA7" i="17"/>
  <c r="AA6" i="17"/>
  <c r="G6" i="17"/>
  <c r="G7" i="17" s="1"/>
  <c r="G8" i="17" s="1"/>
  <c r="G9" i="17" s="1"/>
  <c r="G10" i="17" s="1"/>
  <c r="G11" i="17" s="1"/>
  <c r="G12" i="17" s="1"/>
  <c r="G13" i="17" s="1"/>
  <c r="G14" i="17" s="1"/>
  <c r="G15" i="17" s="1"/>
  <c r="G16" i="17" s="1"/>
  <c r="G17" i="17" s="1"/>
  <c r="G18" i="17" s="1"/>
  <c r="G19" i="17" s="1"/>
  <c r="G20" i="17" s="1"/>
  <c r="G21" i="17" s="1"/>
  <c r="G22" i="17" s="1"/>
  <c r="G23" i="17" s="1"/>
  <c r="G24" i="17" s="1"/>
  <c r="G25" i="17" s="1"/>
  <c r="G26" i="17" s="1"/>
  <c r="G27" i="17" s="1"/>
  <c r="G28" i="17" s="1"/>
  <c r="G29" i="17" s="1"/>
  <c r="G30" i="17" s="1"/>
  <c r="G31" i="17" s="1"/>
  <c r="G32" i="17" s="1"/>
  <c r="G33" i="17" s="1"/>
  <c r="G34" i="17" s="1"/>
  <c r="G35" i="17" s="1"/>
  <c r="G36" i="17" s="1"/>
  <c r="G37" i="17" s="1"/>
  <c r="G38" i="17" s="1"/>
  <c r="G39" i="17" s="1"/>
  <c r="G40" i="17" s="1"/>
  <c r="G41" i="17" s="1"/>
  <c r="G42" i="17" s="1"/>
  <c r="G43" i="17" s="1"/>
  <c r="G44" i="17" s="1"/>
  <c r="G45" i="17" s="1"/>
  <c r="G46" i="17" s="1"/>
  <c r="G47" i="17" s="1"/>
  <c r="G48" i="17" s="1"/>
  <c r="G49" i="17" s="1"/>
  <c r="G50" i="17" s="1"/>
  <c r="G51" i="17" s="1"/>
  <c r="G52" i="17" s="1"/>
  <c r="G53" i="17" s="1"/>
  <c r="G54" i="17" s="1"/>
  <c r="G55" i="17" s="1"/>
  <c r="G56" i="17" s="1"/>
  <c r="G57" i="17" s="1"/>
  <c r="G58" i="17" s="1"/>
  <c r="G59" i="17" s="1"/>
  <c r="G60" i="17" s="1"/>
  <c r="G61" i="17" s="1"/>
  <c r="G62" i="17" s="1"/>
  <c r="G63" i="17" s="1"/>
  <c r="G64" i="17" s="1"/>
  <c r="G65" i="17" s="1"/>
  <c r="G66" i="17" s="1"/>
  <c r="G67" i="17" s="1"/>
  <c r="G68" i="17" s="1"/>
  <c r="G69" i="17" s="1"/>
  <c r="E6" i="17"/>
  <c r="E7" i="17" s="1"/>
  <c r="E8" i="17" s="1"/>
  <c r="E9" i="17" s="1"/>
  <c r="E10" i="17" s="1"/>
  <c r="E11" i="17" s="1"/>
  <c r="E12" i="17" s="1"/>
  <c r="E13" i="17" s="1"/>
  <c r="E14" i="17" s="1"/>
  <c r="E15" i="17" s="1"/>
  <c r="E16" i="17" s="1"/>
  <c r="E17" i="17" s="1"/>
  <c r="E18" i="17" s="1"/>
  <c r="E19" i="17" s="1"/>
  <c r="E20" i="17" s="1"/>
  <c r="E21" i="17" s="1"/>
  <c r="E22" i="17" s="1"/>
  <c r="E23" i="17" s="1"/>
  <c r="E24" i="17" s="1"/>
  <c r="E25" i="17" s="1"/>
  <c r="E26" i="17" s="1"/>
  <c r="E27" i="17" s="1"/>
  <c r="E28" i="17" s="1"/>
  <c r="E29" i="17" s="1"/>
  <c r="E30" i="17" s="1"/>
  <c r="E31" i="17" s="1"/>
  <c r="E32" i="17" s="1"/>
  <c r="E33" i="17" s="1"/>
  <c r="E34" i="17" s="1"/>
  <c r="E35" i="17" s="1"/>
  <c r="E36" i="17" s="1"/>
  <c r="E37" i="17" s="1"/>
  <c r="E38" i="17" s="1"/>
  <c r="E39" i="17" s="1"/>
  <c r="E40" i="17" s="1"/>
  <c r="E41" i="17" s="1"/>
  <c r="E42" i="17" s="1"/>
  <c r="E43" i="17" s="1"/>
  <c r="E44" i="17" s="1"/>
  <c r="E45" i="17" s="1"/>
  <c r="E46" i="17" s="1"/>
  <c r="E47" i="17" s="1"/>
  <c r="E48" i="17" s="1"/>
  <c r="E49" i="17" s="1"/>
  <c r="E50" i="17" s="1"/>
  <c r="E51" i="17" s="1"/>
  <c r="E52" i="17" s="1"/>
  <c r="E53" i="17" s="1"/>
  <c r="E54" i="17" s="1"/>
  <c r="E55" i="17" s="1"/>
  <c r="E56" i="17" s="1"/>
  <c r="E57" i="17" s="1"/>
  <c r="E58" i="17" s="1"/>
  <c r="AA5" i="17"/>
  <c r="G5" i="17"/>
  <c r="F5" i="17"/>
  <c r="F6" i="17" s="1"/>
  <c r="F7" i="17" s="1"/>
  <c r="F8" i="17" s="1"/>
  <c r="F9" i="17" s="1"/>
  <c r="F10" i="17" s="1"/>
  <c r="F11" i="17" s="1"/>
  <c r="F12" i="17" s="1"/>
  <c r="F13" i="17" s="1"/>
  <c r="F14" i="17" s="1"/>
  <c r="F15" i="17" s="1"/>
  <c r="F16" i="17" s="1"/>
  <c r="F17" i="17" s="1"/>
  <c r="F18" i="17" s="1"/>
  <c r="F19" i="17" s="1"/>
  <c r="F20" i="17" s="1"/>
  <c r="F21" i="17" s="1"/>
  <c r="F22" i="17" s="1"/>
  <c r="F23" i="17" s="1"/>
  <c r="F24" i="17" s="1"/>
  <c r="F25" i="17" s="1"/>
  <c r="F26" i="17" s="1"/>
  <c r="F27" i="17" s="1"/>
  <c r="F28" i="17" s="1"/>
  <c r="F29" i="17" s="1"/>
  <c r="F30" i="17" s="1"/>
  <c r="F31" i="17" s="1"/>
  <c r="F32" i="17" s="1"/>
  <c r="F33" i="17" s="1"/>
  <c r="F34" i="17" s="1"/>
  <c r="F35" i="17" s="1"/>
  <c r="F36" i="17" s="1"/>
  <c r="F37" i="17" s="1"/>
  <c r="F38" i="17" s="1"/>
  <c r="F39" i="17" s="1"/>
  <c r="F40" i="17" s="1"/>
  <c r="F41" i="17" s="1"/>
  <c r="F42" i="17" s="1"/>
  <c r="F43" i="17" s="1"/>
  <c r="F44" i="17" s="1"/>
  <c r="F45" i="17" s="1"/>
  <c r="F46" i="17" s="1"/>
  <c r="F47" i="17" s="1"/>
  <c r="F48" i="17" s="1"/>
  <c r="F49" i="17" s="1"/>
  <c r="F50" i="17" s="1"/>
  <c r="F51" i="17" s="1"/>
  <c r="F52" i="17" s="1"/>
  <c r="F53" i="17" s="1"/>
  <c r="F54" i="17" s="1"/>
  <c r="F55" i="17" s="1"/>
  <c r="F56" i="17" s="1"/>
  <c r="F57" i="17" s="1"/>
  <c r="F58" i="17" s="1"/>
  <c r="F59" i="17" s="1"/>
  <c r="F60" i="17" s="1"/>
  <c r="F61" i="17" s="1"/>
  <c r="F62" i="17" s="1"/>
  <c r="F63" i="17" s="1"/>
  <c r="F64" i="17" s="1"/>
  <c r="F65" i="17" s="1"/>
  <c r="F66" i="17" s="1"/>
  <c r="F67" i="17" s="1"/>
  <c r="F68" i="17" s="1"/>
  <c r="F69" i="17" s="1"/>
  <c r="E5" i="17"/>
  <c r="B5" i="17"/>
  <c r="B6" i="17" s="1"/>
  <c r="B7" i="17" s="1"/>
  <c r="B8" i="17" s="1"/>
  <c r="B9" i="17" s="1"/>
  <c r="B10" i="17" s="1"/>
  <c r="B11" i="17" s="1"/>
  <c r="B12" i="17" s="1"/>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B49" i="17" s="1"/>
  <c r="B50" i="17" s="1"/>
  <c r="B51" i="17" s="1"/>
  <c r="B52" i="17" s="1"/>
  <c r="B53" i="17" s="1"/>
  <c r="B54" i="17" s="1"/>
  <c r="B55" i="17" s="1"/>
  <c r="B56" i="17" s="1"/>
  <c r="B57" i="17" s="1"/>
  <c r="B58" i="17" s="1"/>
  <c r="B59" i="17" s="1"/>
  <c r="B60" i="17" s="1"/>
  <c r="B61" i="17" s="1"/>
  <c r="B62" i="17" s="1"/>
  <c r="B63" i="17" s="1"/>
  <c r="B64" i="17" s="1"/>
  <c r="B65" i="17" s="1"/>
  <c r="B66" i="17" s="1"/>
  <c r="B67" i="17" s="1"/>
  <c r="B68" i="17" s="1"/>
  <c r="B69" i="17" s="1"/>
  <c r="A5" i="17"/>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A4" i="17"/>
  <c r="D4" i="17"/>
  <c r="D5" i="17" s="1"/>
  <c r="D6" i="17" s="1"/>
  <c r="D7" i="17" s="1"/>
  <c r="D8" i="17" s="1"/>
  <c r="D9" i="17" s="1"/>
  <c r="D10" i="17" s="1"/>
  <c r="D11" i="17" s="1"/>
  <c r="D12" i="17" s="1"/>
  <c r="D13" i="17" s="1"/>
  <c r="D14" i="17" s="1"/>
  <c r="D15" i="17" s="1"/>
  <c r="D16" i="17" s="1"/>
  <c r="D17" i="17" s="1"/>
  <c r="D18" i="17" s="1"/>
  <c r="D19" i="17" s="1"/>
  <c r="D20" i="17" s="1"/>
  <c r="D21" i="17" s="1"/>
  <c r="D22" i="17" s="1"/>
  <c r="D23" i="17" s="1"/>
  <c r="D24" i="17" s="1"/>
  <c r="D25" i="17" s="1"/>
  <c r="D26" i="17" s="1"/>
  <c r="D27" i="17" s="1"/>
  <c r="D28" i="17" s="1"/>
  <c r="D29" i="17" s="1"/>
  <c r="D30" i="17" s="1"/>
  <c r="D31" i="17" s="1"/>
  <c r="D32" i="17" s="1"/>
  <c r="D33" i="17" s="1"/>
  <c r="D34" i="17" s="1"/>
  <c r="D35" i="17" s="1"/>
  <c r="D36" i="17" s="1"/>
  <c r="D37" i="17" s="1"/>
  <c r="D38" i="17" s="1"/>
  <c r="D39" i="17" s="1"/>
  <c r="D40" i="17" s="1"/>
  <c r="D41" i="17" s="1"/>
  <c r="D42" i="17" s="1"/>
  <c r="D43" i="17" s="1"/>
  <c r="D44" i="17" s="1"/>
  <c r="D45" i="17" s="1"/>
  <c r="D46" i="17" s="1"/>
  <c r="D47" i="17" s="1"/>
  <c r="D48" i="17" s="1"/>
  <c r="D49" i="17" s="1"/>
  <c r="D50" i="17" s="1"/>
  <c r="D51" i="17" s="1"/>
  <c r="D52" i="17" s="1"/>
  <c r="D53" i="17" s="1"/>
  <c r="D54" i="17" s="1"/>
  <c r="D55" i="17" s="1"/>
  <c r="D56" i="17" s="1"/>
  <c r="D57" i="17" s="1"/>
  <c r="D58" i="17" s="1"/>
  <c r="D59" i="17" s="1"/>
  <c r="D60" i="17" s="1"/>
  <c r="D61" i="17" s="1"/>
  <c r="D62" i="17" s="1"/>
  <c r="D63" i="17" s="1"/>
  <c r="D64" i="17" s="1"/>
  <c r="D65" i="17" s="1"/>
  <c r="D66" i="17" s="1"/>
  <c r="D67" i="17" s="1"/>
  <c r="D68" i="17" s="1"/>
  <c r="D69" i="17" s="1"/>
  <c r="C4" i="17"/>
  <c r="C5" i="17" s="1"/>
  <c r="C6" i="17" s="1"/>
  <c r="C7" i="17" s="1"/>
  <c r="C8" i="17" s="1"/>
  <c r="C9" i="17" s="1"/>
  <c r="C10" i="17" s="1"/>
  <c r="C11" i="17" s="1"/>
  <c r="C12" i="17" s="1"/>
  <c r="C13" i="17" s="1"/>
  <c r="C14" i="17" s="1"/>
  <c r="C15" i="17" s="1"/>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39" i="17" s="1"/>
  <c r="C40" i="17" s="1"/>
  <c r="C41" i="17" s="1"/>
  <c r="C42" i="17" s="1"/>
  <c r="C43"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AA64" i="16"/>
  <c r="AA63" i="16"/>
  <c r="AA62" i="16"/>
  <c r="AA61" i="16"/>
  <c r="AA60" i="16"/>
  <c r="AA59" i="16"/>
  <c r="AA58" i="16"/>
  <c r="AA57" i="16"/>
  <c r="AA56" i="16"/>
  <c r="AA55" i="16"/>
  <c r="AA54" i="16"/>
  <c r="AA53" i="16"/>
  <c r="AA52" i="16"/>
  <c r="AA51" i="16"/>
  <c r="AA50" i="16"/>
  <c r="AA49" i="16"/>
  <c r="AA48" i="16"/>
  <c r="AA47" i="16"/>
  <c r="AA46" i="16"/>
  <c r="AA45" i="16"/>
  <c r="E45" i="16"/>
  <c r="E46" i="16" s="1"/>
  <c r="E47" i="16" s="1"/>
  <c r="E48" i="16" s="1"/>
  <c r="E49" i="16" s="1"/>
  <c r="E50" i="16" s="1"/>
  <c r="E51" i="16" s="1"/>
  <c r="E52" i="16" s="1"/>
  <c r="E53" i="16" s="1"/>
  <c r="E54" i="16" s="1"/>
  <c r="E55" i="16" s="1"/>
  <c r="E56" i="16" s="1"/>
  <c r="E57" i="16" s="1"/>
  <c r="E58" i="16" s="1"/>
  <c r="E59" i="16" s="1"/>
  <c r="E60" i="16" s="1"/>
  <c r="E61" i="16" s="1"/>
  <c r="E62" i="16" s="1"/>
  <c r="E63" i="16" s="1"/>
  <c r="E64" i="16" s="1"/>
  <c r="AA44" i="16"/>
  <c r="AA43" i="16"/>
  <c r="AA42" i="16"/>
  <c r="AA41" i="16"/>
  <c r="AA40" i="16"/>
  <c r="AA39" i="16"/>
  <c r="AA38" i="16"/>
  <c r="AA37" i="16"/>
  <c r="AA36" i="16"/>
  <c r="AA35" i="16"/>
  <c r="AA34" i="16"/>
  <c r="AA33" i="16"/>
  <c r="AA32" i="16"/>
  <c r="AA31" i="16"/>
  <c r="AA30" i="16"/>
  <c r="AA29" i="16"/>
  <c r="AA28" i="16"/>
  <c r="AA27" i="16"/>
  <c r="AA26" i="16"/>
  <c r="AA25" i="16"/>
  <c r="AA24" i="16"/>
  <c r="AA23" i="16"/>
  <c r="AA22" i="16"/>
  <c r="AA21" i="16"/>
  <c r="AA20" i="16"/>
  <c r="AA19" i="16"/>
  <c r="AA18" i="16"/>
  <c r="AA17" i="16"/>
  <c r="AA16" i="16"/>
  <c r="AA15" i="16"/>
  <c r="AA14" i="16"/>
  <c r="AA13" i="16"/>
  <c r="AA12" i="16"/>
  <c r="AA11" i="16"/>
  <c r="AA10" i="16"/>
  <c r="AA9" i="16"/>
  <c r="AA8" i="16"/>
  <c r="AA7" i="16"/>
  <c r="AA6" i="16"/>
  <c r="A6" i="16"/>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A5" i="16"/>
  <c r="G5" i="16"/>
  <c r="G6" i="16" s="1"/>
  <c r="G7" i="16" s="1"/>
  <c r="G8" i="16" s="1"/>
  <c r="G9" i="16" s="1"/>
  <c r="G10" i="16" s="1"/>
  <c r="G11" i="16" s="1"/>
  <c r="G12" i="16" s="1"/>
  <c r="G13" i="16" s="1"/>
  <c r="G14" i="16" s="1"/>
  <c r="G15" i="16" s="1"/>
  <c r="G16" i="16" s="1"/>
  <c r="G17" i="16" s="1"/>
  <c r="G18" i="16" s="1"/>
  <c r="G19" i="16" s="1"/>
  <c r="G20" i="16" s="1"/>
  <c r="G21" i="16" s="1"/>
  <c r="G22" i="16" s="1"/>
  <c r="G23" i="16" s="1"/>
  <c r="G24" i="16" s="1"/>
  <c r="G25" i="16" s="1"/>
  <c r="G26" i="16" s="1"/>
  <c r="G27" i="16" s="1"/>
  <c r="G28" i="16" s="1"/>
  <c r="G29" i="16" s="1"/>
  <c r="G30" i="16" s="1"/>
  <c r="G31" i="16" s="1"/>
  <c r="G32" i="16" s="1"/>
  <c r="G33" i="16" s="1"/>
  <c r="G34" i="16" s="1"/>
  <c r="G35" i="16" s="1"/>
  <c r="G36" i="16" s="1"/>
  <c r="G37" i="16" s="1"/>
  <c r="G38" i="16" s="1"/>
  <c r="G39" i="16" s="1"/>
  <c r="G40" i="16" s="1"/>
  <c r="G41" i="16" s="1"/>
  <c r="G42" i="16" s="1"/>
  <c r="G43" i="16" s="1"/>
  <c r="G44" i="16" s="1"/>
  <c r="G45" i="16" s="1"/>
  <c r="G46" i="16" s="1"/>
  <c r="G47" i="16" s="1"/>
  <c r="G48" i="16" s="1"/>
  <c r="G49" i="16" s="1"/>
  <c r="G50" i="16" s="1"/>
  <c r="G51" i="16" s="1"/>
  <c r="G52" i="16" s="1"/>
  <c r="G53" i="16" s="1"/>
  <c r="G54" i="16" s="1"/>
  <c r="G55" i="16" s="1"/>
  <c r="G56" i="16" s="1"/>
  <c r="G57" i="16" s="1"/>
  <c r="G58" i="16" s="1"/>
  <c r="G59" i="16" s="1"/>
  <c r="G60" i="16" s="1"/>
  <c r="G61" i="16" s="1"/>
  <c r="G62" i="16" s="1"/>
  <c r="G63" i="16" s="1"/>
  <c r="G64" i="16" s="1"/>
  <c r="F5" i="16"/>
  <c r="F6" i="16" s="1"/>
  <c r="F7" i="16" s="1"/>
  <c r="F8" i="16" s="1"/>
  <c r="F9" i="16" s="1"/>
  <c r="F10" i="16" s="1"/>
  <c r="F11" i="16" s="1"/>
  <c r="F12" i="16" s="1"/>
  <c r="F13" i="16" s="1"/>
  <c r="F14" i="16" s="1"/>
  <c r="F15" i="16" s="1"/>
  <c r="F16" i="16" s="1"/>
  <c r="F17" i="16" s="1"/>
  <c r="F18" i="16" s="1"/>
  <c r="F19" i="16" s="1"/>
  <c r="F20" i="16" s="1"/>
  <c r="F21" i="16" s="1"/>
  <c r="F22" i="16" s="1"/>
  <c r="F23" i="16" s="1"/>
  <c r="F24" i="16" s="1"/>
  <c r="F25" i="16" s="1"/>
  <c r="F26" i="16" s="1"/>
  <c r="F27" i="16" s="1"/>
  <c r="F28" i="16" s="1"/>
  <c r="F29" i="16" s="1"/>
  <c r="F30" i="16" s="1"/>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56" i="16" s="1"/>
  <c r="F57" i="16" s="1"/>
  <c r="F58" i="16" s="1"/>
  <c r="F59" i="16" s="1"/>
  <c r="F60" i="16" s="1"/>
  <c r="F61" i="16" s="1"/>
  <c r="F62" i="16" s="1"/>
  <c r="F63" i="16" s="1"/>
  <c r="F64" i="16" s="1"/>
  <c r="E5" i="16"/>
  <c r="E6" i="16" s="1"/>
  <c r="E7" i="16" s="1"/>
  <c r="E8" i="16" s="1"/>
  <c r="E9" i="16" s="1"/>
  <c r="E10" i="16" s="1"/>
  <c r="E11" i="16" s="1"/>
  <c r="E12" i="16" s="1"/>
  <c r="E13" i="16" s="1"/>
  <c r="E14" i="16" s="1"/>
  <c r="E15" i="16" s="1"/>
  <c r="E16" i="16" s="1"/>
  <c r="E17" i="16" s="1"/>
  <c r="E18" i="16" s="1"/>
  <c r="E19" i="16" s="1"/>
  <c r="E20" i="16" s="1"/>
  <c r="E21" i="16" s="1"/>
  <c r="E22" i="16" s="1"/>
  <c r="E23" i="16" s="1"/>
  <c r="E24" i="16" s="1"/>
  <c r="E25" i="16" s="1"/>
  <c r="E26" i="16" s="1"/>
  <c r="E27" i="16" s="1"/>
  <c r="E28" i="16" s="1"/>
  <c r="E29" i="16" s="1"/>
  <c r="E30" i="16" s="1"/>
  <c r="E31" i="16" s="1"/>
  <c r="E32" i="16" s="1"/>
  <c r="E33" i="16" s="1"/>
  <c r="E34" i="16" s="1"/>
  <c r="E35" i="16" s="1"/>
  <c r="E36" i="16" s="1"/>
  <c r="E37" i="16" s="1"/>
  <c r="E38" i="16" s="1"/>
  <c r="E39" i="16" s="1"/>
  <c r="E40" i="16" s="1"/>
  <c r="E41" i="16" s="1"/>
  <c r="E42" i="16" s="1"/>
  <c r="E43" i="16" s="1"/>
  <c r="B5" i="16"/>
  <c r="B6" i="16" s="1"/>
  <c r="B7" i="16" s="1"/>
  <c r="B8" i="16" s="1"/>
  <c r="B9" i="16" s="1"/>
  <c r="B10" i="16" s="1"/>
  <c r="B11" i="16" s="1"/>
  <c r="B12" i="16" s="1"/>
  <c r="B13" i="16" s="1"/>
  <c r="B14" i="16" s="1"/>
  <c r="B15" i="16" s="1"/>
  <c r="B16" i="16" s="1"/>
  <c r="B17" i="16" s="1"/>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A5" i="16"/>
  <c r="AA4" i="16"/>
  <c r="D4" i="16"/>
  <c r="D5" i="16" s="1"/>
  <c r="D6" i="16" s="1"/>
  <c r="D7" i="16" s="1"/>
  <c r="D8" i="16" s="1"/>
  <c r="D9" i="16" s="1"/>
  <c r="D10" i="16" s="1"/>
  <c r="D11" i="16" s="1"/>
  <c r="D12" i="16" s="1"/>
  <c r="D13" i="16" s="1"/>
  <c r="D14" i="16" s="1"/>
  <c r="D15" i="16" s="1"/>
  <c r="D16" i="16" s="1"/>
  <c r="D17" i="16" s="1"/>
  <c r="D18" i="16" s="1"/>
  <c r="D19" i="16" s="1"/>
  <c r="D20" i="16" s="1"/>
  <c r="D21" i="16" s="1"/>
  <c r="D22" i="16" s="1"/>
  <c r="D23" i="16" s="1"/>
  <c r="D24" i="16" s="1"/>
  <c r="D25" i="16" s="1"/>
  <c r="D26" i="16" s="1"/>
  <c r="D27" i="16" s="1"/>
  <c r="D28" i="16" s="1"/>
  <c r="D29" i="16" s="1"/>
  <c r="D30" i="16" s="1"/>
  <c r="D31" i="16" s="1"/>
  <c r="D32" i="16" s="1"/>
  <c r="D33" i="16" s="1"/>
  <c r="D34" i="16" s="1"/>
  <c r="D35" i="16" s="1"/>
  <c r="D36" i="16" s="1"/>
  <c r="D37" i="16" s="1"/>
  <c r="D38" i="16" s="1"/>
  <c r="D39" i="16" s="1"/>
  <c r="D40" i="16" s="1"/>
  <c r="D41" i="16" s="1"/>
  <c r="D42" i="16" s="1"/>
  <c r="D43" i="16" s="1"/>
  <c r="D44" i="16" s="1"/>
  <c r="D45" i="16" s="1"/>
  <c r="D46" i="16" s="1"/>
  <c r="D47" i="16" s="1"/>
  <c r="D48" i="16" s="1"/>
  <c r="D49" i="16" s="1"/>
  <c r="D50" i="16" s="1"/>
  <c r="D51" i="16" s="1"/>
  <c r="D52" i="16" s="1"/>
  <c r="D53" i="16" s="1"/>
  <c r="D54" i="16" s="1"/>
  <c r="D55" i="16" s="1"/>
  <c r="D56" i="16" s="1"/>
  <c r="D57" i="16" s="1"/>
  <c r="D58" i="16" s="1"/>
  <c r="D59" i="16" s="1"/>
  <c r="D60" i="16" s="1"/>
  <c r="D61" i="16" s="1"/>
  <c r="D62" i="16" s="1"/>
  <c r="D63" i="16" s="1"/>
  <c r="D64" i="16" s="1"/>
  <c r="C4" i="16"/>
  <c r="H4" i="17" l="1"/>
  <c r="H5" i="17" s="1"/>
  <c r="H6" i="17" s="1"/>
  <c r="H7" i="17" s="1"/>
  <c r="H8" i="17" s="1"/>
  <c r="H9" i="17" s="1"/>
  <c r="H10" i="17" s="1"/>
  <c r="H11" i="17" s="1"/>
  <c r="H12" i="17" s="1"/>
  <c r="H13" i="17" s="1"/>
  <c r="H14" i="17" s="1"/>
  <c r="H15" i="17" s="1"/>
  <c r="H16" i="17" s="1"/>
  <c r="H17" i="17" s="1"/>
  <c r="H18" i="17" s="1"/>
  <c r="H19" i="17" s="1"/>
  <c r="H20" i="17" s="1"/>
  <c r="H21" i="17" s="1"/>
  <c r="H22" i="17" s="1"/>
  <c r="H23" i="17" s="1"/>
  <c r="H24" i="17" s="1"/>
  <c r="H25" i="17" s="1"/>
  <c r="H26" i="17" s="1"/>
  <c r="H27" i="17" s="1"/>
  <c r="H28" i="17" s="1"/>
  <c r="H29" i="17" s="1"/>
  <c r="H30" i="17" s="1"/>
  <c r="H31" i="17" s="1"/>
  <c r="H32" i="17" s="1"/>
  <c r="H33" i="17" s="1"/>
  <c r="H34" i="17" s="1"/>
  <c r="H35" i="17" s="1"/>
  <c r="H36" i="17" s="1"/>
  <c r="H37" i="17" s="1"/>
  <c r="H38" i="17" s="1"/>
  <c r="H39" i="17" s="1"/>
  <c r="H40" i="17" s="1"/>
  <c r="H41" i="17" s="1"/>
  <c r="H42" i="17" s="1"/>
  <c r="H43" i="17" s="1"/>
  <c r="H44" i="17" s="1"/>
  <c r="H45" i="17" s="1"/>
  <c r="H46" i="17" s="1"/>
  <c r="H47" i="17" s="1"/>
  <c r="H48" i="17" s="1"/>
  <c r="H49" i="17" s="1"/>
  <c r="H50" i="17" s="1"/>
  <c r="H51" i="17" s="1"/>
  <c r="H52" i="17" s="1"/>
  <c r="H53" i="17" s="1"/>
  <c r="H54" i="17" s="1"/>
  <c r="H55" i="17" s="1"/>
  <c r="H56" i="17" s="1"/>
  <c r="H57" i="17" s="1"/>
  <c r="H58" i="17" s="1"/>
  <c r="H59" i="17" s="1"/>
  <c r="H60" i="17" s="1"/>
  <c r="H61" i="17" s="1"/>
  <c r="H62" i="17" s="1"/>
  <c r="H63" i="17" s="1"/>
  <c r="H64" i="17" s="1"/>
  <c r="H65" i="17" s="1"/>
  <c r="H66" i="17" s="1"/>
  <c r="H67" i="17" s="1"/>
  <c r="H68" i="17" s="1"/>
  <c r="H69" i="17" s="1"/>
  <c r="H4" i="16"/>
  <c r="H5" i="16" s="1"/>
  <c r="H6" i="16" s="1"/>
  <c r="H7" i="16" s="1"/>
  <c r="H8" i="16" s="1"/>
  <c r="H9" i="16" s="1"/>
  <c r="H10" i="16" s="1"/>
  <c r="H11" i="16" s="1"/>
  <c r="H12" i="16" s="1"/>
  <c r="H13" i="16" s="1"/>
  <c r="H14" i="16" s="1"/>
  <c r="H15" i="16" s="1"/>
  <c r="H16" i="16" s="1"/>
  <c r="H17" i="16" s="1"/>
  <c r="H18" i="16" s="1"/>
  <c r="H19" i="16" s="1"/>
  <c r="H20" i="16" s="1"/>
  <c r="H21" i="16" s="1"/>
  <c r="H22" i="16" s="1"/>
  <c r="H23" i="16" s="1"/>
  <c r="H24" i="16" s="1"/>
  <c r="H25" i="16" s="1"/>
  <c r="H26" i="16" s="1"/>
  <c r="H27" i="16" s="1"/>
  <c r="H28" i="16" s="1"/>
  <c r="H29" i="16" s="1"/>
  <c r="H30" i="16" s="1"/>
  <c r="H31" i="16" s="1"/>
  <c r="H32" i="16" s="1"/>
  <c r="H33" i="16" s="1"/>
  <c r="H34" i="16" s="1"/>
  <c r="H35" i="16" s="1"/>
  <c r="H36" i="16" s="1"/>
  <c r="H37" i="16" s="1"/>
  <c r="H38" i="16" s="1"/>
  <c r="H39" i="16" s="1"/>
  <c r="H40" i="16" s="1"/>
  <c r="H41" i="16" s="1"/>
  <c r="H42" i="16" s="1"/>
  <c r="H43" i="16" s="1"/>
  <c r="H44" i="16" s="1"/>
  <c r="H45" i="16" s="1"/>
  <c r="H46" i="16" s="1"/>
  <c r="H47" i="16" s="1"/>
  <c r="H48" i="16" s="1"/>
  <c r="H49" i="16" s="1"/>
  <c r="H50" i="16" s="1"/>
  <c r="H51" i="16" s="1"/>
  <c r="H52" i="16" s="1"/>
  <c r="H53" i="16" s="1"/>
  <c r="H54" i="16" s="1"/>
  <c r="H55" i="16" s="1"/>
  <c r="H56" i="16" s="1"/>
  <c r="H57" i="16" s="1"/>
  <c r="H58" i="16" s="1"/>
  <c r="H59" i="16" s="1"/>
  <c r="H60" i="16" s="1"/>
  <c r="H61" i="16" s="1"/>
  <c r="H62" i="16" s="1"/>
  <c r="H63" i="16" s="1"/>
  <c r="H64" i="16" s="1"/>
  <c r="C5" i="16"/>
  <c r="C6" i="16" s="1"/>
  <c r="C7" i="16" s="1"/>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AA124" i="15" l="1"/>
  <c r="AA123" i="15"/>
  <c r="AA122" i="15"/>
  <c r="AA121" i="15"/>
  <c r="AA120" i="15"/>
  <c r="AA119" i="15"/>
  <c r="AA118" i="15"/>
  <c r="AA117" i="15"/>
  <c r="AA116" i="15"/>
  <c r="AA115" i="15"/>
  <c r="AA114" i="15"/>
  <c r="AA113" i="15"/>
  <c r="AA112" i="15"/>
  <c r="AA111" i="15"/>
  <c r="AA110" i="15"/>
  <c r="AA109" i="15"/>
  <c r="AA108" i="15"/>
  <c r="AA107" i="15"/>
  <c r="AA106" i="15"/>
  <c r="AA105" i="15"/>
  <c r="AA104" i="15"/>
  <c r="AA103" i="15"/>
  <c r="AA102" i="15"/>
  <c r="AA101" i="15"/>
  <c r="AA100" i="15"/>
  <c r="AA99" i="15"/>
  <c r="AA98" i="15"/>
  <c r="E98" i="15"/>
  <c r="E99" i="15" s="1"/>
  <c r="E100" i="15" s="1"/>
  <c r="E101" i="15" s="1"/>
  <c r="E102" i="15" s="1"/>
  <c r="E103" i="15" s="1"/>
  <c r="E104" i="15" s="1"/>
  <c r="E105" i="15" s="1"/>
  <c r="E106" i="15" s="1"/>
  <c r="E107" i="15" s="1"/>
  <c r="E108" i="15" s="1"/>
  <c r="E109" i="15" s="1"/>
  <c r="E110" i="15" s="1"/>
  <c r="E111" i="15" s="1"/>
  <c r="E112" i="15" s="1"/>
  <c r="E113" i="15" s="1"/>
  <c r="E114" i="15" s="1"/>
  <c r="E115" i="15" s="1"/>
  <c r="E116" i="15" s="1"/>
  <c r="E117" i="15" s="1"/>
  <c r="E118" i="15" s="1"/>
  <c r="E119" i="15" s="1"/>
  <c r="E120" i="15" s="1"/>
  <c r="E121" i="15" s="1"/>
  <c r="E122" i="15" s="1"/>
  <c r="E123" i="15" s="1"/>
  <c r="E124" i="15" s="1"/>
  <c r="AA97" i="15"/>
  <c r="E97" i="15"/>
  <c r="AA96" i="15"/>
  <c r="AA95" i="15"/>
  <c r="AA94" i="15"/>
  <c r="AA93" i="15"/>
  <c r="AA92" i="15"/>
  <c r="AA91" i="15"/>
  <c r="AA90" i="15"/>
  <c r="AA89" i="15"/>
  <c r="AA88" i="15"/>
  <c r="AA87" i="15"/>
  <c r="AA86" i="15"/>
  <c r="AA85" i="15"/>
  <c r="AA84" i="15"/>
  <c r="AA83" i="15"/>
  <c r="AA82" i="15"/>
  <c r="AA81" i="15"/>
  <c r="AA80" i="15"/>
  <c r="AA79" i="15"/>
  <c r="AA78" i="15"/>
  <c r="AA77" i="15"/>
  <c r="AA76" i="15"/>
  <c r="AA75" i="15"/>
  <c r="AA74" i="15"/>
  <c r="AA73" i="15"/>
  <c r="AA72" i="15"/>
  <c r="AA71" i="15"/>
  <c r="AA70" i="15"/>
  <c r="AA69" i="15"/>
  <c r="E69" i="15"/>
  <c r="E70" i="15" s="1"/>
  <c r="E71" i="15" s="1"/>
  <c r="E72" i="15" s="1"/>
  <c r="E73" i="15" s="1"/>
  <c r="E74" i="15" s="1"/>
  <c r="E75" i="15" s="1"/>
  <c r="E76" i="15" s="1"/>
  <c r="E77" i="15" s="1"/>
  <c r="E78" i="15" s="1"/>
  <c r="E79" i="15" s="1"/>
  <c r="E80" i="15" s="1"/>
  <c r="E81" i="15" s="1"/>
  <c r="E82" i="15" s="1"/>
  <c r="E83" i="15" s="1"/>
  <c r="E84" i="15" s="1"/>
  <c r="E85" i="15" s="1"/>
  <c r="E86" i="15" s="1"/>
  <c r="E87" i="15" s="1"/>
  <c r="E88" i="15" s="1"/>
  <c r="E89" i="15" s="1"/>
  <c r="E90" i="15" s="1"/>
  <c r="E91" i="15" s="1"/>
  <c r="E92" i="15" s="1"/>
  <c r="E93" i="15" s="1"/>
  <c r="E94" i="15" s="1"/>
  <c r="E95" i="15" s="1"/>
  <c r="AA68" i="15"/>
  <c r="AA67" i="15"/>
  <c r="AB66" i="15"/>
  <c r="AA65" i="15"/>
  <c r="AA64" i="15"/>
  <c r="AA63" i="15"/>
  <c r="AA62" i="15"/>
  <c r="AA125" i="15" s="1"/>
  <c r="AA126" i="15" s="1"/>
  <c r="AA61" i="15"/>
  <c r="AA60" i="15"/>
  <c r="AA59" i="15"/>
  <c r="AA58" i="15"/>
  <c r="AA57" i="15"/>
  <c r="AA56" i="15"/>
  <c r="AA55" i="15"/>
  <c r="AA54" i="15"/>
  <c r="AA53" i="15"/>
  <c r="AA52" i="15"/>
  <c r="AA51" i="15"/>
  <c r="AA50" i="15"/>
  <c r="AA49" i="15"/>
  <c r="AA48" i="15"/>
  <c r="AA47" i="15"/>
  <c r="AA46" i="15"/>
  <c r="AA45" i="15"/>
  <c r="AA44" i="15"/>
  <c r="AA43" i="15"/>
  <c r="AA42" i="15"/>
  <c r="AA41" i="15"/>
  <c r="AA40" i="15"/>
  <c r="AA39" i="15"/>
  <c r="AB38" i="15"/>
  <c r="AA37" i="15"/>
  <c r="E37" i="15"/>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E65" i="15" s="1"/>
  <c r="E66" i="15" s="1"/>
  <c r="E67" i="15" s="1"/>
  <c r="AA36" i="15"/>
  <c r="AA35" i="15"/>
  <c r="AA34" i="15"/>
  <c r="AA33" i="15"/>
  <c r="AA32" i="15"/>
  <c r="AA31" i="15"/>
  <c r="AA30" i="15"/>
  <c r="AA29" i="15"/>
  <c r="AA28" i="15"/>
  <c r="AA27" i="15"/>
  <c r="AA26" i="15"/>
  <c r="AA25" i="15"/>
  <c r="AA24" i="15"/>
  <c r="AA23" i="15"/>
  <c r="AA22" i="15"/>
  <c r="AA21" i="15"/>
  <c r="AA20" i="15"/>
  <c r="AA19" i="15"/>
  <c r="AA18" i="15"/>
  <c r="AA17" i="15"/>
  <c r="AA16" i="15"/>
  <c r="AA15" i="15"/>
  <c r="AA14" i="15"/>
  <c r="AA13" i="15"/>
  <c r="AA12" i="15"/>
  <c r="AA11" i="15"/>
  <c r="AA10" i="15"/>
  <c r="AA9" i="15"/>
  <c r="AA8" i="15"/>
  <c r="AA7" i="15"/>
  <c r="AA6" i="15"/>
  <c r="G6" i="15"/>
  <c r="G7" i="15" s="1"/>
  <c r="G8" i="15" s="1"/>
  <c r="G9" i="15" s="1"/>
  <c r="G10" i="15" s="1"/>
  <c r="G11" i="15" s="1"/>
  <c r="G12" i="15" s="1"/>
  <c r="G13" i="15" s="1"/>
  <c r="G14" i="15" s="1"/>
  <c r="G15" i="15" s="1"/>
  <c r="G16" i="15" s="1"/>
  <c r="G17" i="15" s="1"/>
  <c r="G18" i="15" s="1"/>
  <c r="G19" i="15" s="1"/>
  <c r="G20" i="15" s="1"/>
  <c r="G21" i="15" s="1"/>
  <c r="G22" i="15" s="1"/>
  <c r="G23" i="15" s="1"/>
  <c r="G24" i="15" s="1"/>
  <c r="G25" i="15" s="1"/>
  <c r="G26" i="15" s="1"/>
  <c r="G27" i="15" s="1"/>
  <c r="G28" i="15" s="1"/>
  <c r="G29" i="15" s="1"/>
  <c r="G30" i="15" s="1"/>
  <c r="G31" i="15" s="1"/>
  <c r="G32" i="15" s="1"/>
  <c r="G33" i="15" s="1"/>
  <c r="G34" i="15" s="1"/>
  <c r="G35" i="15" s="1"/>
  <c r="G36" i="15" s="1"/>
  <c r="G37" i="15" s="1"/>
  <c r="G38" i="15" s="1"/>
  <c r="G39" i="15" s="1"/>
  <c r="G40" i="15" s="1"/>
  <c r="G41" i="15" s="1"/>
  <c r="G42" i="15" s="1"/>
  <c r="G43" i="15" s="1"/>
  <c r="G44" i="15" s="1"/>
  <c r="G45" i="15" s="1"/>
  <c r="G46" i="15" s="1"/>
  <c r="G47" i="15" s="1"/>
  <c r="G48" i="15" s="1"/>
  <c r="G49" i="15" s="1"/>
  <c r="G50" i="15" s="1"/>
  <c r="G51" i="15" s="1"/>
  <c r="G52" i="15" s="1"/>
  <c r="G53" i="15" s="1"/>
  <c r="G54" i="15" s="1"/>
  <c r="G55" i="15" s="1"/>
  <c r="G56" i="15" s="1"/>
  <c r="G57" i="15" s="1"/>
  <c r="G58" i="15" s="1"/>
  <c r="G59" i="15" s="1"/>
  <c r="G60" i="15" s="1"/>
  <c r="G61" i="15" s="1"/>
  <c r="G62" i="15" s="1"/>
  <c r="G63" i="15" s="1"/>
  <c r="G64" i="15" s="1"/>
  <c r="G65" i="15" s="1"/>
  <c r="G66" i="15" s="1"/>
  <c r="G67" i="15" s="1"/>
  <c r="G68" i="15" s="1"/>
  <c r="G69" i="15" s="1"/>
  <c r="G70" i="15" s="1"/>
  <c r="G71" i="15" s="1"/>
  <c r="G72" i="15" s="1"/>
  <c r="G73" i="15" s="1"/>
  <c r="G74" i="15" s="1"/>
  <c r="G75" i="15" s="1"/>
  <c r="G76" i="15" s="1"/>
  <c r="G77" i="15" s="1"/>
  <c r="G78" i="15" s="1"/>
  <c r="G79" i="15" s="1"/>
  <c r="G80" i="15" s="1"/>
  <c r="G81" i="15" s="1"/>
  <c r="G82" i="15" s="1"/>
  <c r="G83" i="15" s="1"/>
  <c r="G84" i="15" s="1"/>
  <c r="G85" i="15" s="1"/>
  <c r="G86" i="15" s="1"/>
  <c r="G87" i="15" s="1"/>
  <c r="G88" i="15" s="1"/>
  <c r="G89" i="15" s="1"/>
  <c r="G90" i="15" s="1"/>
  <c r="G91" i="15" s="1"/>
  <c r="G92" i="15" s="1"/>
  <c r="G93" i="15" s="1"/>
  <c r="G94" i="15" s="1"/>
  <c r="G95" i="15" s="1"/>
  <c r="G96" i="15" s="1"/>
  <c r="G97" i="15" s="1"/>
  <c r="G98" i="15" s="1"/>
  <c r="G99" i="15" s="1"/>
  <c r="G100" i="15" s="1"/>
  <c r="G101" i="15" s="1"/>
  <c r="G102" i="15" s="1"/>
  <c r="G103" i="15" s="1"/>
  <c r="G104" i="15" s="1"/>
  <c r="G105" i="15" s="1"/>
  <c r="G106" i="15" s="1"/>
  <c r="G107" i="15" s="1"/>
  <c r="G108" i="15" s="1"/>
  <c r="G109" i="15" s="1"/>
  <c r="G110" i="15" s="1"/>
  <c r="G111" i="15" s="1"/>
  <c r="G112" i="15" s="1"/>
  <c r="G113" i="15" s="1"/>
  <c r="G114" i="15" s="1"/>
  <c r="G115" i="15" s="1"/>
  <c r="G116" i="15" s="1"/>
  <c r="G117" i="15" s="1"/>
  <c r="G118" i="15" s="1"/>
  <c r="G119" i="15" s="1"/>
  <c r="G120" i="15" s="1"/>
  <c r="G121" i="15" s="1"/>
  <c r="G122" i="15" s="1"/>
  <c r="G123" i="15" s="1"/>
  <c r="G124" i="15" s="1"/>
  <c r="F6" i="15"/>
  <c r="F7" i="15" s="1"/>
  <c r="F8" i="15" s="1"/>
  <c r="F9" i="15" s="1"/>
  <c r="F10" i="15" s="1"/>
  <c r="F11" i="15" s="1"/>
  <c r="F12" i="15" s="1"/>
  <c r="F13" i="15" s="1"/>
  <c r="F14" i="15" s="1"/>
  <c r="F15" i="15" s="1"/>
  <c r="F16" i="15" s="1"/>
  <c r="F17" i="15" s="1"/>
  <c r="F18" i="15" s="1"/>
  <c r="F19" i="15" s="1"/>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F62" i="15" s="1"/>
  <c r="F63" i="15" s="1"/>
  <c r="F64" i="15" s="1"/>
  <c r="F65" i="15" s="1"/>
  <c r="F66" i="15" s="1"/>
  <c r="F67" i="15" s="1"/>
  <c r="F68" i="15" s="1"/>
  <c r="F69" i="15" s="1"/>
  <c r="F70" i="15" s="1"/>
  <c r="F71" i="15" s="1"/>
  <c r="F72" i="15" s="1"/>
  <c r="F73" i="15" s="1"/>
  <c r="F74" i="15" s="1"/>
  <c r="F75" i="15" s="1"/>
  <c r="F76" i="15" s="1"/>
  <c r="F77" i="15" s="1"/>
  <c r="F78" i="15" s="1"/>
  <c r="F79" i="15" s="1"/>
  <c r="F80" i="15" s="1"/>
  <c r="F81" i="15" s="1"/>
  <c r="F82" i="15" s="1"/>
  <c r="F83" i="15" s="1"/>
  <c r="F84" i="15" s="1"/>
  <c r="F85" i="15" s="1"/>
  <c r="F86" i="15" s="1"/>
  <c r="F87" i="15" s="1"/>
  <c r="F88" i="15" s="1"/>
  <c r="F89" i="15" s="1"/>
  <c r="F90" i="15" s="1"/>
  <c r="F91" i="15" s="1"/>
  <c r="F92" i="15" s="1"/>
  <c r="F93" i="15" s="1"/>
  <c r="F94" i="15" s="1"/>
  <c r="F95" i="15" s="1"/>
  <c r="F96" i="15" s="1"/>
  <c r="F97" i="15" s="1"/>
  <c r="F98" i="15" s="1"/>
  <c r="F99" i="15" s="1"/>
  <c r="F100" i="15" s="1"/>
  <c r="F101" i="15" s="1"/>
  <c r="F102" i="15" s="1"/>
  <c r="F103" i="15" s="1"/>
  <c r="F104" i="15" s="1"/>
  <c r="F105" i="15" s="1"/>
  <c r="F106" i="15" s="1"/>
  <c r="F107" i="15" s="1"/>
  <c r="F108" i="15" s="1"/>
  <c r="F109" i="15" s="1"/>
  <c r="F110" i="15" s="1"/>
  <c r="F111" i="15" s="1"/>
  <c r="F112" i="15" s="1"/>
  <c r="F113" i="15" s="1"/>
  <c r="F114" i="15" s="1"/>
  <c r="F115" i="15" s="1"/>
  <c r="F116" i="15" s="1"/>
  <c r="F117" i="15" s="1"/>
  <c r="F118" i="15" s="1"/>
  <c r="F119" i="15" s="1"/>
  <c r="F120" i="15" s="1"/>
  <c r="F121" i="15" s="1"/>
  <c r="F122" i="15" s="1"/>
  <c r="F123" i="15" s="1"/>
  <c r="F124" i="15" s="1"/>
  <c r="B6" i="15"/>
  <c r="B7" i="15" s="1"/>
  <c r="B8" i="15" s="1"/>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s="1"/>
  <c r="B82" i="15" s="1"/>
  <c r="B83" i="15" s="1"/>
  <c r="B84" i="15" s="1"/>
  <c r="B85" i="15" s="1"/>
  <c r="B86" i="15" s="1"/>
  <c r="B87" i="15" s="1"/>
  <c r="B88" i="15" s="1"/>
  <c r="B89" i="15" s="1"/>
  <c r="B90" i="15" s="1"/>
  <c r="B91" i="15" s="1"/>
  <c r="B92" i="15" s="1"/>
  <c r="B93" i="15" s="1"/>
  <c r="B94" i="15" s="1"/>
  <c r="B95" i="15" s="1"/>
  <c r="B96" i="15" s="1"/>
  <c r="B97" i="15" s="1"/>
  <c r="B98" i="15" s="1"/>
  <c r="B99" i="15" s="1"/>
  <c r="B100" i="15" s="1"/>
  <c r="B101" i="15" s="1"/>
  <c r="B102" i="15" s="1"/>
  <c r="B103" i="15" s="1"/>
  <c r="B104" i="15" s="1"/>
  <c r="B105" i="15" s="1"/>
  <c r="B106" i="15" s="1"/>
  <c r="B107" i="15" s="1"/>
  <c r="B108" i="15" s="1"/>
  <c r="B109" i="15" s="1"/>
  <c r="B110" i="15" s="1"/>
  <c r="B111" i="15" s="1"/>
  <c r="B112" i="15" s="1"/>
  <c r="B113" i="15" s="1"/>
  <c r="B114" i="15" s="1"/>
  <c r="B115" i="15" s="1"/>
  <c r="B116" i="15" s="1"/>
  <c r="B117" i="15" s="1"/>
  <c r="B118" i="15" s="1"/>
  <c r="B119" i="15" s="1"/>
  <c r="B120" i="15" s="1"/>
  <c r="B121" i="15" s="1"/>
  <c r="B122" i="15" s="1"/>
  <c r="B123" i="15" s="1"/>
  <c r="B124" i="15" s="1"/>
  <c r="AA5" i="15"/>
  <c r="G5" i="15"/>
  <c r="F5" i="15"/>
  <c r="E5" i="15"/>
  <c r="E6" i="15" s="1"/>
  <c r="E7" i="15" s="1"/>
  <c r="E8" i="15" s="1"/>
  <c r="E9" i="15" s="1"/>
  <c r="E10" i="15" s="1"/>
  <c r="E11" i="15" s="1"/>
  <c r="E12" i="15" s="1"/>
  <c r="E13" i="15" s="1"/>
  <c r="E14" i="15" s="1"/>
  <c r="E15" i="15" s="1"/>
  <c r="E16" i="15" s="1"/>
  <c r="E17" i="15" s="1"/>
  <c r="E18" i="15" s="1"/>
  <c r="E19" i="15" s="1"/>
  <c r="E20" i="15" s="1"/>
  <c r="E21" i="15" s="1"/>
  <c r="E22" i="15" s="1"/>
  <c r="E23" i="15" s="1"/>
  <c r="E24" i="15" s="1"/>
  <c r="E25" i="15" s="1"/>
  <c r="E26" i="15" s="1"/>
  <c r="E27" i="15" s="1"/>
  <c r="E28" i="15" s="1"/>
  <c r="E29" i="15" s="1"/>
  <c r="E30" i="15" s="1"/>
  <c r="E31" i="15" s="1"/>
  <c r="E32" i="15" s="1"/>
  <c r="E33" i="15" s="1"/>
  <c r="E34" i="15" s="1"/>
  <c r="E35" i="15" s="1"/>
  <c r="B5" i="15"/>
  <c r="A5" i="15"/>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A4" i="15"/>
  <c r="D4" i="15"/>
  <c r="D5" i="15" s="1"/>
  <c r="D6" i="15" s="1"/>
  <c r="D7" i="15" s="1"/>
  <c r="D8" i="15" s="1"/>
  <c r="D9" i="15" s="1"/>
  <c r="D10" i="15" s="1"/>
  <c r="D11" i="15" s="1"/>
  <c r="D12" i="15" s="1"/>
  <c r="D13" i="15" s="1"/>
  <c r="D14" i="15" s="1"/>
  <c r="D15" i="15" s="1"/>
  <c r="D16" i="15" s="1"/>
  <c r="D17" i="15" s="1"/>
  <c r="D18" i="15" s="1"/>
  <c r="D19" i="15" s="1"/>
  <c r="D20" i="15" s="1"/>
  <c r="D21" i="15" s="1"/>
  <c r="D22" i="15" s="1"/>
  <c r="D23" i="15" s="1"/>
  <c r="D24" i="15" s="1"/>
  <c r="D25" i="15" s="1"/>
  <c r="D26" i="15" s="1"/>
  <c r="D27" i="15" s="1"/>
  <c r="D28" i="15" s="1"/>
  <c r="D29" i="15" s="1"/>
  <c r="D30" i="15" s="1"/>
  <c r="D31" i="15" s="1"/>
  <c r="D32" i="15" s="1"/>
  <c r="D33" i="15" s="1"/>
  <c r="D34" i="15" s="1"/>
  <c r="D35" i="15" s="1"/>
  <c r="D36" i="15" s="1"/>
  <c r="D37" i="15" s="1"/>
  <c r="D38" i="15" s="1"/>
  <c r="D39" i="15" s="1"/>
  <c r="D40" i="15" s="1"/>
  <c r="D41" i="15" s="1"/>
  <c r="D42" i="15" s="1"/>
  <c r="D43" i="15" s="1"/>
  <c r="D44" i="15" s="1"/>
  <c r="D45" i="15" s="1"/>
  <c r="D46" i="15" s="1"/>
  <c r="D47" i="15" s="1"/>
  <c r="D48" i="15" s="1"/>
  <c r="D49" i="15" s="1"/>
  <c r="D50" i="15" s="1"/>
  <c r="D51" i="15" s="1"/>
  <c r="D52" i="15" s="1"/>
  <c r="D53" i="15" s="1"/>
  <c r="D54" i="15" s="1"/>
  <c r="D55" i="15" s="1"/>
  <c r="D56" i="15" s="1"/>
  <c r="D57" i="15" s="1"/>
  <c r="D58" i="15" s="1"/>
  <c r="D59" i="15" s="1"/>
  <c r="D60" i="15" s="1"/>
  <c r="D61" i="15" s="1"/>
  <c r="D62" i="15" s="1"/>
  <c r="D63" i="15" s="1"/>
  <c r="D64" i="15" s="1"/>
  <c r="D65" i="15" s="1"/>
  <c r="D66" i="15" s="1"/>
  <c r="D67" i="15" s="1"/>
  <c r="D68" i="15" s="1"/>
  <c r="D69" i="15" s="1"/>
  <c r="D70" i="15" s="1"/>
  <c r="D71" i="15" s="1"/>
  <c r="D72" i="15" s="1"/>
  <c r="D73" i="15" s="1"/>
  <c r="D74" i="15" s="1"/>
  <c r="D75" i="15" s="1"/>
  <c r="D76" i="15" s="1"/>
  <c r="D77" i="15" s="1"/>
  <c r="D78" i="15" s="1"/>
  <c r="D79" i="15" s="1"/>
  <c r="D80" i="15" s="1"/>
  <c r="D81" i="15" s="1"/>
  <c r="D82" i="15" s="1"/>
  <c r="D83" i="15" s="1"/>
  <c r="D84" i="15" s="1"/>
  <c r="D85" i="15" s="1"/>
  <c r="D86" i="15" s="1"/>
  <c r="D87" i="15" s="1"/>
  <c r="D88" i="15" s="1"/>
  <c r="D89" i="15" s="1"/>
  <c r="D90" i="15" s="1"/>
  <c r="D91" i="15" s="1"/>
  <c r="D92" i="15" s="1"/>
  <c r="D93" i="15" s="1"/>
  <c r="D94" i="15" s="1"/>
  <c r="D95" i="15" s="1"/>
  <c r="D96" i="15" s="1"/>
  <c r="D97" i="15" s="1"/>
  <c r="D98" i="15" s="1"/>
  <c r="D99" i="15" s="1"/>
  <c r="D100" i="15" s="1"/>
  <c r="D101" i="15" s="1"/>
  <c r="D102" i="15" s="1"/>
  <c r="D103" i="15" s="1"/>
  <c r="D104" i="15" s="1"/>
  <c r="D105" i="15" s="1"/>
  <c r="D106" i="15" s="1"/>
  <c r="D107" i="15" s="1"/>
  <c r="D108" i="15" s="1"/>
  <c r="D109" i="15" s="1"/>
  <c r="D110" i="15" s="1"/>
  <c r="D111" i="15" s="1"/>
  <c r="D112" i="15" s="1"/>
  <c r="D113" i="15" s="1"/>
  <c r="D114" i="15" s="1"/>
  <c r="D115" i="15" s="1"/>
  <c r="D116" i="15" s="1"/>
  <c r="D117" i="15" s="1"/>
  <c r="D118" i="15" s="1"/>
  <c r="D119" i="15" s="1"/>
  <c r="D120" i="15" s="1"/>
  <c r="D121" i="15" s="1"/>
  <c r="D122" i="15" s="1"/>
  <c r="D123" i="15" s="1"/>
  <c r="D124" i="15" s="1"/>
  <c r="C4" i="15"/>
  <c r="C5" i="15" s="1"/>
  <c r="C6" i="15" s="1"/>
  <c r="C7" i="15" s="1"/>
  <c r="C8" i="15" s="1"/>
  <c r="C9" i="15" s="1"/>
  <c r="C10" i="15" s="1"/>
  <c r="C11" i="15" s="1"/>
  <c r="C12" i="15" s="1"/>
  <c r="C13" i="15" s="1"/>
  <c r="C14" i="15" s="1"/>
  <c r="C15" i="15" s="1"/>
  <c r="C16" i="15" s="1"/>
  <c r="C17" i="15" s="1"/>
  <c r="C18" i="15" s="1"/>
  <c r="C19" i="15" s="1"/>
  <c r="C20" i="15" s="1"/>
  <c r="C21" i="15" s="1"/>
  <c r="C22" i="15" s="1"/>
  <c r="C23" i="15" s="1"/>
  <c r="C24" i="15" s="1"/>
  <c r="C25" i="15" s="1"/>
  <c r="C26" i="15" s="1"/>
  <c r="C27" i="15" s="1"/>
  <c r="C28" i="15" s="1"/>
  <c r="C29" i="15" s="1"/>
  <c r="C30" i="15" s="1"/>
  <c r="C31" i="15" s="1"/>
  <c r="C32" i="15" s="1"/>
  <c r="C33" i="15" s="1"/>
  <c r="C34" i="15" s="1"/>
  <c r="C35" i="15" s="1"/>
  <c r="C36" i="15" s="1"/>
  <c r="C37" i="15" s="1"/>
  <c r="C38" i="15" s="1"/>
  <c r="C39" i="15" s="1"/>
  <c r="C40" i="15" s="1"/>
  <c r="C41" i="15" s="1"/>
  <c r="C42" i="15" s="1"/>
  <c r="C43" i="15" s="1"/>
  <c r="C44" i="15" s="1"/>
  <c r="C45" i="15" s="1"/>
  <c r="C46" i="15" s="1"/>
  <c r="C47" i="15" s="1"/>
  <c r="C48" i="15" s="1"/>
  <c r="C49" i="15" s="1"/>
  <c r="C50" i="15" s="1"/>
  <c r="C51" i="15" s="1"/>
  <c r="C52" i="15" s="1"/>
  <c r="C53" i="15" s="1"/>
  <c r="C54" i="15" s="1"/>
  <c r="C55" i="15" s="1"/>
  <c r="C56" i="15" s="1"/>
  <c r="C57" i="15" s="1"/>
  <c r="C58" i="15" s="1"/>
  <c r="C59" i="15" s="1"/>
  <c r="C60" i="15" s="1"/>
  <c r="C61" i="15" s="1"/>
  <c r="C62" i="15" s="1"/>
  <c r="C63" i="15" s="1"/>
  <c r="C64" i="15" s="1"/>
  <c r="C65" i="15" s="1"/>
  <c r="C66" i="15" s="1"/>
  <c r="C67" i="15" s="1"/>
  <c r="C68" i="15" s="1"/>
  <c r="C69" i="15" s="1"/>
  <c r="C70" i="15" s="1"/>
  <c r="C71" i="15" s="1"/>
  <c r="C72" i="15" s="1"/>
  <c r="C73" i="15" s="1"/>
  <c r="C74" i="15" s="1"/>
  <c r="C75" i="15" s="1"/>
  <c r="C76" i="15" s="1"/>
  <c r="C77" i="15" s="1"/>
  <c r="C78" i="15" s="1"/>
  <c r="C79" i="15" s="1"/>
  <c r="C80" i="15" s="1"/>
  <c r="C81" i="15" s="1"/>
  <c r="C82" i="15" s="1"/>
  <c r="C83" i="15" s="1"/>
  <c r="C84" i="15" s="1"/>
  <c r="C85" i="15" s="1"/>
  <c r="C86" i="15" s="1"/>
  <c r="C87" i="15" s="1"/>
  <c r="C88" i="15" s="1"/>
  <c r="C89" i="15" s="1"/>
  <c r="C90" i="15" s="1"/>
  <c r="C91" i="15" s="1"/>
  <c r="C92" i="15" s="1"/>
  <c r="C93" i="15" s="1"/>
  <c r="C94" i="15" s="1"/>
  <c r="C95" i="15" s="1"/>
  <c r="C96" i="15" s="1"/>
  <c r="C97" i="15" s="1"/>
  <c r="C98" i="15" s="1"/>
  <c r="C99" i="15" s="1"/>
  <c r="C100" i="15" s="1"/>
  <c r="C101" i="15" s="1"/>
  <c r="C102" i="15" s="1"/>
  <c r="C103" i="15" s="1"/>
  <c r="C104" i="15" s="1"/>
  <c r="C105" i="15" s="1"/>
  <c r="C106" i="15" s="1"/>
  <c r="C107" i="15" s="1"/>
  <c r="C108" i="15" s="1"/>
  <c r="C109" i="15" s="1"/>
  <c r="C110" i="15" s="1"/>
  <c r="C111" i="15" s="1"/>
  <c r="C112" i="15" s="1"/>
  <c r="C113" i="15" s="1"/>
  <c r="C114" i="15" s="1"/>
  <c r="C115" i="15" s="1"/>
  <c r="C116" i="15" s="1"/>
  <c r="C117" i="15" s="1"/>
  <c r="C118" i="15" s="1"/>
  <c r="C119" i="15" s="1"/>
  <c r="C120" i="15" s="1"/>
  <c r="C121" i="15" s="1"/>
  <c r="C122" i="15" s="1"/>
  <c r="C123" i="15" s="1"/>
  <c r="C124" i="15" s="1"/>
  <c r="H4" i="15" l="1"/>
  <c r="H5" i="15" s="1"/>
  <c r="H6" i="15" s="1"/>
  <c r="H7" i="15" s="1"/>
  <c r="H8" i="15" s="1"/>
  <c r="H9" i="15" s="1"/>
  <c r="H10" i="15" s="1"/>
  <c r="H11" i="15" s="1"/>
  <c r="H12" i="15" s="1"/>
  <c r="H13" i="15" s="1"/>
  <c r="H14" i="15" s="1"/>
  <c r="H15" i="15" s="1"/>
  <c r="H16" i="15" s="1"/>
  <c r="H17" i="15" s="1"/>
  <c r="H18" i="15" s="1"/>
  <c r="H19" i="15" s="1"/>
  <c r="H20" i="15" s="1"/>
  <c r="H21" i="15" s="1"/>
  <c r="H22" i="15" s="1"/>
  <c r="H23" i="15" s="1"/>
  <c r="H24" i="15" s="1"/>
  <c r="H25" i="15" s="1"/>
  <c r="H26" i="15" s="1"/>
  <c r="H27" i="15" s="1"/>
  <c r="H28" i="15" s="1"/>
  <c r="H29" i="15" s="1"/>
  <c r="H30" i="15" s="1"/>
  <c r="H31" i="15" s="1"/>
  <c r="H32" i="15" s="1"/>
  <c r="H33" i="15" s="1"/>
  <c r="H34" i="15" s="1"/>
  <c r="H35" i="15" s="1"/>
  <c r="H36" i="15" s="1"/>
  <c r="H37" i="15" s="1"/>
  <c r="H38" i="15" s="1"/>
  <c r="H39" i="15" s="1"/>
  <c r="H40" i="15" s="1"/>
  <c r="H41" i="15" s="1"/>
  <c r="H42" i="15" s="1"/>
  <c r="H43" i="15" s="1"/>
  <c r="H44" i="15" s="1"/>
  <c r="H45" i="15" s="1"/>
  <c r="H46" i="15" s="1"/>
  <c r="H47" i="15" s="1"/>
  <c r="H48" i="15" s="1"/>
  <c r="H49" i="15" s="1"/>
  <c r="H50" i="15" s="1"/>
  <c r="H51" i="15" s="1"/>
  <c r="H52" i="15" s="1"/>
  <c r="H53" i="15" s="1"/>
  <c r="H54" i="15" s="1"/>
  <c r="H55" i="15" s="1"/>
  <c r="H56" i="15" s="1"/>
  <c r="H57" i="15" s="1"/>
  <c r="H58" i="15" s="1"/>
  <c r="H59" i="15" s="1"/>
  <c r="H60" i="15" s="1"/>
  <c r="H61" i="15" s="1"/>
  <c r="H62" i="15" s="1"/>
  <c r="H63" i="15" s="1"/>
  <c r="H64" i="15" s="1"/>
  <c r="H65" i="15" s="1"/>
  <c r="H66" i="15" s="1"/>
  <c r="H67" i="15" s="1"/>
  <c r="H68" i="15" s="1"/>
  <c r="H69" i="15" s="1"/>
  <c r="H70" i="15" s="1"/>
  <c r="H71" i="15" s="1"/>
  <c r="H72" i="15" s="1"/>
  <c r="H73" i="15" s="1"/>
  <c r="H74" i="15" s="1"/>
  <c r="H75" i="15" s="1"/>
  <c r="H76" i="15" s="1"/>
  <c r="H77" i="15" s="1"/>
  <c r="H78" i="15" s="1"/>
  <c r="H79" i="15" s="1"/>
  <c r="H80" i="15" s="1"/>
  <c r="H81" i="15" s="1"/>
  <c r="H82" i="15" s="1"/>
  <c r="H83" i="15" s="1"/>
  <c r="H84" i="15" s="1"/>
  <c r="H85" i="15" s="1"/>
  <c r="H86" i="15" s="1"/>
  <c r="H87" i="15" s="1"/>
  <c r="H88" i="15" s="1"/>
  <c r="H89" i="15" s="1"/>
  <c r="H90" i="15" s="1"/>
  <c r="H91" i="15" s="1"/>
  <c r="H92" i="15" s="1"/>
  <c r="H93" i="15" s="1"/>
  <c r="H94" i="15" s="1"/>
  <c r="H95" i="15" s="1"/>
  <c r="H96" i="15" s="1"/>
  <c r="H97" i="15" s="1"/>
  <c r="H98" i="15" s="1"/>
  <c r="H99" i="15" s="1"/>
  <c r="H100" i="15" s="1"/>
  <c r="H101" i="15" s="1"/>
  <c r="H102" i="15" s="1"/>
  <c r="H103" i="15" s="1"/>
  <c r="H104" i="15" s="1"/>
  <c r="H105" i="15" s="1"/>
  <c r="H106" i="15" s="1"/>
  <c r="H107" i="15" s="1"/>
  <c r="H108" i="15" s="1"/>
  <c r="H109" i="15" s="1"/>
  <c r="H110" i="15" s="1"/>
  <c r="H111" i="15" s="1"/>
  <c r="H112" i="15" s="1"/>
  <c r="H113" i="15" s="1"/>
  <c r="H114" i="15" s="1"/>
  <c r="H115" i="15" s="1"/>
  <c r="H116" i="15" s="1"/>
  <c r="H117" i="15" s="1"/>
  <c r="H118" i="15" s="1"/>
  <c r="H119" i="15" s="1"/>
  <c r="H120" i="15" s="1"/>
  <c r="H121" i="15" s="1"/>
  <c r="H122" i="15" s="1"/>
  <c r="H123" i="15" s="1"/>
  <c r="H124" i="15" s="1"/>
  <c r="AA88" i="14"/>
  <c r="AA87" i="14"/>
  <c r="AA86" i="14"/>
  <c r="AA85" i="14"/>
  <c r="AA84" i="14"/>
  <c r="AA83" i="14"/>
  <c r="AA82" i="14"/>
  <c r="AA81" i="14"/>
  <c r="AA80" i="14"/>
  <c r="AA79" i="14"/>
  <c r="AA78" i="14"/>
  <c r="AA77" i="14"/>
  <c r="AA76" i="14"/>
  <c r="AA75" i="14"/>
  <c r="AA74" i="14"/>
  <c r="AA73" i="14"/>
  <c r="AA72" i="14"/>
  <c r="AA71" i="14"/>
  <c r="AA70" i="14"/>
  <c r="AA69" i="14"/>
  <c r="AA68" i="14"/>
  <c r="AA67" i="14"/>
  <c r="AA66" i="14"/>
  <c r="AA65" i="14"/>
  <c r="AA64" i="14"/>
  <c r="AA63" i="14"/>
  <c r="E63" i="14"/>
  <c r="E64" i="14" s="1"/>
  <c r="E65" i="14" s="1"/>
  <c r="E66" i="14" s="1"/>
  <c r="E67" i="14" s="1"/>
  <c r="E68" i="14" s="1"/>
  <c r="E69" i="14" s="1"/>
  <c r="E70" i="14" s="1"/>
  <c r="E71" i="14" s="1"/>
  <c r="E72" i="14" s="1"/>
  <c r="E73" i="14" s="1"/>
  <c r="E74" i="14" s="1"/>
  <c r="E75" i="14" s="1"/>
  <c r="E76" i="14" s="1"/>
  <c r="E77" i="14" s="1"/>
  <c r="E78" i="14" s="1"/>
  <c r="E79" i="14" s="1"/>
  <c r="E80" i="14" s="1"/>
  <c r="E81" i="14" s="1"/>
  <c r="E82" i="14" s="1"/>
  <c r="E83" i="14" s="1"/>
  <c r="E84" i="14" s="1"/>
  <c r="E85" i="14" s="1"/>
  <c r="E86" i="14" s="1"/>
  <c r="E87" i="14" s="1"/>
  <c r="E88" i="14" s="1"/>
  <c r="AA62" i="14"/>
  <c r="AA61" i="14"/>
  <c r="AA60" i="14"/>
  <c r="AA59" i="14"/>
  <c r="AA58" i="14"/>
  <c r="AA57" i="14"/>
  <c r="AA56" i="14"/>
  <c r="AA55" i="14"/>
  <c r="AA54" i="14"/>
  <c r="AA53" i="14"/>
  <c r="AA52" i="14"/>
  <c r="AA51" i="14"/>
  <c r="AA50" i="14"/>
  <c r="AA49" i="14"/>
  <c r="AA48" i="14"/>
  <c r="AA47" i="14"/>
  <c r="AA46" i="14"/>
  <c r="AA45" i="14"/>
  <c r="AA44" i="14"/>
  <c r="AA43" i="14"/>
  <c r="AA42" i="14"/>
  <c r="AA41" i="14"/>
  <c r="AA40" i="14"/>
  <c r="AA39" i="14"/>
  <c r="AA38" i="14"/>
  <c r="AA37" i="14"/>
  <c r="AA36" i="14"/>
  <c r="AA35" i="14"/>
  <c r="AA34" i="14"/>
  <c r="AA33" i="14"/>
  <c r="E33" i="14"/>
  <c r="E34" i="14" s="1"/>
  <c r="E35" i="14" s="1"/>
  <c r="E36" i="14" s="1"/>
  <c r="E37" i="14" s="1"/>
  <c r="E38" i="14" s="1"/>
  <c r="E39" i="14" s="1"/>
  <c r="E40" i="14" s="1"/>
  <c r="E41" i="14" s="1"/>
  <c r="E42" i="14" s="1"/>
  <c r="E43" i="14" s="1"/>
  <c r="E44" i="14" s="1"/>
  <c r="E45" i="14" s="1"/>
  <c r="E46" i="14" s="1"/>
  <c r="E47" i="14" s="1"/>
  <c r="E48" i="14" s="1"/>
  <c r="E49" i="14" s="1"/>
  <c r="E50" i="14" s="1"/>
  <c r="E51" i="14" s="1"/>
  <c r="E52" i="14" s="1"/>
  <c r="E53" i="14" s="1"/>
  <c r="E54" i="14" s="1"/>
  <c r="E55" i="14" s="1"/>
  <c r="E56" i="14" s="1"/>
  <c r="E57" i="14" s="1"/>
  <c r="E58" i="14" s="1"/>
  <c r="E59" i="14" s="1"/>
  <c r="E60" i="14" s="1"/>
  <c r="E61" i="14" s="1"/>
  <c r="AA32" i="14"/>
  <c r="AA31" i="14"/>
  <c r="AA30" i="14"/>
  <c r="AA29" i="14"/>
  <c r="AA28" i="14"/>
  <c r="AA27" i="14"/>
  <c r="AA26" i="14"/>
  <c r="AA25" i="14"/>
  <c r="AA24" i="14"/>
  <c r="AA23" i="14"/>
  <c r="AA22" i="14"/>
  <c r="AA21" i="14"/>
  <c r="AA20" i="14"/>
  <c r="AA19" i="14"/>
  <c r="AA18" i="14"/>
  <c r="AA17" i="14"/>
  <c r="AA16" i="14"/>
  <c r="AA15" i="14"/>
  <c r="AA14" i="14"/>
  <c r="AA13" i="14"/>
  <c r="AA12" i="14"/>
  <c r="AA11" i="14"/>
  <c r="AA10" i="14"/>
  <c r="AA9" i="14"/>
  <c r="AA8" i="14"/>
  <c r="A8" i="14"/>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A7" i="14"/>
  <c r="AA6" i="14"/>
  <c r="A6" i="14"/>
  <c r="A7" i="14" s="1"/>
  <c r="AA5" i="14"/>
  <c r="G5" i="14"/>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F5" i="14"/>
  <c r="F6" i="14" s="1"/>
  <c r="F7" i="14" s="1"/>
  <c r="F8" i="14" s="1"/>
  <c r="F9" i="14" s="1"/>
  <c r="F10" i="14" s="1"/>
  <c r="F11" i="14" s="1"/>
  <c r="F12" i="14" s="1"/>
  <c r="F13" i="14" s="1"/>
  <c r="F14" i="14" s="1"/>
  <c r="F15" i="14" s="1"/>
  <c r="F16" i="14" s="1"/>
  <c r="F17" i="14" s="1"/>
  <c r="F18" i="14" s="1"/>
  <c r="F19" i="14" s="1"/>
  <c r="F20" i="14" s="1"/>
  <c r="F21" i="14" s="1"/>
  <c r="F22" i="14" s="1"/>
  <c r="F23" i="14" s="1"/>
  <c r="F24" i="14" s="1"/>
  <c r="F25" i="14" s="1"/>
  <c r="F26" i="14" s="1"/>
  <c r="F27" i="14" s="1"/>
  <c r="F28" i="14" s="1"/>
  <c r="F29" i="14" s="1"/>
  <c r="F30" i="14" s="1"/>
  <c r="F31" i="14" s="1"/>
  <c r="F32" i="14" s="1"/>
  <c r="F33" i="14" s="1"/>
  <c r="F34" i="14" s="1"/>
  <c r="F35" i="14" s="1"/>
  <c r="F36" i="14" s="1"/>
  <c r="F37" i="14" s="1"/>
  <c r="F38" i="14" s="1"/>
  <c r="F39" i="14" s="1"/>
  <c r="F40" i="14" s="1"/>
  <c r="F41" i="14" s="1"/>
  <c r="F42" i="14" s="1"/>
  <c r="F43" i="14" s="1"/>
  <c r="F44" i="14" s="1"/>
  <c r="F45" i="14" s="1"/>
  <c r="F46" i="14" s="1"/>
  <c r="F47" i="14" s="1"/>
  <c r="F48" i="14" s="1"/>
  <c r="F49" i="14" s="1"/>
  <c r="F50" i="14" s="1"/>
  <c r="F51" i="14" s="1"/>
  <c r="F52" i="14" s="1"/>
  <c r="F53" i="14" s="1"/>
  <c r="F54" i="14" s="1"/>
  <c r="F55" i="14" s="1"/>
  <c r="F56" i="14" s="1"/>
  <c r="F57" i="14" s="1"/>
  <c r="F58" i="14" s="1"/>
  <c r="F59" i="14" s="1"/>
  <c r="F60" i="14" s="1"/>
  <c r="F61" i="14" s="1"/>
  <c r="F62" i="14" s="1"/>
  <c r="F63" i="14" s="1"/>
  <c r="F64" i="14" s="1"/>
  <c r="F65" i="14" s="1"/>
  <c r="F66" i="14" s="1"/>
  <c r="F67" i="14" s="1"/>
  <c r="F68" i="14" s="1"/>
  <c r="F69" i="14" s="1"/>
  <c r="F70" i="14" s="1"/>
  <c r="F71" i="14" s="1"/>
  <c r="F72" i="14" s="1"/>
  <c r="F73" i="14" s="1"/>
  <c r="F74" i="14" s="1"/>
  <c r="F75" i="14" s="1"/>
  <c r="F76" i="14" s="1"/>
  <c r="F77" i="14" s="1"/>
  <c r="F78" i="14" s="1"/>
  <c r="F79" i="14" s="1"/>
  <c r="F80" i="14" s="1"/>
  <c r="F81" i="14" s="1"/>
  <c r="F82" i="14" s="1"/>
  <c r="F83" i="14" s="1"/>
  <c r="F84" i="14" s="1"/>
  <c r="F85" i="14" s="1"/>
  <c r="F86" i="14" s="1"/>
  <c r="F87" i="14" s="1"/>
  <c r="F88" i="14" s="1"/>
  <c r="E5" i="14"/>
  <c r="E6" i="14" s="1"/>
  <c r="E7" i="14" s="1"/>
  <c r="E8" i="14" s="1"/>
  <c r="E9" i="14" s="1"/>
  <c r="E10" i="14" s="1"/>
  <c r="E11" i="14" s="1"/>
  <c r="E12" i="14" s="1"/>
  <c r="E13" i="14" s="1"/>
  <c r="E14" i="14" s="1"/>
  <c r="E15" i="14" s="1"/>
  <c r="E16" i="14" s="1"/>
  <c r="E17" i="14" s="1"/>
  <c r="E18" i="14" s="1"/>
  <c r="E19" i="14" s="1"/>
  <c r="E20" i="14" s="1"/>
  <c r="E21" i="14" s="1"/>
  <c r="E22" i="14" s="1"/>
  <c r="E23" i="14" s="1"/>
  <c r="E24" i="14" s="1"/>
  <c r="E25" i="14" s="1"/>
  <c r="E26" i="14" s="1"/>
  <c r="E27" i="14" s="1"/>
  <c r="E28" i="14" s="1"/>
  <c r="E29" i="14" s="1"/>
  <c r="E30" i="14" s="1"/>
  <c r="E31" i="14" s="1"/>
  <c r="B5" i="14"/>
  <c r="B6" i="14" s="1"/>
  <c r="B7" i="14" s="1"/>
  <c r="B8" i="14" s="1"/>
  <c r="B9" i="14" s="1"/>
  <c r="B10" i="14" s="1"/>
  <c r="B11" i="14" s="1"/>
  <c r="B12" i="14" s="1"/>
  <c r="B13" i="14" s="1"/>
  <c r="B14" i="14" s="1"/>
  <c r="B15" i="14" s="1"/>
  <c r="B16" i="14" s="1"/>
  <c r="B17" i="14" s="1"/>
  <c r="B18" i="14" s="1"/>
  <c r="B19" i="14" s="1"/>
  <c r="B20" i="14" s="1"/>
  <c r="B21" i="14" s="1"/>
  <c r="B22" i="14" s="1"/>
  <c r="B23" i="14" s="1"/>
  <c r="B24" i="14" s="1"/>
  <c r="B25" i="14" s="1"/>
  <c r="B26" i="14" s="1"/>
  <c r="B27" i="14" s="1"/>
  <c r="B28" i="14" s="1"/>
  <c r="B29" i="14" s="1"/>
  <c r="B30" i="14" s="1"/>
  <c r="B31" i="14" s="1"/>
  <c r="B32" i="14" s="1"/>
  <c r="B33" i="14" s="1"/>
  <c r="B34" i="14" s="1"/>
  <c r="B35" i="14" s="1"/>
  <c r="B36" i="14" s="1"/>
  <c r="B37" i="14" s="1"/>
  <c r="B38" i="14" s="1"/>
  <c r="B39" i="14" s="1"/>
  <c r="B40" i="14" s="1"/>
  <c r="B41" i="14" s="1"/>
  <c r="B42" i="14" s="1"/>
  <c r="B43" i="14" s="1"/>
  <c r="B44" i="14" s="1"/>
  <c r="B45" i="14" s="1"/>
  <c r="B46" i="14" s="1"/>
  <c r="B47" i="14" s="1"/>
  <c r="B48" i="14" s="1"/>
  <c r="B49" i="14" s="1"/>
  <c r="B50" i="14" s="1"/>
  <c r="B51" i="14" s="1"/>
  <c r="B52" i="14" s="1"/>
  <c r="B53" i="14" s="1"/>
  <c r="B54" i="14" s="1"/>
  <c r="B55" i="14" s="1"/>
  <c r="B56" i="14" s="1"/>
  <c r="B57" i="14" s="1"/>
  <c r="B58" i="14" s="1"/>
  <c r="B59" i="14" s="1"/>
  <c r="B60" i="14" s="1"/>
  <c r="B61" i="14" s="1"/>
  <c r="B62" i="14" s="1"/>
  <c r="B63" i="14" s="1"/>
  <c r="B64" i="14" s="1"/>
  <c r="B65" i="14" s="1"/>
  <c r="B66" i="14" s="1"/>
  <c r="B67" i="14" s="1"/>
  <c r="B68" i="14" s="1"/>
  <c r="B69" i="14" s="1"/>
  <c r="B70" i="14" s="1"/>
  <c r="B71" i="14" s="1"/>
  <c r="B72" i="14" s="1"/>
  <c r="B73" i="14" s="1"/>
  <c r="B74" i="14" s="1"/>
  <c r="B75" i="14" s="1"/>
  <c r="B76" i="14" s="1"/>
  <c r="B77" i="14" s="1"/>
  <c r="B78" i="14" s="1"/>
  <c r="B79" i="14" s="1"/>
  <c r="B80" i="14" s="1"/>
  <c r="B81" i="14" s="1"/>
  <c r="B82" i="14" s="1"/>
  <c r="B83" i="14" s="1"/>
  <c r="B84" i="14" s="1"/>
  <c r="B85" i="14" s="1"/>
  <c r="B86" i="14" s="1"/>
  <c r="B87" i="14" s="1"/>
  <c r="B88" i="14" s="1"/>
  <c r="A5" i="14"/>
  <c r="AA4" i="14"/>
  <c r="D4" i="14"/>
  <c r="D5" i="14" s="1"/>
  <c r="D6" i="14" s="1"/>
  <c r="D7" i="14" s="1"/>
  <c r="D8" i="14" s="1"/>
  <c r="D9" i="14" s="1"/>
  <c r="D10" i="14" s="1"/>
  <c r="D11" i="14" s="1"/>
  <c r="D12" i="14" s="1"/>
  <c r="D13" i="14" s="1"/>
  <c r="D14" i="14" s="1"/>
  <c r="D15" i="14" s="1"/>
  <c r="D16" i="14" s="1"/>
  <c r="D17" i="14" s="1"/>
  <c r="D18" i="14" s="1"/>
  <c r="D19" i="14" s="1"/>
  <c r="D20" i="14" s="1"/>
  <c r="D21" i="14" s="1"/>
  <c r="D22" i="14" s="1"/>
  <c r="D23" i="14" s="1"/>
  <c r="D24" i="14" s="1"/>
  <c r="D25" i="14" s="1"/>
  <c r="D26" i="14" s="1"/>
  <c r="D27" i="14" s="1"/>
  <c r="D28" i="14" s="1"/>
  <c r="D29" i="14" s="1"/>
  <c r="D30" i="14" s="1"/>
  <c r="D31" i="14" s="1"/>
  <c r="D32" i="14" s="1"/>
  <c r="D33" i="14" s="1"/>
  <c r="D34" i="14" s="1"/>
  <c r="D35" i="14" s="1"/>
  <c r="D36" i="14" s="1"/>
  <c r="D37" i="14" s="1"/>
  <c r="D38" i="14" s="1"/>
  <c r="D39" i="14" s="1"/>
  <c r="D40" i="14" s="1"/>
  <c r="D41" i="14" s="1"/>
  <c r="D42" i="14" s="1"/>
  <c r="D43" i="14" s="1"/>
  <c r="D44" i="14" s="1"/>
  <c r="D45" i="14" s="1"/>
  <c r="D46" i="14" s="1"/>
  <c r="D47" i="14" s="1"/>
  <c r="D48" i="14" s="1"/>
  <c r="D49" i="14" s="1"/>
  <c r="D50" i="14" s="1"/>
  <c r="D51" i="14" s="1"/>
  <c r="D52" i="14" s="1"/>
  <c r="D53" i="14" s="1"/>
  <c r="D54" i="14" s="1"/>
  <c r="D55" i="14" s="1"/>
  <c r="D56" i="14" s="1"/>
  <c r="D57" i="14" s="1"/>
  <c r="D58" i="14" s="1"/>
  <c r="D59" i="14" s="1"/>
  <c r="D60" i="14" s="1"/>
  <c r="D61" i="14" s="1"/>
  <c r="D62" i="14" s="1"/>
  <c r="D63" i="14" s="1"/>
  <c r="D64" i="14" s="1"/>
  <c r="D65" i="14" s="1"/>
  <c r="D66" i="14" s="1"/>
  <c r="D67" i="14" s="1"/>
  <c r="D68" i="14" s="1"/>
  <c r="D69" i="14" s="1"/>
  <c r="D70" i="14" s="1"/>
  <c r="D71" i="14" s="1"/>
  <c r="D72" i="14" s="1"/>
  <c r="D73" i="14" s="1"/>
  <c r="D74" i="14" s="1"/>
  <c r="D75" i="14" s="1"/>
  <c r="D76" i="14" s="1"/>
  <c r="D77" i="14" s="1"/>
  <c r="D78" i="14" s="1"/>
  <c r="D79" i="14" s="1"/>
  <c r="D80" i="14" s="1"/>
  <c r="D81" i="14" s="1"/>
  <c r="D82" i="14" s="1"/>
  <c r="D83" i="14" s="1"/>
  <c r="D84" i="14" s="1"/>
  <c r="D85" i="14" s="1"/>
  <c r="D86" i="14" s="1"/>
  <c r="D87" i="14" s="1"/>
  <c r="D88" i="14" s="1"/>
  <c r="C4" i="14"/>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H4" i="14" l="1"/>
  <c r="H5" i="14" s="1"/>
  <c r="H6" i="14" s="1"/>
  <c r="H7" i="14" s="1"/>
  <c r="H8" i="14" s="1"/>
  <c r="H9" i="14" s="1"/>
  <c r="H10" i="14" s="1"/>
  <c r="H11" i="14" s="1"/>
  <c r="H12" i="14" s="1"/>
  <c r="H13" i="14" s="1"/>
  <c r="H14" i="14" s="1"/>
  <c r="H15" i="14" s="1"/>
  <c r="H16" i="14" s="1"/>
  <c r="H17" i="14" s="1"/>
  <c r="H18" i="14" s="1"/>
  <c r="H19" i="14" s="1"/>
  <c r="H20" i="14" s="1"/>
  <c r="H21" i="14" s="1"/>
  <c r="H22" i="14" s="1"/>
  <c r="H23" i="14" s="1"/>
  <c r="H24" i="14" s="1"/>
  <c r="H25" i="14" s="1"/>
  <c r="H26" i="14" s="1"/>
  <c r="H27" i="14" s="1"/>
  <c r="H28" i="14" s="1"/>
  <c r="H29" i="14" s="1"/>
  <c r="H30" i="14" s="1"/>
  <c r="H31" i="14" s="1"/>
  <c r="H32" i="14" s="1"/>
  <c r="H33" i="14" s="1"/>
  <c r="H34" i="14" s="1"/>
  <c r="H35" i="14" s="1"/>
  <c r="H36" i="14" s="1"/>
  <c r="H37" i="14" s="1"/>
  <c r="H38" i="14" s="1"/>
  <c r="H39" i="14" s="1"/>
  <c r="H40" i="14" s="1"/>
  <c r="H41" i="14" s="1"/>
  <c r="H42" i="14" s="1"/>
  <c r="H43" i="14" s="1"/>
  <c r="H44" i="14" s="1"/>
  <c r="H45" i="14" s="1"/>
  <c r="H46" i="14" s="1"/>
  <c r="H47" i="14" s="1"/>
  <c r="H48" i="14" s="1"/>
  <c r="H49" i="14" s="1"/>
  <c r="H50" i="14" s="1"/>
  <c r="H51" i="14" s="1"/>
  <c r="H52" i="14" s="1"/>
  <c r="H53" i="14" s="1"/>
  <c r="H54" i="14" s="1"/>
  <c r="H55" i="14" s="1"/>
  <c r="H56" i="14" s="1"/>
  <c r="H57" i="14" s="1"/>
  <c r="H58" i="14" s="1"/>
  <c r="H59" i="14" s="1"/>
  <c r="H60" i="14" s="1"/>
  <c r="H61" i="14" s="1"/>
  <c r="H62" i="14" s="1"/>
  <c r="H63" i="14" s="1"/>
  <c r="H64" i="14" s="1"/>
  <c r="H65" i="14" s="1"/>
  <c r="H66" i="14" s="1"/>
  <c r="H67" i="14" s="1"/>
  <c r="H68" i="14" s="1"/>
  <c r="H69" i="14" s="1"/>
  <c r="H70" i="14" s="1"/>
  <c r="H71" i="14" s="1"/>
  <c r="H72" i="14" s="1"/>
  <c r="H73" i="14" s="1"/>
  <c r="H74" i="14" s="1"/>
  <c r="H75" i="14" s="1"/>
  <c r="H76" i="14" s="1"/>
  <c r="H77" i="14" s="1"/>
  <c r="H78" i="14" s="1"/>
  <c r="H79" i="14" s="1"/>
  <c r="H80" i="14" s="1"/>
  <c r="H81" i="14" s="1"/>
  <c r="H82" i="14" s="1"/>
  <c r="H83" i="14" s="1"/>
  <c r="H84" i="14" s="1"/>
  <c r="H85" i="14" s="1"/>
  <c r="H86" i="14" s="1"/>
  <c r="H87" i="14" s="1"/>
  <c r="H88" i="14" s="1"/>
  <c r="AA63" i="13"/>
  <c r="AA62" i="13"/>
  <c r="AA61" i="13"/>
  <c r="AA60" i="13"/>
  <c r="AA59" i="13"/>
  <c r="AA58" i="13"/>
  <c r="AA57" i="13"/>
  <c r="AA56" i="13"/>
  <c r="AA55" i="13"/>
  <c r="AA54" i="13"/>
  <c r="AA53" i="13"/>
  <c r="AA52" i="13"/>
  <c r="AA51" i="13"/>
  <c r="AA50" i="13"/>
  <c r="AA49" i="13"/>
  <c r="AA48" i="13"/>
  <c r="AA47" i="13"/>
  <c r="AA46" i="13"/>
  <c r="AA45" i="13"/>
  <c r="AA44" i="13"/>
  <c r="AA43" i="13"/>
  <c r="AA42" i="13"/>
  <c r="AA41" i="13"/>
  <c r="AA40" i="13"/>
  <c r="AA39" i="13"/>
  <c r="AA38" i="13"/>
  <c r="AA37" i="13"/>
  <c r="AA36" i="13"/>
  <c r="G36" i="13"/>
  <c r="G37" i="13" s="1"/>
  <c r="G38" i="13" s="1"/>
  <c r="G39" i="13" s="1"/>
  <c r="G40" i="13" s="1"/>
  <c r="G41" i="13" s="1"/>
  <c r="G42" i="13" s="1"/>
  <c r="G43" i="13" s="1"/>
  <c r="G44" i="13" s="1"/>
  <c r="G45" i="13" s="1"/>
  <c r="G46" i="13" s="1"/>
  <c r="G47" i="13" s="1"/>
  <c r="G48" i="13" s="1"/>
  <c r="G49" i="13" s="1"/>
  <c r="G50" i="13" s="1"/>
  <c r="G51" i="13" s="1"/>
  <c r="G52" i="13" s="1"/>
  <c r="G53" i="13" s="1"/>
  <c r="G54" i="13" s="1"/>
  <c r="G55" i="13" s="1"/>
  <c r="G56" i="13" s="1"/>
  <c r="G57" i="13" s="1"/>
  <c r="G58" i="13" s="1"/>
  <c r="G59" i="13" s="1"/>
  <c r="G60" i="13" s="1"/>
  <c r="G61" i="13" s="1"/>
  <c r="G62" i="13" s="1"/>
  <c r="G63" i="13" s="1"/>
  <c r="AA35" i="13"/>
  <c r="G35" i="13"/>
  <c r="E35" i="13"/>
  <c r="E36" i="13" s="1"/>
  <c r="E37" i="13" s="1"/>
  <c r="E38" i="13" s="1"/>
  <c r="E39" i="13" s="1"/>
  <c r="E40" i="13" s="1"/>
  <c r="E41" i="13" s="1"/>
  <c r="E42" i="13" s="1"/>
  <c r="E43" i="13" s="1"/>
  <c r="E44" i="13" s="1"/>
  <c r="E45" i="13" s="1"/>
  <c r="E46" i="13" s="1"/>
  <c r="E47" i="13" s="1"/>
  <c r="E48" i="13" s="1"/>
  <c r="E49" i="13" s="1"/>
  <c r="E50" i="13" s="1"/>
  <c r="E51" i="13" s="1"/>
  <c r="E52" i="13" s="1"/>
  <c r="E53" i="13" s="1"/>
  <c r="E54" i="13" s="1"/>
  <c r="E55" i="13" s="1"/>
  <c r="E56" i="13" s="1"/>
  <c r="E57" i="13" s="1"/>
  <c r="E58" i="13" s="1"/>
  <c r="E59" i="13" s="1"/>
  <c r="E60" i="13" s="1"/>
  <c r="E61" i="13" s="1"/>
  <c r="E62" i="13" s="1"/>
  <c r="E63" i="13" s="1"/>
  <c r="AA34" i="13"/>
  <c r="AA33" i="13"/>
  <c r="AA32" i="13"/>
  <c r="AA31" i="13"/>
  <c r="AA30" i="13"/>
  <c r="AA29" i="13"/>
  <c r="AA28" i="13"/>
  <c r="AA27" i="13"/>
  <c r="AA26" i="13"/>
  <c r="AA25" i="13"/>
  <c r="AA24" i="13"/>
  <c r="AA23" i="13"/>
  <c r="AA22" i="13"/>
  <c r="AA21" i="13"/>
  <c r="AA20" i="13"/>
  <c r="AA19" i="13"/>
  <c r="AA18" i="13"/>
  <c r="AA17" i="13"/>
  <c r="AA16" i="13"/>
  <c r="AA15" i="13"/>
  <c r="AA14" i="13"/>
  <c r="AA13" i="13"/>
  <c r="AA12" i="13"/>
  <c r="AA11" i="13"/>
  <c r="AA10" i="13"/>
  <c r="AA9" i="13"/>
  <c r="AA8" i="13"/>
  <c r="AA7" i="13"/>
  <c r="B7" i="13"/>
  <c r="B8" i="13" s="1"/>
  <c r="B9" i="13" s="1"/>
  <c r="B10" i="13" s="1"/>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B59" i="13" s="1"/>
  <c r="B60" i="13" s="1"/>
  <c r="B61" i="13" s="1"/>
  <c r="B62" i="13" s="1"/>
  <c r="B63" i="13" s="1"/>
  <c r="AA6" i="13"/>
  <c r="B6" i="13"/>
  <c r="AA5" i="13"/>
  <c r="G5" i="13"/>
  <c r="G6" i="13" s="1"/>
  <c r="G7" i="13" s="1"/>
  <c r="G8" i="13" s="1"/>
  <c r="G9" i="13" s="1"/>
  <c r="G10" i="13" s="1"/>
  <c r="G11" i="13" s="1"/>
  <c r="G12" i="13" s="1"/>
  <c r="G13" i="13" s="1"/>
  <c r="G14" i="13" s="1"/>
  <c r="G15" i="13" s="1"/>
  <c r="G16" i="13" s="1"/>
  <c r="G17" i="13" s="1"/>
  <c r="G18" i="13" s="1"/>
  <c r="G19" i="13" s="1"/>
  <c r="G20" i="13" s="1"/>
  <c r="G21" i="13" s="1"/>
  <c r="G22" i="13" s="1"/>
  <c r="G23" i="13" s="1"/>
  <c r="G24" i="13" s="1"/>
  <c r="G25" i="13" s="1"/>
  <c r="G26" i="13" s="1"/>
  <c r="G27" i="13" s="1"/>
  <c r="G28" i="13" s="1"/>
  <c r="G29" i="13" s="1"/>
  <c r="G30" i="13" s="1"/>
  <c r="G31" i="13" s="1"/>
  <c r="G32" i="13" s="1"/>
  <c r="G33" i="13" s="1"/>
  <c r="F5" i="13"/>
  <c r="F6" i="13" s="1"/>
  <c r="F7" i="13" s="1"/>
  <c r="F8" i="13" s="1"/>
  <c r="F9" i="13" s="1"/>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F43" i="13" s="1"/>
  <c r="F44" i="13" s="1"/>
  <c r="F45" i="13" s="1"/>
  <c r="F46" i="13" s="1"/>
  <c r="F47" i="13" s="1"/>
  <c r="F48" i="13" s="1"/>
  <c r="F49" i="13" s="1"/>
  <c r="F50" i="13" s="1"/>
  <c r="F51" i="13" s="1"/>
  <c r="F52" i="13" s="1"/>
  <c r="F53" i="13" s="1"/>
  <c r="F54" i="13" s="1"/>
  <c r="F55" i="13" s="1"/>
  <c r="F56" i="13" s="1"/>
  <c r="F57" i="13" s="1"/>
  <c r="F58" i="13" s="1"/>
  <c r="F59" i="13" s="1"/>
  <c r="F60" i="13" s="1"/>
  <c r="F61" i="13" s="1"/>
  <c r="F62" i="13" s="1"/>
  <c r="F63" i="13" s="1"/>
  <c r="E5" i="13"/>
  <c r="E6" i="13" s="1"/>
  <c r="E7" i="13" s="1"/>
  <c r="E8" i="13" s="1"/>
  <c r="E9" i="13" s="1"/>
  <c r="E10" i="13" s="1"/>
  <c r="E11" i="13" s="1"/>
  <c r="E12" i="13" s="1"/>
  <c r="E13" i="13" s="1"/>
  <c r="E14" i="13" s="1"/>
  <c r="E15" i="13" s="1"/>
  <c r="E16" i="13" s="1"/>
  <c r="E17" i="13" s="1"/>
  <c r="E18" i="13" s="1"/>
  <c r="E19" i="13" s="1"/>
  <c r="E20" i="13" s="1"/>
  <c r="E21" i="13" s="1"/>
  <c r="E22" i="13" s="1"/>
  <c r="E23" i="13" s="1"/>
  <c r="E24" i="13" s="1"/>
  <c r="E25" i="13" s="1"/>
  <c r="E26" i="13" s="1"/>
  <c r="E27" i="13" s="1"/>
  <c r="E28" i="13" s="1"/>
  <c r="E29" i="13" s="1"/>
  <c r="E30" i="13" s="1"/>
  <c r="E31" i="13" s="1"/>
  <c r="E32" i="13" s="1"/>
  <c r="E33" i="13" s="1"/>
  <c r="D5" i="13"/>
  <c r="D6" i="13" s="1"/>
  <c r="D7" i="13" s="1"/>
  <c r="D8" i="13" s="1"/>
  <c r="D9" i="13" s="1"/>
  <c r="D10" i="13" s="1"/>
  <c r="D11" i="13" s="1"/>
  <c r="D12" i="13" s="1"/>
  <c r="D13" i="13" s="1"/>
  <c r="D14" i="13" s="1"/>
  <c r="D15" i="13" s="1"/>
  <c r="D16" i="13" s="1"/>
  <c r="D17" i="13" s="1"/>
  <c r="D18" i="13" s="1"/>
  <c r="D19" i="13" s="1"/>
  <c r="D20" i="13" s="1"/>
  <c r="D21" i="13" s="1"/>
  <c r="D22" i="13" s="1"/>
  <c r="D23" i="13" s="1"/>
  <c r="D24" i="13" s="1"/>
  <c r="D25" i="13" s="1"/>
  <c r="D26" i="13" s="1"/>
  <c r="D27" i="13" s="1"/>
  <c r="D28" i="13" s="1"/>
  <c r="D29" i="13" s="1"/>
  <c r="D30" i="13" s="1"/>
  <c r="D31" i="13" s="1"/>
  <c r="D32" i="13" s="1"/>
  <c r="D33" i="13" s="1"/>
  <c r="D34" i="13" s="1"/>
  <c r="D35" i="13" s="1"/>
  <c r="D36" i="13" s="1"/>
  <c r="D37" i="13" s="1"/>
  <c r="D38" i="13" s="1"/>
  <c r="D39" i="13" s="1"/>
  <c r="D40" i="13" s="1"/>
  <c r="D41" i="13" s="1"/>
  <c r="D42" i="13" s="1"/>
  <c r="D43" i="13" s="1"/>
  <c r="D44" i="13" s="1"/>
  <c r="D45" i="13" s="1"/>
  <c r="D46" i="13" s="1"/>
  <c r="D47" i="13" s="1"/>
  <c r="D48" i="13" s="1"/>
  <c r="D49" i="13" s="1"/>
  <c r="D50" i="13" s="1"/>
  <c r="D51" i="13" s="1"/>
  <c r="D52" i="13" s="1"/>
  <c r="D53" i="13" s="1"/>
  <c r="D54" i="13" s="1"/>
  <c r="D55" i="13" s="1"/>
  <c r="D56" i="13" s="1"/>
  <c r="D57" i="13" s="1"/>
  <c r="D58" i="13" s="1"/>
  <c r="D59" i="13" s="1"/>
  <c r="D60" i="13" s="1"/>
  <c r="D61" i="13" s="1"/>
  <c r="D62" i="13" s="1"/>
  <c r="D63" i="13" s="1"/>
  <c r="B5" i="13"/>
  <c r="A5" i="13"/>
  <c r="A6"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A4" i="13"/>
  <c r="D4" i="13"/>
  <c r="C4" i="13"/>
  <c r="H4" i="13" s="1"/>
  <c r="H5" i="13" s="1"/>
  <c r="H6" i="13" s="1"/>
  <c r="H7" i="13" s="1"/>
  <c r="H8" i="13" s="1"/>
  <c r="H9" i="13" s="1"/>
  <c r="H10" i="13" s="1"/>
  <c r="H11" i="13" s="1"/>
  <c r="H12" i="13" s="1"/>
  <c r="H13" i="13" s="1"/>
  <c r="H14" i="13" s="1"/>
  <c r="H15" i="13" s="1"/>
  <c r="H16" i="13" s="1"/>
  <c r="H17" i="13" s="1"/>
  <c r="H18" i="13" s="1"/>
  <c r="H19" i="13" s="1"/>
  <c r="H20" i="13" s="1"/>
  <c r="H21" i="13" s="1"/>
  <c r="H22" i="13" s="1"/>
  <c r="H23" i="13" s="1"/>
  <c r="H24" i="13" s="1"/>
  <c r="H25" i="13" s="1"/>
  <c r="H26" i="13" s="1"/>
  <c r="H27" i="13" s="1"/>
  <c r="H28" i="13" s="1"/>
  <c r="H29" i="13" s="1"/>
  <c r="H30" i="13" s="1"/>
  <c r="H31" i="13" s="1"/>
  <c r="H32" i="13" s="1"/>
  <c r="H33" i="13" s="1"/>
  <c r="H34" i="13" s="1"/>
  <c r="H35" i="13" s="1"/>
  <c r="H36" i="13" s="1"/>
  <c r="H37" i="13" s="1"/>
  <c r="H38" i="13" s="1"/>
  <c r="H39" i="13" s="1"/>
  <c r="H40" i="13" s="1"/>
  <c r="H41" i="13" s="1"/>
  <c r="H42" i="13" s="1"/>
  <c r="H43" i="13" s="1"/>
  <c r="H44" i="13" s="1"/>
  <c r="H45" i="13" s="1"/>
  <c r="H46" i="13" s="1"/>
  <c r="H47" i="13" s="1"/>
  <c r="H48" i="13" s="1"/>
  <c r="H49" i="13" s="1"/>
  <c r="H50" i="13" s="1"/>
  <c r="H51" i="13" s="1"/>
  <c r="H52" i="13" s="1"/>
  <c r="H53" i="13" s="1"/>
  <c r="H54" i="13" s="1"/>
  <c r="H55" i="13" s="1"/>
  <c r="H56" i="13" s="1"/>
  <c r="H57" i="13" s="1"/>
  <c r="H58" i="13" s="1"/>
  <c r="H59" i="13" s="1"/>
  <c r="H60" i="13" s="1"/>
  <c r="H61" i="13" s="1"/>
  <c r="H62" i="13" s="1"/>
  <c r="H63" i="13" s="1"/>
  <c r="C5" i="13" l="1"/>
  <c r="C6" i="13" s="1"/>
  <c r="C7" i="13" s="1"/>
  <c r="C8" i="13" s="1"/>
  <c r="C9" i="13" s="1"/>
  <c r="C10" i="13" s="1"/>
  <c r="C11" i="13" s="1"/>
  <c r="C12" i="13" s="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AA87" i="12"/>
  <c r="AA86" i="12"/>
  <c r="AA85" i="12"/>
  <c r="AA84" i="12"/>
  <c r="AA83" i="12"/>
  <c r="AA82" i="12"/>
  <c r="AA81" i="12"/>
  <c r="AA80" i="12"/>
  <c r="AA79" i="12"/>
  <c r="AA78" i="12"/>
  <c r="AA77" i="12"/>
  <c r="AA76" i="12"/>
  <c r="AA75" i="12"/>
  <c r="AA74" i="12"/>
  <c r="AA73" i="12"/>
  <c r="AA72" i="12"/>
  <c r="AA71" i="12"/>
  <c r="AA70" i="12"/>
  <c r="AA69" i="12"/>
  <c r="AA68" i="12"/>
  <c r="AA67" i="12"/>
  <c r="AA66" i="12"/>
  <c r="AA65" i="12"/>
  <c r="AA64" i="12"/>
  <c r="AA63" i="12"/>
  <c r="AA62" i="12"/>
  <c r="AA61" i="12"/>
  <c r="E61" i="12"/>
  <c r="E62" i="12" s="1"/>
  <c r="E63" i="12" s="1"/>
  <c r="E64" i="12" s="1"/>
  <c r="E65" i="12" s="1"/>
  <c r="E66" i="12" s="1"/>
  <c r="E67" i="12" s="1"/>
  <c r="E68" i="12" s="1"/>
  <c r="E69" i="12" s="1"/>
  <c r="E70" i="12" s="1"/>
  <c r="E71" i="12" s="1"/>
  <c r="E72" i="12" s="1"/>
  <c r="E73" i="12" s="1"/>
  <c r="E74" i="12" s="1"/>
  <c r="E75" i="12" s="1"/>
  <c r="E76" i="12" s="1"/>
  <c r="E77" i="12" s="1"/>
  <c r="E78" i="12" s="1"/>
  <c r="E79" i="12" s="1"/>
  <c r="E80" i="12" s="1"/>
  <c r="E81" i="12" s="1"/>
  <c r="E82" i="12" s="1"/>
  <c r="E83" i="12" s="1"/>
  <c r="E84" i="12" s="1"/>
  <c r="E85" i="12" s="1"/>
  <c r="E86" i="12" s="1"/>
  <c r="E87" i="12" s="1"/>
  <c r="AA60" i="12"/>
  <c r="AA59" i="12"/>
  <c r="AA58" i="12"/>
  <c r="AA57" i="12"/>
  <c r="AA56" i="12"/>
  <c r="AA55" i="12"/>
  <c r="AA54" i="12"/>
  <c r="AA53" i="12"/>
  <c r="E53" i="12"/>
  <c r="E54" i="12" s="1"/>
  <c r="E55" i="12" s="1"/>
  <c r="E56" i="12" s="1"/>
  <c r="E57" i="12" s="1"/>
  <c r="E58" i="12" s="1"/>
  <c r="E59" i="12" s="1"/>
  <c r="AA52" i="12"/>
  <c r="E52" i="12"/>
  <c r="AA51" i="12"/>
  <c r="AA50" i="12"/>
  <c r="AA49" i="12"/>
  <c r="AA48" i="12"/>
  <c r="AA47" i="12"/>
  <c r="AA46" i="12"/>
  <c r="AA45" i="12"/>
  <c r="AA44" i="12"/>
  <c r="AA43" i="12"/>
  <c r="AA42" i="12"/>
  <c r="AA41" i="12"/>
  <c r="AA40" i="12"/>
  <c r="AA39" i="12"/>
  <c r="AA38" i="12"/>
  <c r="AA37" i="12"/>
  <c r="AA36" i="12"/>
  <c r="AA35" i="12"/>
  <c r="AA34" i="12"/>
  <c r="AA33" i="12"/>
  <c r="AA32" i="12"/>
  <c r="AA31" i="12"/>
  <c r="AA30" i="12"/>
  <c r="AA29" i="12"/>
  <c r="AA28" i="12"/>
  <c r="AA27" i="12"/>
  <c r="AA26" i="12"/>
  <c r="AA25" i="12"/>
  <c r="AA24" i="12"/>
  <c r="AA23" i="12"/>
  <c r="AA22" i="12"/>
  <c r="AA21" i="12"/>
  <c r="AA20" i="12"/>
  <c r="AA19" i="12"/>
  <c r="AA18" i="12"/>
  <c r="AA17" i="12"/>
  <c r="AA16" i="12"/>
  <c r="AA15" i="12"/>
  <c r="AA14" i="12"/>
  <c r="AA13" i="12"/>
  <c r="AA12" i="12"/>
  <c r="AA11" i="12"/>
  <c r="AA10" i="12"/>
  <c r="AA9" i="12"/>
  <c r="AA8" i="12"/>
  <c r="AA7" i="12"/>
  <c r="G7" i="12"/>
  <c r="G8" i="12" s="1"/>
  <c r="G9" i="12" s="1"/>
  <c r="G10" i="12" s="1"/>
  <c r="G11" i="12" s="1"/>
  <c r="G12" i="12" s="1"/>
  <c r="G13" i="12" s="1"/>
  <c r="G14" i="12" s="1"/>
  <c r="G15" i="12" s="1"/>
  <c r="G16" i="12" s="1"/>
  <c r="G17" i="12" s="1"/>
  <c r="G18" i="12" s="1"/>
  <c r="G19" i="12" s="1"/>
  <c r="G20" i="12" s="1"/>
  <c r="G21" i="12" s="1"/>
  <c r="G22" i="12" s="1"/>
  <c r="G23" i="12" s="1"/>
  <c r="G24" i="12" s="1"/>
  <c r="G25" i="12" s="1"/>
  <c r="G26" i="12" s="1"/>
  <c r="G27" i="12" s="1"/>
  <c r="G28" i="12" s="1"/>
  <c r="G29" i="12" s="1"/>
  <c r="G30" i="12" s="1"/>
  <c r="G31" i="12" s="1"/>
  <c r="G32" i="12" s="1"/>
  <c r="G33" i="12" s="1"/>
  <c r="G34" i="12" s="1"/>
  <c r="G35" i="12" s="1"/>
  <c r="G36" i="12" s="1"/>
  <c r="G37" i="12" s="1"/>
  <c r="G38" i="12" s="1"/>
  <c r="G39" i="12" s="1"/>
  <c r="G40" i="12" s="1"/>
  <c r="G41" i="12" s="1"/>
  <c r="G42" i="12" s="1"/>
  <c r="G43" i="12" s="1"/>
  <c r="G44" i="12" s="1"/>
  <c r="G45" i="12" s="1"/>
  <c r="G46" i="12" s="1"/>
  <c r="G47" i="12" s="1"/>
  <c r="G48" i="12" s="1"/>
  <c r="G49" i="12" s="1"/>
  <c r="G50" i="12" s="1"/>
  <c r="G51" i="12" s="1"/>
  <c r="G52" i="12" s="1"/>
  <c r="G53" i="12" s="1"/>
  <c r="G54" i="12" s="1"/>
  <c r="G55" i="12" s="1"/>
  <c r="G56" i="12" s="1"/>
  <c r="G57" i="12" s="1"/>
  <c r="G58" i="12" s="1"/>
  <c r="G59" i="12" s="1"/>
  <c r="G60" i="12" s="1"/>
  <c r="G61" i="12" s="1"/>
  <c r="G62" i="12" s="1"/>
  <c r="G63" i="12" s="1"/>
  <c r="G64" i="12" s="1"/>
  <c r="G65" i="12" s="1"/>
  <c r="G66" i="12" s="1"/>
  <c r="G67" i="12" s="1"/>
  <c r="G68" i="12" s="1"/>
  <c r="G69" i="12" s="1"/>
  <c r="G70" i="12" s="1"/>
  <c r="G71" i="12" s="1"/>
  <c r="G72" i="12" s="1"/>
  <c r="G73" i="12" s="1"/>
  <c r="G74" i="12" s="1"/>
  <c r="G75" i="12" s="1"/>
  <c r="G76" i="12" s="1"/>
  <c r="G77" i="12" s="1"/>
  <c r="G78" i="12" s="1"/>
  <c r="G79" i="12" s="1"/>
  <c r="G80" i="12" s="1"/>
  <c r="G81" i="12" s="1"/>
  <c r="G82" i="12" s="1"/>
  <c r="G83" i="12" s="1"/>
  <c r="G84" i="12" s="1"/>
  <c r="G85" i="12" s="1"/>
  <c r="G86" i="12" s="1"/>
  <c r="G87" i="12" s="1"/>
  <c r="AA6" i="12"/>
  <c r="AA5" i="12"/>
  <c r="G5" i="12"/>
  <c r="G6" i="12" s="1"/>
  <c r="F5" i="12"/>
  <c r="F6" i="12" s="1"/>
  <c r="F7" i="12" s="1"/>
  <c r="F8" i="12" s="1"/>
  <c r="F9" i="12" s="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F58" i="12" s="1"/>
  <c r="F59" i="12" s="1"/>
  <c r="F60" i="12" s="1"/>
  <c r="F61" i="12" s="1"/>
  <c r="F62" i="12" s="1"/>
  <c r="F63" i="12" s="1"/>
  <c r="F64" i="12" s="1"/>
  <c r="F65" i="12" s="1"/>
  <c r="F66" i="12" s="1"/>
  <c r="F67" i="12" s="1"/>
  <c r="F68" i="12" s="1"/>
  <c r="F69" i="12" s="1"/>
  <c r="F70" i="12" s="1"/>
  <c r="F71" i="12" s="1"/>
  <c r="F72" i="12" s="1"/>
  <c r="F73" i="12" s="1"/>
  <c r="F74" i="12" s="1"/>
  <c r="F75" i="12" s="1"/>
  <c r="F76" i="12" s="1"/>
  <c r="F77" i="12" s="1"/>
  <c r="F78" i="12" s="1"/>
  <c r="F79" i="12" s="1"/>
  <c r="F80" i="12" s="1"/>
  <c r="F81" i="12" s="1"/>
  <c r="F82" i="12" s="1"/>
  <c r="F83" i="12" s="1"/>
  <c r="F84" i="12" s="1"/>
  <c r="F85" i="12" s="1"/>
  <c r="F86" i="12" s="1"/>
  <c r="F87" i="12" s="1"/>
  <c r="E5" i="12"/>
  <c r="E6" i="12" s="1"/>
  <c r="E7" i="12" s="1"/>
  <c r="E8" i="12" s="1"/>
  <c r="E9" i="12" s="1"/>
  <c r="E10" i="12" s="1"/>
  <c r="E11" i="12" s="1"/>
  <c r="E12" i="12" s="1"/>
  <c r="E13" i="12" s="1"/>
  <c r="E14" i="12" s="1"/>
  <c r="E15" i="12" s="1"/>
  <c r="E16" i="12" s="1"/>
  <c r="E17" i="12" s="1"/>
  <c r="E18" i="12" s="1"/>
  <c r="E19" i="12" s="1"/>
  <c r="E20" i="12" s="1"/>
  <c r="E21" i="12" s="1"/>
  <c r="E22" i="12" s="1"/>
  <c r="E23" i="12" s="1"/>
  <c r="E24" i="12" s="1"/>
  <c r="E25" i="12" s="1"/>
  <c r="E26" i="12" s="1"/>
  <c r="E27" i="12" s="1"/>
  <c r="E28" i="12" s="1"/>
  <c r="E29" i="12" s="1"/>
  <c r="E30" i="12" s="1"/>
  <c r="E31" i="12" s="1"/>
  <c r="E32" i="12" s="1"/>
  <c r="E33" i="12" s="1"/>
  <c r="E34" i="12" s="1"/>
  <c r="E35" i="12" s="1"/>
  <c r="E36" i="12" s="1"/>
  <c r="E37" i="12" s="1"/>
  <c r="E38" i="12" s="1"/>
  <c r="E39" i="12" s="1"/>
  <c r="E40" i="12" s="1"/>
  <c r="E41" i="12" s="1"/>
  <c r="E42" i="12" s="1"/>
  <c r="E43" i="12" s="1"/>
  <c r="E44" i="12" s="1"/>
  <c r="E45" i="12" s="1"/>
  <c r="E46" i="12" s="1"/>
  <c r="E47" i="12" s="1"/>
  <c r="E48" i="12" s="1"/>
  <c r="E49" i="12" s="1"/>
  <c r="E50" i="12" s="1"/>
  <c r="B5" i="12"/>
  <c r="B6" i="12" s="1"/>
  <c r="B7" i="12" s="1"/>
  <c r="B8" i="12" s="1"/>
  <c r="B9" i="12" s="1"/>
  <c r="B10" i="12" s="1"/>
  <c r="B11" i="12" s="1"/>
  <c r="B12" i="12" s="1"/>
  <c r="B13" i="12" s="1"/>
  <c r="B14" i="12" s="1"/>
  <c r="B15" i="12" s="1"/>
  <c r="B16" i="12" s="1"/>
  <c r="B17" i="12" s="1"/>
  <c r="B18" i="12" s="1"/>
  <c r="B19" i="12" s="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A5" i="12"/>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A4" i="12"/>
  <c r="H4" i="12"/>
  <c r="H5" i="12" s="1"/>
  <c r="H6" i="12" s="1"/>
  <c r="H7" i="12" s="1"/>
  <c r="H8" i="12" s="1"/>
  <c r="H9" i="12" s="1"/>
  <c r="H10" i="12" s="1"/>
  <c r="H11" i="12" s="1"/>
  <c r="H12" i="12" s="1"/>
  <c r="H13" i="12" s="1"/>
  <c r="H14" i="12" s="1"/>
  <c r="H15" i="12" s="1"/>
  <c r="H16" i="12" s="1"/>
  <c r="H17" i="12" s="1"/>
  <c r="H18" i="12" s="1"/>
  <c r="H19" i="12" s="1"/>
  <c r="H20" i="12" s="1"/>
  <c r="H21" i="12" s="1"/>
  <c r="H22" i="12" s="1"/>
  <c r="H23" i="12" s="1"/>
  <c r="H24" i="12" s="1"/>
  <c r="H25" i="12" s="1"/>
  <c r="H26" i="12" s="1"/>
  <c r="H27" i="12" s="1"/>
  <c r="H28" i="12" s="1"/>
  <c r="H29" i="12" s="1"/>
  <c r="H30" i="12" s="1"/>
  <c r="H31" i="12" s="1"/>
  <c r="H32" i="12" s="1"/>
  <c r="H33" i="12" s="1"/>
  <c r="H34" i="12" s="1"/>
  <c r="H35" i="12" s="1"/>
  <c r="H36" i="12" s="1"/>
  <c r="H37" i="12" s="1"/>
  <c r="H38" i="12" s="1"/>
  <c r="H39" i="12" s="1"/>
  <c r="H40" i="12" s="1"/>
  <c r="H41" i="12" s="1"/>
  <c r="H42" i="12" s="1"/>
  <c r="H43" i="12" s="1"/>
  <c r="H44" i="12" s="1"/>
  <c r="H45" i="12" s="1"/>
  <c r="H46" i="12" s="1"/>
  <c r="H47" i="12" s="1"/>
  <c r="H48" i="12" s="1"/>
  <c r="H49" i="12" s="1"/>
  <c r="H50" i="12" s="1"/>
  <c r="H51" i="12" s="1"/>
  <c r="H52" i="12" s="1"/>
  <c r="H53" i="12" s="1"/>
  <c r="H54" i="12" s="1"/>
  <c r="H55" i="12" s="1"/>
  <c r="H56" i="12" s="1"/>
  <c r="H57" i="12" s="1"/>
  <c r="H58" i="12" s="1"/>
  <c r="H59" i="12" s="1"/>
  <c r="H60" i="12" s="1"/>
  <c r="H61" i="12" s="1"/>
  <c r="H62" i="12" s="1"/>
  <c r="H63" i="12" s="1"/>
  <c r="H64" i="12" s="1"/>
  <c r="H65" i="12" s="1"/>
  <c r="H66" i="12" s="1"/>
  <c r="H67" i="12" s="1"/>
  <c r="H68" i="12" s="1"/>
  <c r="H69" i="12" s="1"/>
  <c r="H70" i="12" s="1"/>
  <c r="H71" i="12" s="1"/>
  <c r="H72" i="12" s="1"/>
  <c r="H73" i="12" s="1"/>
  <c r="H74" i="12" s="1"/>
  <c r="H75" i="12" s="1"/>
  <c r="H76" i="12" s="1"/>
  <c r="H77" i="12" s="1"/>
  <c r="H78" i="12" s="1"/>
  <c r="H79" i="12" s="1"/>
  <c r="H80" i="12" s="1"/>
  <c r="H81" i="12" s="1"/>
  <c r="H82" i="12" s="1"/>
  <c r="H83" i="12" s="1"/>
  <c r="H84" i="12" s="1"/>
  <c r="H85" i="12" s="1"/>
  <c r="H86" i="12" s="1"/>
  <c r="H87" i="12" s="1"/>
  <c r="D4" i="12"/>
  <c r="D5" i="12" s="1"/>
  <c r="D6" i="12" s="1"/>
  <c r="D7" i="12" s="1"/>
  <c r="D8" i="12" s="1"/>
  <c r="D9" i="12" s="1"/>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4"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D58" i="12" s="1"/>
  <c r="D59" i="12" s="1"/>
  <c r="D60" i="12" s="1"/>
  <c r="D61" i="12" s="1"/>
  <c r="D62" i="12" s="1"/>
  <c r="D63" i="12" s="1"/>
  <c r="D64" i="12" s="1"/>
  <c r="D65" i="12" s="1"/>
  <c r="D66" i="12" s="1"/>
  <c r="D67" i="12" s="1"/>
  <c r="D68" i="12" s="1"/>
  <c r="D69" i="12" s="1"/>
  <c r="D70" i="12" s="1"/>
  <c r="D71" i="12" s="1"/>
  <c r="D72" i="12" s="1"/>
  <c r="D73" i="12" s="1"/>
  <c r="D74" i="12" s="1"/>
  <c r="D75" i="12" s="1"/>
  <c r="D76" i="12" s="1"/>
  <c r="D77" i="12" s="1"/>
  <c r="D78" i="12" s="1"/>
  <c r="D79" i="12" s="1"/>
  <c r="D80" i="12" s="1"/>
  <c r="D81" i="12" s="1"/>
  <c r="D82" i="12" s="1"/>
  <c r="D83" i="12" s="1"/>
  <c r="D84" i="12" s="1"/>
  <c r="D85" i="12" s="1"/>
  <c r="D86" i="12" s="1"/>
  <c r="D87" i="12" s="1"/>
  <c r="C4" i="12"/>
  <c r="C5" i="12" s="1"/>
  <c r="C6" i="12" s="1"/>
  <c r="C7" i="12" s="1"/>
  <c r="C8" i="12" s="1"/>
  <c r="C9" i="12" s="1"/>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C58" i="12" s="1"/>
  <c r="C59" i="12" s="1"/>
  <c r="C60" i="12" s="1"/>
  <c r="C61" i="12" s="1"/>
  <c r="C62" i="12" s="1"/>
  <c r="C63" i="12" s="1"/>
  <c r="C64" i="12" s="1"/>
  <c r="C65" i="12" s="1"/>
  <c r="C66" i="12" s="1"/>
  <c r="C67" i="12" s="1"/>
  <c r="C68" i="12" s="1"/>
  <c r="C69" i="12" s="1"/>
  <c r="C70" i="12" s="1"/>
  <c r="C71" i="12" s="1"/>
  <c r="C72" i="12" s="1"/>
  <c r="C73" i="12" s="1"/>
  <c r="C74" i="12" s="1"/>
  <c r="C75" i="12" s="1"/>
  <c r="C76" i="12" s="1"/>
  <c r="C77" i="12" s="1"/>
  <c r="C78" i="12" s="1"/>
  <c r="C79" i="12" s="1"/>
  <c r="C80" i="12" s="1"/>
  <c r="C81" i="12" s="1"/>
  <c r="C82" i="12" s="1"/>
  <c r="C83" i="12" s="1"/>
  <c r="C84" i="12" s="1"/>
  <c r="C85" i="12" s="1"/>
  <c r="C86" i="12" s="1"/>
  <c r="C87" i="12" s="1"/>
  <c r="AA17" i="11" l="1"/>
  <c r="AA16" i="11"/>
  <c r="AA15" i="11"/>
  <c r="AA14" i="11"/>
  <c r="F14" i="11"/>
  <c r="F15" i="11" s="1"/>
  <c r="F16" i="11" s="1"/>
  <c r="F17" i="11" s="1"/>
  <c r="E14" i="11"/>
  <c r="E15" i="11" s="1"/>
  <c r="E16" i="11" s="1"/>
  <c r="E17" i="11" s="1"/>
  <c r="AA13" i="11"/>
  <c r="G13" i="11"/>
  <c r="G14" i="11" s="1"/>
  <c r="G15" i="11" s="1"/>
  <c r="G16" i="11" s="1"/>
  <c r="G17" i="11" s="1"/>
  <c r="F13" i="11"/>
  <c r="E13" i="11"/>
  <c r="AA12" i="11"/>
  <c r="AA11" i="11"/>
  <c r="AA10" i="11"/>
  <c r="AA9" i="11"/>
  <c r="AA8" i="11"/>
  <c r="AA7" i="11"/>
  <c r="AA6" i="11"/>
  <c r="B6" i="11"/>
  <c r="B7" i="11" s="1"/>
  <c r="B8" i="11" s="1"/>
  <c r="B9" i="11" s="1"/>
  <c r="B10" i="11" s="1"/>
  <c r="B11" i="11" s="1"/>
  <c r="B12" i="11" s="1"/>
  <c r="B13" i="11" s="1"/>
  <c r="B14" i="11" s="1"/>
  <c r="B15" i="11" s="1"/>
  <c r="B16" i="11" s="1"/>
  <c r="B17" i="11" s="1"/>
  <c r="AA5" i="11"/>
  <c r="G5" i="11"/>
  <c r="G6" i="11" s="1"/>
  <c r="G7" i="11" s="1"/>
  <c r="G8" i="11" s="1"/>
  <c r="G9" i="11" s="1"/>
  <c r="G10" i="11" s="1"/>
  <c r="G11" i="11" s="1"/>
  <c r="F5" i="11"/>
  <c r="F6" i="11" s="1"/>
  <c r="F7" i="11" s="1"/>
  <c r="F8" i="11" s="1"/>
  <c r="F9" i="11" s="1"/>
  <c r="F10" i="11" s="1"/>
  <c r="F11" i="11" s="1"/>
  <c r="E5" i="11"/>
  <c r="E6" i="11" s="1"/>
  <c r="E7" i="11" s="1"/>
  <c r="E8" i="11" s="1"/>
  <c r="E9" i="11" s="1"/>
  <c r="E10" i="11" s="1"/>
  <c r="E11" i="11" s="1"/>
  <c r="B5" i="11"/>
  <c r="A5" i="11"/>
  <c r="A6" i="11" s="1"/>
  <c r="A7" i="11" s="1"/>
  <c r="A8" i="11" s="1"/>
  <c r="A9" i="11" s="1"/>
  <c r="A10" i="11" s="1"/>
  <c r="A11" i="11" s="1"/>
  <c r="A12" i="11" s="1"/>
  <c r="A13" i="11" s="1"/>
  <c r="A14" i="11" s="1"/>
  <c r="A15" i="11" s="1"/>
  <c r="A16" i="11" s="1"/>
  <c r="A17" i="11" s="1"/>
  <c r="AA4" i="11"/>
  <c r="D4" i="11"/>
  <c r="D5" i="11" s="1"/>
  <c r="D6" i="11" s="1"/>
  <c r="D7" i="11" s="1"/>
  <c r="D8" i="11" s="1"/>
  <c r="D9" i="11" s="1"/>
  <c r="D10" i="11" s="1"/>
  <c r="D11" i="11" s="1"/>
  <c r="D12" i="11" s="1"/>
  <c r="D13" i="11" s="1"/>
  <c r="D14" i="11" s="1"/>
  <c r="D15" i="11" s="1"/>
  <c r="D16" i="11" s="1"/>
  <c r="D17" i="11" s="1"/>
  <c r="C4" i="11"/>
  <c r="H4" i="11" s="1"/>
  <c r="H5" i="11" s="1"/>
  <c r="H6" i="11" s="1"/>
  <c r="H7" i="11" s="1"/>
  <c r="H8" i="11" s="1"/>
  <c r="H9" i="11" s="1"/>
  <c r="H10" i="11" s="1"/>
  <c r="H11" i="11" s="1"/>
  <c r="H12" i="11" s="1"/>
  <c r="H13" i="11" s="1"/>
  <c r="H14" i="11" s="1"/>
  <c r="H15" i="11" s="1"/>
  <c r="H16" i="11" s="1"/>
  <c r="H17" i="11" s="1"/>
  <c r="C5" i="11" l="1"/>
  <c r="C6" i="11" s="1"/>
  <c r="C7" i="11" s="1"/>
  <c r="C8" i="11" s="1"/>
  <c r="C9" i="11" s="1"/>
  <c r="C10" i="11" s="1"/>
  <c r="C11" i="11" s="1"/>
  <c r="C12" i="11" s="1"/>
  <c r="C13" i="11" s="1"/>
  <c r="C14" i="11" s="1"/>
  <c r="C15" i="11" s="1"/>
  <c r="C16" i="11" s="1"/>
  <c r="C17" i="11" s="1"/>
  <c r="AA54" i="10" l="1"/>
  <c r="AA53" i="10"/>
  <c r="AA52" i="10"/>
  <c r="AA51" i="10"/>
  <c r="AA50" i="10"/>
  <c r="AA49" i="10"/>
  <c r="AA48" i="10"/>
  <c r="AA47" i="10"/>
  <c r="AA46" i="10"/>
  <c r="AA45" i="10"/>
  <c r="AA44" i="10"/>
  <c r="AA43" i="10"/>
  <c r="AA42" i="10"/>
  <c r="AA41" i="10"/>
  <c r="AA40" i="10"/>
  <c r="AA39" i="10"/>
  <c r="AA38" i="10"/>
  <c r="AA37" i="10"/>
  <c r="AA36" i="10"/>
  <c r="AA35" i="10"/>
  <c r="AA34" i="10"/>
  <c r="AA33" i="10"/>
  <c r="AA32" i="10"/>
  <c r="AA31" i="10"/>
  <c r="AA30" i="10"/>
  <c r="G30" i="10"/>
  <c r="G31" i="10" s="1"/>
  <c r="G32" i="10" s="1"/>
  <c r="G33" i="10" s="1"/>
  <c r="G34" i="10" s="1"/>
  <c r="G35" i="10" s="1"/>
  <c r="G36" i="10" s="1"/>
  <c r="G37" i="10" s="1"/>
  <c r="G38" i="10" s="1"/>
  <c r="G39" i="10" s="1"/>
  <c r="G40" i="10" s="1"/>
  <c r="G41" i="10" s="1"/>
  <c r="G42" i="10" s="1"/>
  <c r="G43" i="10" s="1"/>
  <c r="G44" i="10" s="1"/>
  <c r="G45" i="10" s="1"/>
  <c r="G46" i="10" s="1"/>
  <c r="G47" i="10" s="1"/>
  <c r="G48" i="10" s="1"/>
  <c r="G49" i="10" s="1"/>
  <c r="G50" i="10" s="1"/>
  <c r="G51" i="10" s="1"/>
  <c r="G52" i="10" s="1"/>
  <c r="G53" i="10" s="1"/>
  <c r="G54" i="10" s="1"/>
  <c r="F30" i="10"/>
  <c r="F31" i="10" s="1"/>
  <c r="F32" i="10" s="1"/>
  <c r="F33" i="10" s="1"/>
  <c r="F34" i="10" s="1"/>
  <c r="F35" i="10" s="1"/>
  <c r="F36" i="10" s="1"/>
  <c r="F37" i="10" s="1"/>
  <c r="F38" i="10" s="1"/>
  <c r="F39" i="10" s="1"/>
  <c r="F40" i="10" s="1"/>
  <c r="F41" i="10" s="1"/>
  <c r="F42" i="10" s="1"/>
  <c r="F43" i="10" s="1"/>
  <c r="F44" i="10" s="1"/>
  <c r="F45" i="10" s="1"/>
  <c r="F46" i="10" s="1"/>
  <c r="F47" i="10" s="1"/>
  <c r="F48" i="10" s="1"/>
  <c r="F49" i="10" s="1"/>
  <c r="F50" i="10" s="1"/>
  <c r="F51" i="10" s="1"/>
  <c r="F52" i="10" s="1"/>
  <c r="F53" i="10" s="1"/>
  <c r="F54" i="10" s="1"/>
  <c r="E30" i="10"/>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AA29" i="10"/>
  <c r="AA28" i="10"/>
  <c r="AA27" i="10"/>
  <c r="AA26" i="10"/>
  <c r="AA25" i="10"/>
  <c r="AA24" i="10"/>
  <c r="AA23" i="10"/>
  <c r="AA22" i="10"/>
  <c r="AA21" i="10"/>
  <c r="AA20" i="10"/>
  <c r="AA19" i="10"/>
  <c r="AA18" i="10"/>
  <c r="AA17" i="10"/>
  <c r="AA16" i="10"/>
  <c r="AA15" i="10"/>
  <c r="AA14" i="10"/>
  <c r="AA13" i="10"/>
  <c r="AA12" i="10"/>
  <c r="AA11" i="10"/>
  <c r="AA10" i="10"/>
  <c r="AA9" i="10"/>
  <c r="AA8" i="10"/>
  <c r="AA7" i="10"/>
  <c r="AA6" i="10"/>
  <c r="AA5" i="10"/>
  <c r="G5" i="10"/>
  <c r="G6" i="10" s="1"/>
  <c r="G7" i="10" s="1"/>
  <c r="G8" i="10" s="1"/>
  <c r="G9" i="10" s="1"/>
  <c r="G10" i="10" s="1"/>
  <c r="G11" i="10" s="1"/>
  <c r="G12" i="10" s="1"/>
  <c r="G13" i="10" s="1"/>
  <c r="G14" i="10" s="1"/>
  <c r="G15" i="10" s="1"/>
  <c r="G16" i="10" s="1"/>
  <c r="G17" i="10" s="1"/>
  <c r="G18" i="10" s="1"/>
  <c r="G19" i="10" s="1"/>
  <c r="G20" i="10" s="1"/>
  <c r="G21" i="10" s="1"/>
  <c r="G22" i="10" s="1"/>
  <c r="G23" i="10" s="1"/>
  <c r="G24" i="10" s="1"/>
  <c r="G25" i="10" s="1"/>
  <c r="G26" i="10" s="1"/>
  <c r="G27" i="10" s="1"/>
  <c r="G28" i="10" s="1"/>
  <c r="F5" i="10"/>
  <c r="F6" i="10" s="1"/>
  <c r="F7" i="10" s="1"/>
  <c r="F8" i="10" s="1"/>
  <c r="F9" i="10" s="1"/>
  <c r="F10" i="10" s="1"/>
  <c r="F11" i="10" s="1"/>
  <c r="F12" i="10" s="1"/>
  <c r="F13" i="10" s="1"/>
  <c r="F14" i="10" s="1"/>
  <c r="F15" i="10" s="1"/>
  <c r="F16" i="10" s="1"/>
  <c r="F17" i="10" s="1"/>
  <c r="F18" i="10" s="1"/>
  <c r="F19" i="10" s="1"/>
  <c r="F20" i="10" s="1"/>
  <c r="F21" i="10" s="1"/>
  <c r="F22" i="10" s="1"/>
  <c r="F23" i="10" s="1"/>
  <c r="F24" i="10" s="1"/>
  <c r="F25" i="10" s="1"/>
  <c r="F26" i="10" s="1"/>
  <c r="F27" i="10" s="1"/>
  <c r="F28" i="10" s="1"/>
  <c r="E5" i="10"/>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B5" i="10"/>
  <c r="B6" i="10" s="1"/>
  <c r="B7" i="10" s="1"/>
  <c r="B8" i="10" s="1"/>
  <c r="B9" i="10" s="1"/>
  <c r="B10" i="10" s="1"/>
  <c r="B11" i="10" s="1"/>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A5" i="10"/>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A4" i="10"/>
  <c r="D4" i="10"/>
  <c r="D5" i="10" s="1"/>
  <c r="D6" i="10" s="1"/>
  <c r="D7" i="10" s="1"/>
  <c r="D8" i="10" s="1"/>
  <c r="D9" i="10" s="1"/>
  <c r="D10" i="10" s="1"/>
  <c r="D11" i="10" s="1"/>
  <c r="D12" i="10" s="1"/>
  <c r="D13" i="10" s="1"/>
  <c r="D14" i="10" s="1"/>
  <c r="D15" i="10" s="1"/>
  <c r="D16" i="10" s="1"/>
  <c r="D17" i="10" s="1"/>
  <c r="D18" i="10" s="1"/>
  <c r="D19" i="10" s="1"/>
  <c r="D20" i="10" s="1"/>
  <c r="D21" i="10" s="1"/>
  <c r="D22" i="10" s="1"/>
  <c r="D23" i="10" s="1"/>
  <c r="D24" i="10" s="1"/>
  <c r="D25" i="10" s="1"/>
  <c r="D26" i="10" s="1"/>
  <c r="D27" i="10" s="1"/>
  <c r="D28" i="10" s="1"/>
  <c r="D29" i="10" s="1"/>
  <c r="D30" i="10" s="1"/>
  <c r="D31" i="10" s="1"/>
  <c r="D32" i="10" s="1"/>
  <c r="D33" i="10" s="1"/>
  <c r="D34" i="10" s="1"/>
  <c r="D35" i="10" s="1"/>
  <c r="D36" i="10" s="1"/>
  <c r="D37" i="10" s="1"/>
  <c r="D38" i="10" s="1"/>
  <c r="D39" i="10" s="1"/>
  <c r="D40" i="10" s="1"/>
  <c r="D41" i="10" s="1"/>
  <c r="D42" i="10" s="1"/>
  <c r="D43" i="10" s="1"/>
  <c r="D44" i="10" s="1"/>
  <c r="D45" i="10" s="1"/>
  <c r="D46" i="10" s="1"/>
  <c r="D47" i="10" s="1"/>
  <c r="D48" i="10" s="1"/>
  <c r="D49" i="10" s="1"/>
  <c r="D50" i="10" s="1"/>
  <c r="D51" i="10" s="1"/>
  <c r="D52" i="10" s="1"/>
  <c r="D53" i="10" s="1"/>
  <c r="D54" i="10" s="1"/>
  <c r="C4" i="10"/>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H4" i="10" l="1"/>
  <c r="H5" i="10" s="1"/>
  <c r="H6" i="10" s="1"/>
  <c r="H7" i="10" s="1"/>
  <c r="H8" i="10" s="1"/>
  <c r="H9" i="10" s="1"/>
  <c r="H10" i="10" s="1"/>
  <c r="H11" i="10" s="1"/>
  <c r="H12" i="10" s="1"/>
  <c r="H13" i="10" s="1"/>
  <c r="H14" i="10" s="1"/>
  <c r="H15" i="10" s="1"/>
  <c r="H16" i="10" s="1"/>
  <c r="H17" i="10" s="1"/>
  <c r="H18" i="10" s="1"/>
  <c r="H19" i="10" s="1"/>
  <c r="H20" i="10" s="1"/>
  <c r="H21" i="10" s="1"/>
  <c r="H22" i="10" s="1"/>
  <c r="H23" i="10" s="1"/>
  <c r="H24" i="10" s="1"/>
  <c r="H25" i="10" s="1"/>
  <c r="H26" i="10" s="1"/>
  <c r="H27" i="10" s="1"/>
  <c r="H28" i="10" s="1"/>
  <c r="H29" i="10" s="1"/>
  <c r="H30" i="10" s="1"/>
  <c r="H31" i="10" s="1"/>
  <c r="H32" i="10" s="1"/>
  <c r="H33" i="10" s="1"/>
  <c r="H34" i="10" s="1"/>
  <c r="H35" i="10" s="1"/>
  <c r="H36" i="10" s="1"/>
  <c r="H37" i="10" s="1"/>
  <c r="H38" i="10" s="1"/>
  <c r="H39" i="10" s="1"/>
  <c r="H40" i="10" s="1"/>
  <c r="H41" i="10" s="1"/>
  <c r="H42" i="10" s="1"/>
  <c r="H43" i="10" s="1"/>
  <c r="H44" i="10" s="1"/>
  <c r="H45" i="10" s="1"/>
  <c r="H46" i="10" s="1"/>
  <c r="H47" i="10" s="1"/>
  <c r="H48" i="10" s="1"/>
  <c r="H49" i="10" s="1"/>
  <c r="H50" i="10" s="1"/>
  <c r="H51" i="10" s="1"/>
  <c r="H52" i="10" s="1"/>
  <c r="H53" i="10" s="1"/>
  <c r="H54" i="10" s="1"/>
  <c r="AA102" i="9" l="1"/>
  <c r="AA101" i="9"/>
  <c r="AA100" i="9"/>
  <c r="AA99" i="9"/>
  <c r="AA98" i="9"/>
  <c r="AA97" i="9"/>
  <c r="AA96" i="9"/>
  <c r="AA95" i="9"/>
  <c r="AA94" i="9"/>
  <c r="AA93" i="9"/>
  <c r="AA92" i="9"/>
  <c r="AA91" i="9"/>
  <c r="AA90" i="9"/>
  <c r="AA89" i="9"/>
  <c r="AA88" i="9"/>
  <c r="AA87" i="9"/>
  <c r="AA86" i="9"/>
  <c r="AA85" i="9"/>
  <c r="AA84" i="9"/>
  <c r="AA83" i="9"/>
  <c r="AA82" i="9"/>
  <c r="AA81" i="9"/>
  <c r="AA80" i="9"/>
  <c r="AA79" i="9"/>
  <c r="AA78" i="9"/>
  <c r="AA77" i="9"/>
  <c r="AA76" i="9"/>
  <c r="AA75" i="9"/>
  <c r="AA74" i="9"/>
  <c r="AA73" i="9"/>
  <c r="AA72" i="9"/>
  <c r="AA71" i="9"/>
  <c r="AA70" i="9"/>
  <c r="AA69" i="9"/>
  <c r="AA68" i="9"/>
  <c r="AA67" i="9"/>
  <c r="AA66" i="9"/>
  <c r="AA65" i="9"/>
  <c r="AA64" i="9"/>
  <c r="AA63" i="9"/>
  <c r="AA62" i="9"/>
  <c r="AA61" i="9"/>
  <c r="AA60" i="9"/>
  <c r="AA59" i="9"/>
  <c r="C59" i="9"/>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AA58" i="9"/>
  <c r="AA57" i="9"/>
  <c r="AA56" i="9"/>
  <c r="G56" i="9"/>
  <c r="G57" i="9" s="1"/>
  <c r="G58" i="9" s="1"/>
  <c r="G59" i="9" s="1"/>
  <c r="G60" i="9" s="1"/>
  <c r="G61" i="9" s="1"/>
  <c r="G62" i="9" s="1"/>
  <c r="G63" i="9" s="1"/>
  <c r="G64" i="9" s="1"/>
  <c r="G65" i="9" s="1"/>
  <c r="G66" i="9" s="1"/>
  <c r="G67" i="9" s="1"/>
  <c r="G68" i="9" s="1"/>
  <c r="G69" i="9" s="1"/>
  <c r="G70" i="9" s="1"/>
  <c r="G71" i="9" s="1"/>
  <c r="G72" i="9" s="1"/>
  <c r="G73" i="9" s="1"/>
  <c r="G74" i="9" s="1"/>
  <c r="G75" i="9" s="1"/>
  <c r="G76" i="9" s="1"/>
  <c r="G77" i="9" s="1"/>
  <c r="G78" i="9" s="1"/>
  <c r="G79" i="9" s="1"/>
  <c r="G80" i="9" s="1"/>
  <c r="G81" i="9" s="1"/>
  <c r="G82" i="9" s="1"/>
  <c r="G83" i="9" s="1"/>
  <c r="G84" i="9" s="1"/>
  <c r="G85" i="9" s="1"/>
  <c r="G86" i="9" s="1"/>
  <c r="G87" i="9" s="1"/>
  <c r="G88" i="9" s="1"/>
  <c r="G89" i="9" s="1"/>
  <c r="G90" i="9" s="1"/>
  <c r="G91" i="9" s="1"/>
  <c r="G92" i="9" s="1"/>
  <c r="G93" i="9" s="1"/>
  <c r="G94" i="9" s="1"/>
  <c r="G95" i="9" s="1"/>
  <c r="G96" i="9" s="1"/>
  <c r="G97" i="9" s="1"/>
  <c r="G98" i="9" s="1"/>
  <c r="G99" i="9" s="1"/>
  <c r="G100" i="9" s="1"/>
  <c r="G101" i="9" s="1"/>
  <c r="G102" i="9" s="1"/>
  <c r="F56" i="9"/>
  <c r="F57" i="9" s="1"/>
  <c r="F58" i="9" s="1"/>
  <c r="F59" i="9" s="1"/>
  <c r="F60" i="9" s="1"/>
  <c r="F61" i="9" s="1"/>
  <c r="F62" i="9" s="1"/>
  <c r="F63" i="9" s="1"/>
  <c r="F64" i="9" s="1"/>
  <c r="F65" i="9" s="1"/>
  <c r="F66" i="9" s="1"/>
  <c r="F67" i="9" s="1"/>
  <c r="F68" i="9" s="1"/>
  <c r="F69" i="9" s="1"/>
  <c r="F70" i="9" s="1"/>
  <c r="F71" i="9" s="1"/>
  <c r="F72" i="9" s="1"/>
  <c r="F73" i="9" s="1"/>
  <c r="F74" i="9" s="1"/>
  <c r="F75" i="9" s="1"/>
  <c r="F76" i="9" s="1"/>
  <c r="F77" i="9" s="1"/>
  <c r="F78" i="9" s="1"/>
  <c r="F79" i="9" s="1"/>
  <c r="F80" i="9" s="1"/>
  <c r="F81" i="9" s="1"/>
  <c r="F82" i="9" s="1"/>
  <c r="F83" i="9" s="1"/>
  <c r="F84" i="9" s="1"/>
  <c r="F85" i="9" s="1"/>
  <c r="F86" i="9" s="1"/>
  <c r="F87" i="9" s="1"/>
  <c r="F88" i="9" s="1"/>
  <c r="F89" i="9" s="1"/>
  <c r="F90" i="9" s="1"/>
  <c r="F91" i="9" s="1"/>
  <c r="F92" i="9" s="1"/>
  <c r="F93" i="9" s="1"/>
  <c r="F94" i="9" s="1"/>
  <c r="F95" i="9" s="1"/>
  <c r="F96" i="9" s="1"/>
  <c r="F97" i="9" s="1"/>
  <c r="F98" i="9" s="1"/>
  <c r="F99" i="9" s="1"/>
  <c r="F100" i="9" s="1"/>
  <c r="F101" i="9" s="1"/>
  <c r="F102" i="9" s="1"/>
  <c r="E56" i="9"/>
  <c r="E57" i="9" s="1"/>
  <c r="E58" i="9" s="1"/>
  <c r="E59" i="9" s="1"/>
  <c r="E60" i="9" s="1"/>
  <c r="E61" i="9" s="1"/>
  <c r="E62" i="9" s="1"/>
  <c r="E63" i="9" s="1"/>
  <c r="E64" i="9" s="1"/>
  <c r="E65" i="9" s="1"/>
  <c r="E66" i="9" s="1"/>
  <c r="E67" i="9" s="1"/>
  <c r="E68" i="9" s="1"/>
  <c r="E69" i="9" s="1"/>
  <c r="E70" i="9" s="1"/>
  <c r="E71" i="9" s="1"/>
  <c r="E72" i="9" s="1"/>
  <c r="E73" i="9" s="1"/>
  <c r="E74" i="9" s="1"/>
  <c r="E75" i="9" s="1"/>
  <c r="E76" i="9" s="1"/>
  <c r="E77" i="9" s="1"/>
  <c r="E78" i="9" s="1"/>
  <c r="E79" i="9" s="1"/>
  <c r="E80" i="9" s="1"/>
  <c r="E81" i="9" s="1"/>
  <c r="E82" i="9" s="1"/>
  <c r="E83" i="9" s="1"/>
  <c r="E84" i="9" s="1"/>
  <c r="E85" i="9" s="1"/>
  <c r="E86" i="9" s="1"/>
  <c r="E87" i="9" s="1"/>
  <c r="E88" i="9" s="1"/>
  <c r="E89" i="9" s="1"/>
  <c r="E90" i="9" s="1"/>
  <c r="E91" i="9" s="1"/>
  <c r="E92" i="9" s="1"/>
  <c r="E93" i="9" s="1"/>
  <c r="E94" i="9" s="1"/>
  <c r="E95" i="9" s="1"/>
  <c r="E96" i="9" s="1"/>
  <c r="E97" i="9" s="1"/>
  <c r="E98" i="9" s="1"/>
  <c r="E99" i="9" s="1"/>
  <c r="E100" i="9" s="1"/>
  <c r="E101" i="9" s="1"/>
  <c r="E102" i="9" s="1"/>
  <c r="B56" i="9"/>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AA55" i="9"/>
  <c r="D55" i="9"/>
  <c r="D56" i="9" s="1"/>
  <c r="D57" i="9" s="1"/>
  <c r="D58" i="9" s="1"/>
  <c r="D59" i="9" s="1"/>
  <c r="D60" i="9" s="1"/>
  <c r="D61" i="9" s="1"/>
  <c r="D62" i="9" s="1"/>
  <c r="D63" i="9" s="1"/>
  <c r="D64" i="9" s="1"/>
  <c r="D65" i="9" s="1"/>
  <c r="D66" i="9" s="1"/>
  <c r="D67" i="9" s="1"/>
  <c r="D68" i="9" s="1"/>
  <c r="D69" i="9" s="1"/>
  <c r="D70" i="9" s="1"/>
  <c r="D71" i="9" s="1"/>
  <c r="D72" i="9" s="1"/>
  <c r="D73" i="9" s="1"/>
  <c r="D74" i="9" s="1"/>
  <c r="D75" i="9" s="1"/>
  <c r="D76" i="9" s="1"/>
  <c r="D77" i="9" s="1"/>
  <c r="D78" i="9" s="1"/>
  <c r="D79" i="9" s="1"/>
  <c r="D80" i="9" s="1"/>
  <c r="D81" i="9" s="1"/>
  <c r="D82" i="9" s="1"/>
  <c r="D83" i="9" s="1"/>
  <c r="D84" i="9" s="1"/>
  <c r="D85" i="9" s="1"/>
  <c r="D86" i="9" s="1"/>
  <c r="D87" i="9" s="1"/>
  <c r="D88" i="9" s="1"/>
  <c r="D89" i="9" s="1"/>
  <c r="D90" i="9" s="1"/>
  <c r="D91" i="9" s="1"/>
  <c r="D92" i="9" s="1"/>
  <c r="D93" i="9" s="1"/>
  <c r="D94" i="9" s="1"/>
  <c r="D95" i="9" s="1"/>
  <c r="D96" i="9" s="1"/>
  <c r="D97" i="9" s="1"/>
  <c r="D98" i="9" s="1"/>
  <c r="D99" i="9" s="1"/>
  <c r="D100" i="9" s="1"/>
  <c r="D101" i="9" s="1"/>
  <c r="D102" i="9" s="1"/>
  <c r="C55" i="9"/>
  <c r="C56" i="9" s="1"/>
  <c r="C57" i="9" s="1"/>
  <c r="C58" i="9" s="1"/>
  <c r="AA54" i="9"/>
  <c r="AA53" i="9"/>
  <c r="AA52" i="9"/>
  <c r="AA51" i="9"/>
  <c r="AA50" i="9"/>
  <c r="AA49" i="9"/>
  <c r="AA48" i="9"/>
  <c r="AA47" i="9"/>
  <c r="AA46" i="9"/>
  <c r="AA45" i="9"/>
  <c r="AA44" i="9"/>
  <c r="AA43" i="9"/>
  <c r="AA42" i="9"/>
  <c r="AA41" i="9"/>
  <c r="AA40" i="9"/>
  <c r="AA39" i="9"/>
  <c r="AA38" i="9"/>
  <c r="AA37" i="9"/>
  <c r="AA36" i="9"/>
  <c r="AA35" i="9"/>
  <c r="AA34" i="9"/>
  <c r="AA33" i="9"/>
  <c r="AA32" i="9"/>
  <c r="AA31" i="9"/>
  <c r="AA30" i="9"/>
  <c r="G30" i="9"/>
  <c r="G31" i="9" s="1"/>
  <c r="G32" i="9" s="1"/>
  <c r="G33" i="9" s="1"/>
  <c r="G34" i="9" s="1"/>
  <c r="G35" i="9" s="1"/>
  <c r="G36" i="9" s="1"/>
  <c r="G37" i="9" s="1"/>
  <c r="G38" i="9" s="1"/>
  <c r="G39" i="9" s="1"/>
  <c r="G40" i="9" s="1"/>
  <c r="G41" i="9" s="1"/>
  <c r="G42" i="9" s="1"/>
  <c r="G43" i="9" s="1"/>
  <c r="G44" i="9" s="1"/>
  <c r="G45" i="9" s="1"/>
  <c r="G46" i="9" s="1"/>
  <c r="G47" i="9" s="1"/>
  <c r="G48" i="9" s="1"/>
  <c r="G49" i="9" s="1"/>
  <c r="G50" i="9" s="1"/>
  <c r="G51" i="9" s="1"/>
  <c r="G52" i="9" s="1"/>
  <c r="G53" i="9" s="1"/>
  <c r="G54" i="9" s="1"/>
  <c r="F30" i="9"/>
  <c r="F31" i="9" s="1"/>
  <c r="F32" i="9" s="1"/>
  <c r="F33" i="9" s="1"/>
  <c r="F34" i="9" s="1"/>
  <c r="F35" i="9" s="1"/>
  <c r="F36" i="9" s="1"/>
  <c r="F37" i="9" s="1"/>
  <c r="F38" i="9" s="1"/>
  <c r="F39" i="9" s="1"/>
  <c r="F40" i="9" s="1"/>
  <c r="F41" i="9" s="1"/>
  <c r="F42" i="9" s="1"/>
  <c r="F43" i="9" s="1"/>
  <c r="F44" i="9" s="1"/>
  <c r="F45" i="9" s="1"/>
  <c r="F46" i="9" s="1"/>
  <c r="F47" i="9" s="1"/>
  <c r="F48" i="9" s="1"/>
  <c r="F49" i="9" s="1"/>
  <c r="F50" i="9" s="1"/>
  <c r="F51" i="9" s="1"/>
  <c r="F52" i="9" s="1"/>
  <c r="F53" i="9" s="1"/>
  <c r="F54" i="9" s="1"/>
  <c r="E30" i="9"/>
  <c r="E31" i="9" s="1"/>
  <c r="E32" i="9" s="1"/>
  <c r="E33" i="9" s="1"/>
  <c r="E34" i="9" s="1"/>
  <c r="E35" i="9" s="1"/>
  <c r="E36" i="9" s="1"/>
  <c r="E37" i="9" s="1"/>
  <c r="E38" i="9" s="1"/>
  <c r="E39" i="9" s="1"/>
  <c r="E40" i="9" s="1"/>
  <c r="E41" i="9" s="1"/>
  <c r="E42" i="9" s="1"/>
  <c r="E43" i="9" s="1"/>
  <c r="E44" i="9" s="1"/>
  <c r="E45" i="9" s="1"/>
  <c r="E46" i="9" s="1"/>
  <c r="E47" i="9" s="1"/>
  <c r="E48" i="9" s="1"/>
  <c r="E49" i="9" s="1"/>
  <c r="E50" i="9" s="1"/>
  <c r="E51" i="9" s="1"/>
  <c r="E52" i="9" s="1"/>
  <c r="E53" i="9" s="1"/>
  <c r="E54" i="9" s="1"/>
  <c r="B30" i="9"/>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AA29" i="9"/>
  <c r="D29" i="9"/>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C29" i="9"/>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AA28" i="9"/>
  <c r="AA27" i="9"/>
  <c r="AA26" i="9"/>
  <c r="AA25" i="9"/>
  <c r="AA24" i="9"/>
  <c r="AA23" i="9"/>
  <c r="AA22" i="9"/>
  <c r="AA21" i="9"/>
  <c r="AA20" i="9"/>
  <c r="AA19" i="9"/>
  <c r="AA18" i="9"/>
  <c r="AA17" i="9"/>
  <c r="AA16" i="9"/>
  <c r="AA15" i="9"/>
  <c r="AA14" i="9"/>
  <c r="AA13" i="9"/>
  <c r="AA12" i="9"/>
  <c r="AA11" i="9"/>
  <c r="AA10" i="9"/>
  <c r="AA9" i="9"/>
  <c r="AA8" i="9"/>
  <c r="AA7" i="9"/>
  <c r="AA6" i="9"/>
  <c r="AA5" i="9"/>
  <c r="G5" i="9"/>
  <c r="G6" i="9" s="1"/>
  <c r="G7" i="9" s="1"/>
  <c r="G8" i="9" s="1"/>
  <c r="G9" i="9" s="1"/>
  <c r="G10" i="9" s="1"/>
  <c r="G11" i="9" s="1"/>
  <c r="G12" i="9" s="1"/>
  <c r="G13" i="9" s="1"/>
  <c r="G14" i="9" s="1"/>
  <c r="G15" i="9" s="1"/>
  <c r="G16" i="9" s="1"/>
  <c r="G17" i="9" s="1"/>
  <c r="G18" i="9" s="1"/>
  <c r="G19" i="9" s="1"/>
  <c r="G20" i="9" s="1"/>
  <c r="G21" i="9" s="1"/>
  <c r="G22" i="9" s="1"/>
  <c r="G23" i="9" s="1"/>
  <c r="G24" i="9" s="1"/>
  <c r="G25" i="9" s="1"/>
  <c r="G26" i="9" s="1"/>
  <c r="G27" i="9" s="1"/>
  <c r="G28" i="9" s="1"/>
  <c r="F5" i="9"/>
  <c r="F6" i="9" s="1"/>
  <c r="F7" i="9" s="1"/>
  <c r="F8" i="9" s="1"/>
  <c r="F9" i="9" s="1"/>
  <c r="F10" i="9" s="1"/>
  <c r="F11" i="9" s="1"/>
  <c r="F12" i="9" s="1"/>
  <c r="F13" i="9" s="1"/>
  <c r="F14" i="9" s="1"/>
  <c r="F15" i="9" s="1"/>
  <c r="F16" i="9" s="1"/>
  <c r="F17" i="9" s="1"/>
  <c r="F18" i="9" s="1"/>
  <c r="F19" i="9" s="1"/>
  <c r="F20" i="9" s="1"/>
  <c r="F21" i="9" s="1"/>
  <c r="F22" i="9" s="1"/>
  <c r="F23" i="9" s="1"/>
  <c r="F24" i="9" s="1"/>
  <c r="F25" i="9" s="1"/>
  <c r="F26" i="9" s="1"/>
  <c r="F27" i="9" s="1"/>
  <c r="F28" i="9" s="1"/>
  <c r="E5" i="9"/>
  <c r="E6" i="9" s="1"/>
  <c r="E7" i="9" s="1"/>
  <c r="E8" i="9" s="1"/>
  <c r="E9" i="9" s="1"/>
  <c r="E10" i="9" s="1"/>
  <c r="E11" i="9" s="1"/>
  <c r="E12" i="9" s="1"/>
  <c r="E13" i="9" s="1"/>
  <c r="E14" i="9" s="1"/>
  <c r="E15" i="9" s="1"/>
  <c r="E16" i="9" s="1"/>
  <c r="E17" i="9" s="1"/>
  <c r="E18" i="9" s="1"/>
  <c r="E19" i="9" s="1"/>
  <c r="E20" i="9" s="1"/>
  <c r="E21" i="9" s="1"/>
  <c r="E22" i="9" s="1"/>
  <c r="E23" i="9" s="1"/>
  <c r="E24" i="9" s="1"/>
  <c r="E25" i="9" s="1"/>
  <c r="E26" i="9" s="1"/>
  <c r="E27" i="9" s="1"/>
  <c r="E28" i="9" s="1"/>
  <c r="B5" i="9"/>
  <c r="B6" i="9" s="1"/>
  <c r="B7" i="9" s="1"/>
  <c r="B8" i="9" s="1"/>
  <c r="B9" i="9" s="1"/>
  <c r="B10" i="9" s="1"/>
  <c r="B11" i="9" s="1"/>
  <c r="B12" i="9" s="1"/>
  <c r="B13" i="9" s="1"/>
  <c r="B14" i="9" s="1"/>
  <c r="B15" i="9" s="1"/>
  <c r="B16" i="9" s="1"/>
  <c r="B17" i="9" s="1"/>
  <c r="B18" i="9" s="1"/>
  <c r="B19" i="9" s="1"/>
  <c r="B20" i="9" s="1"/>
  <c r="B21" i="9" s="1"/>
  <c r="B22" i="9" s="1"/>
  <c r="B23" i="9" s="1"/>
  <c r="B24" i="9" s="1"/>
  <c r="B25" i="9" s="1"/>
  <c r="B26" i="9" s="1"/>
  <c r="B27" i="9" s="1"/>
  <c r="B28" i="9" s="1"/>
  <c r="A5" i="9"/>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A4" i="9"/>
  <c r="D4" i="9"/>
  <c r="D5" i="9" s="1"/>
  <c r="D6" i="9" s="1"/>
  <c r="D7" i="9" s="1"/>
  <c r="D8" i="9" s="1"/>
  <c r="D9" i="9" s="1"/>
  <c r="D10" i="9" s="1"/>
  <c r="D11" i="9" s="1"/>
  <c r="D12" i="9" s="1"/>
  <c r="D13" i="9" s="1"/>
  <c r="D14" i="9" s="1"/>
  <c r="D15" i="9" s="1"/>
  <c r="D16" i="9" s="1"/>
  <c r="D17" i="9" s="1"/>
  <c r="D18" i="9" s="1"/>
  <c r="D19" i="9" s="1"/>
  <c r="D20" i="9" s="1"/>
  <c r="D21" i="9" s="1"/>
  <c r="D22" i="9" s="1"/>
  <c r="D23" i="9" s="1"/>
  <c r="D24" i="9" s="1"/>
  <c r="D25" i="9" s="1"/>
  <c r="D26" i="9" s="1"/>
  <c r="D27" i="9" s="1"/>
  <c r="D28" i="9" s="1"/>
  <c r="C4" i="9"/>
  <c r="H4" i="9" s="1"/>
  <c r="H5" i="9" s="1"/>
  <c r="H6" i="9" s="1"/>
  <c r="H7" i="9" s="1"/>
  <c r="H8" i="9" s="1"/>
  <c r="H9" i="9" s="1"/>
  <c r="H10" i="9" s="1"/>
  <c r="H11" i="9" s="1"/>
  <c r="H12" i="9" s="1"/>
  <c r="H13" i="9" s="1"/>
  <c r="H14" i="9" s="1"/>
  <c r="H15" i="9" s="1"/>
  <c r="H16" i="9" s="1"/>
  <c r="H17" i="9" s="1"/>
  <c r="H18" i="9" s="1"/>
  <c r="H19" i="9" s="1"/>
  <c r="H20" i="9" s="1"/>
  <c r="H21" i="9" s="1"/>
  <c r="H22" i="9" s="1"/>
  <c r="H23" i="9" s="1"/>
  <c r="H24" i="9" s="1"/>
  <c r="H25" i="9" s="1"/>
  <c r="H26" i="9" s="1"/>
  <c r="H27" i="9" s="1"/>
  <c r="H28" i="9" s="1"/>
  <c r="H29" i="9" s="1"/>
  <c r="H30" i="9" s="1"/>
  <c r="H31" i="9" s="1"/>
  <c r="H32" i="9" s="1"/>
  <c r="H33" i="9" s="1"/>
  <c r="H34" i="9" s="1"/>
  <c r="H35" i="9" s="1"/>
  <c r="H36" i="9" s="1"/>
  <c r="H37" i="9" s="1"/>
  <c r="H38" i="9" s="1"/>
  <c r="H39" i="9" s="1"/>
  <c r="H40" i="9" s="1"/>
  <c r="H41" i="9" s="1"/>
  <c r="H42" i="9" s="1"/>
  <c r="H43" i="9" s="1"/>
  <c r="H44" i="9" s="1"/>
  <c r="H45" i="9" s="1"/>
  <c r="H46" i="9" s="1"/>
  <c r="H47" i="9" s="1"/>
  <c r="H48" i="9" s="1"/>
  <c r="H49" i="9" s="1"/>
  <c r="H50" i="9" s="1"/>
  <c r="H51" i="9" s="1"/>
  <c r="H52" i="9" s="1"/>
  <c r="H53" i="9" s="1"/>
  <c r="H54" i="9" s="1"/>
  <c r="H55" i="9" s="1"/>
  <c r="H56" i="9" s="1"/>
  <c r="H57" i="9" s="1"/>
  <c r="H58" i="9" s="1"/>
  <c r="H59" i="9" s="1"/>
  <c r="H60" i="9" s="1"/>
  <c r="H61" i="9" s="1"/>
  <c r="H62" i="9" s="1"/>
  <c r="H63" i="9" s="1"/>
  <c r="H64" i="9" s="1"/>
  <c r="H65" i="9" s="1"/>
  <c r="H66" i="9" s="1"/>
  <c r="H67" i="9" s="1"/>
  <c r="H68" i="9" s="1"/>
  <c r="H69" i="9" s="1"/>
  <c r="H70" i="9" s="1"/>
  <c r="H71" i="9" s="1"/>
  <c r="H72" i="9" s="1"/>
  <c r="H73" i="9" s="1"/>
  <c r="H74" i="9" s="1"/>
  <c r="H75" i="9" s="1"/>
  <c r="H76" i="9" s="1"/>
  <c r="H77" i="9" s="1"/>
  <c r="H78" i="9" s="1"/>
  <c r="H79" i="9" s="1"/>
  <c r="H80" i="9" s="1"/>
  <c r="H81" i="9" s="1"/>
  <c r="H82" i="9" s="1"/>
  <c r="H83" i="9" s="1"/>
  <c r="H84" i="9" s="1"/>
  <c r="H85" i="9" s="1"/>
  <c r="H86" i="9" s="1"/>
  <c r="H87" i="9" s="1"/>
  <c r="H88" i="9" s="1"/>
  <c r="H89" i="9" s="1"/>
  <c r="H90" i="9" s="1"/>
  <c r="H91" i="9" s="1"/>
  <c r="H92" i="9" s="1"/>
  <c r="H93" i="9" s="1"/>
  <c r="H94" i="9" s="1"/>
  <c r="H95" i="9" s="1"/>
  <c r="H96" i="9" s="1"/>
  <c r="H97" i="9" s="1"/>
  <c r="H98" i="9" s="1"/>
  <c r="H99" i="9" s="1"/>
  <c r="H100" i="9" s="1"/>
  <c r="H101" i="9" s="1"/>
  <c r="H102" i="9" s="1"/>
  <c r="AA103" i="9" l="1"/>
  <c r="AA104" i="9" s="1"/>
  <c r="C5" i="9"/>
  <c r="C6" i="9" s="1"/>
  <c r="C7" i="9" s="1"/>
  <c r="C8" i="9" s="1"/>
  <c r="C9" i="9" s="1"/>
  <c r="C10" i="9" s="1"/>
  <c r="C11" i="9" s="1"/>
  <c r="C12" i="9" s="1"/>
  <c r="C13" i="9" s="1"/>
  <c r="C14" i="9" s="1"/>
  <c r="C15" i="9" s="1"/>
  <c r="C16" i="9" s="1"/>
  <c r="C17" i="9" s="1"/>
  <c r="C18" i="9" s="1"/>
  <c r="C19" i="9" s="1"/>
  <c r="C20" i="9" s="1"/>
  <c r="C21" i="9" s="1"/>
  <c r="C22" i="9" s="1"/>
  <c r="C23" i="9" s="1"/>
  <c r="C24" i="9" s="1"/>
  <c r="C25" i="9" s="1"/>
  <c r="C26" i="9" s="1"/>
  <c r="C27" i="9" s="1"/>
  <c r="C28" i="9" s="1"/>
  <c r="AA112" i="8" l="1"/>
  <c r="AA111" i="8"/>
  <c r="AA110" i="8"/>
  <c r="AA109" i="8"/>
  <c r="AA108" i="8"/>
  <c r="AA107" i="8"/>
  <c r="AA106" i="8"/>
  <c r="AA105" i="8"/>
  <c r="AA104" i="8"/>
  <c r="AA103" i="8"/>
  <c r="AA102" i="8"/>
  <c r="AA101" i="8"/>
  <c r="AA100" i="8"/>
  <c r="AA99" i="8"/>
  <c r="AA98" i="8"/>
  <c r="AA97" i="8"/>
  <c r="AA96" i="8"/>
  <c r="AA95" i="8"/>
  <c r="AA94" i="8"/>
  <c r="AA93" i="8"/>
  <c r="AA92" i="8"/>
  <c r="AA91" i="8"/>
  <c r="AA90" i="8"/>
  <c r="E90" i="8"/>
  <c r="E91" i="8" s="1"/>
  <c r="E92" i="8" s="1"/>
  <c r="E93" i="8" s="1"/>
  <c r="E94" i="8" s="1"/>
  <c r="E95" i="8" s="1"/>
  <c r="E96" i="8" s="1"/>
  <c r="E97" i="8" s="1"/>
  <c r="E98" i="8" s="1"/>
  <c r="E99" i="8" s="1"/>
  <c r="E100" i="8" s="1"/>
  <c r="E101" i="8" s="1"/>
  <c r="E102" i="8" s="1"/>
  <c r="E103" i="8" s="1"/>
  <c r="E104" i="8" s="1"/>
  <c r="E105" i="8" s="1"/>
  <c r="E106" i="8" s="1"/>
  <c r="E107" i="8" s="1"/>
  <c r="E108" i="8" s="1"/>
  <c r="E109" i="8" s="1"/>
  <c r="E110" i="8" s="1"/>
  <c r="E111" i="8" s="1"/>
  <c r="E112" i="8" s="1"/>
  <c r="AA89" i="8"/>
  <c r="AA88" i="8"/>
  <c r="AA87" i="8"/>
  <c r="AA86" i="8"/>
  <c r="AA85" i="8"/>
  <c r="AA84" i="8"/>
  <c r="AA83" i="8"/>
  <c r="AA82" i="8"/>
  <c r="AA81" i="8"/>
  <c r="AA80" i="8"/>
  <c r="AA79" i="8"/>
  <c r="AA78" i="8"/>
  <c r="AA77" i="8"/>
  <c r="AA76" i="8"/>
  <c r="AA75" i="8"/>
  <c r="AA74" i="8"/>
  <c r="AA73" i="8"/>
  <c r="AA72" i="8"/>
  <c r="AA71" i="8"/>
  <c r="AA70" i="8"/>
  <c r="AA69" i="8"/>
  <c r="AA68" i="8"/>
  <c r="AA67" i="8"/>
  <c r="AA66" i="8"/>
  <c r="AA65" i="8"/>
  <c r="AA64" i="8"/>
  <c r="AA63" i="8"/>
  <c r="AA62" i="8"/>
  <c r="E62" i="8"/>
  <c r="E63" i="8" s="1"/>
  <c r="E64" i="8" s="1"/>
  <c r="E65" i="8" s="1"/>
  <c r="E66" i="8" s="1"/>
  <c r="E67" i="8" s="1"/>
  <c r="E68" i="8" s="1"/>
  <c r="E69" i="8" s="1"/>
  <c r="E70" i="8" s="1"/>
  <c r="E71" i="8" s="1"/>
  <c r="E72" i="8" s="1"/>
  <c r="E73" i="8" s="1"/>
  <c r="E74" i="8" s="1"/>
  <c r="E75" i="8" s="1"/>
  <c r="E76" i="8" s="1"/>
  <c r="E77" i="8" s="1"/>
  <c r="E78" i="8" s="1"/>
  <c r="E79" i="8" s="1"/>
  <c r="E80" i="8" s="1"/>
  <c r="E81" i="8" s="1"/>
  <c r="E82" i="8" s="1"/>
  <c r="E83" i="8" s="1"/>
  <c r="E84" i="8" s="1"/>
  <c r="E85" i="8" s="1"/>
  <c r="E86" i="8" s="1"/>
  <c r="E87" i="8" s="1"/>
  <c r="E88" i="8" s="1"/>
  <c r="AA61" i="8"/>
  <c r="AA60" i="8"/>
  <c r="AA59" i="8"/>
  <c r="AA58" i="8"/>
  <c r="AA57" i="8"/>
  <c r="AA56" i="8"/>
  <c r="AA55" i="8"/>
  <c r="AA54" i="8"/>
  <c r="AA53" i="8"/>
  <c r="AA52" i="8"/>
  <c r="AA51" i="8"/>
  <c r="AA50" i="8"/>
  <c r="AA49" i="8"/>
  <c r="AA48" i="8"/>
  <c r="AA47" i="8"/>
  <c r="AA46" i="8"/>
  <c r="AA45" i="8"/>
  <c r="AA44" i="8"/>
  <c r="AA43" i="8"/>
  <c r="AA42" i="8"/>
  <c r="AA41" i="8"/>
  <c r="AA40" i="8"/>
  <c r="AA39" i="8"/>
  <c r="AA38" i="8"/>
  <c r="AA37" i="8"/>
  <c r="AA36" i="8"/>
  <c r="E36" i="8"/>
  <c r="E37" i="8" s="1"/>
  <c r="E38" i="8" s="1"/>
  <c r="E39" i="8" s="1"/>
  <c r="E40" i="8" s="1"/>
  <c r="E41" i="8" s="1"/>
  <c r="E42" i="8" s="1"/>
  <c r="E43" i="8" s="1"/>
  <c r="E44" i="8" s="1"/>
  <c r="E45" i="8" s="1"/>
  <c r="E46" i="8" s="1"/>
  <c r="E47" i="8" s="1"/>
  <c r="E48" i="8" s="1"/>
  <c r="E49" i="8" s="1"/>
  <c r="E50" i="8" s="1"/>
  <c r="E51" i="8" s="1"/>
  <c r="E52" i="8" s="1"/>
  <c r="E53" i="8" s="1"/>
  <c r="E54" i="8" s="1"/>
  <c r="E55" i="8" s="1"/>
  <c r="E56" i="8" s="1"/>
  <c r="E57" i="8" s="1"/>
  <c r="E58" i="8" s="1"/>
  <c r="E59" i="8" s="1"/>
  <c r="E60" i="8" s="1"/>
  <c r="AA35" i="8"/>
  <c r="AA34" i="8"/>
  <c r="AA33" i="8"/>
  <c r="AA32" i="8"/>
  <c r="AA31" i="8"/>
  <c r="AA30" i="8"/>
  <c r="AA29" i="8"/>
  <c r="AA28" i="8"/>
  <c r="AA27" i="8"/>
  <c r="AA26" i="8"/>
  <c r="AA25" i="8"/>
  <c r="AA24" i="8"/>
  <c r="AA23" i="8"/>
  <c r="AA22" i="8"/>
  <c r="AA21" i="8"/>
  <c r="AA20" i="8"/>
  <c r="AA19" i="8"/>
  <c r="AA18" i="8"/>
  <c r="AA17" i="8"/>
  <c r="AA16" i="8"/>
  <c r="AA15" i="8"/>
  <c r="AA14" i="8"/>
  <c r="AA13" i="8"/>
  <c r="AA12" i="8"/>
  <c r="AA11" i="8"/>
  <c r="AA10" i="8"/>
  <c r="AA9" i="8"/>
  <c r="AA8" i="8"/>
  <c r="AA7" i="8"/>
  <c r="AA6" i="8"/>
  <c r="F6" i="8"/>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F34" i="8" s="1"/>
  <c r="F35" i="8" s="1"/>
  <c r="F36" i="8" s="1"/>
  <c r="F37" i="8" s="1"/>
  <c r="F38" i="8" s="1"/>
  <c r="F39" i="8" s="1"/>
  <c r="F40" i="8" s="1"/>
  <c r="F41" i="8" s="1"/>
  <c r="F42" i="8" s="1"/>
  <c r="F43" i="8" s="1"/>
  <c r="F44" i="8" s="1"/>
  <c r="F45" i="8" s="1"/>
  <c r="F46" i="8" s="1"/>
  <c r="F47" i="8" s="1"/>
  <c r="F48" i="8" s="1"/>
  <c r="F49" i="8" s="1"/>
  <c r="F50" i="8" s="1"/>
  <c r="F51" i="8" s="1"/>
  <c r="F52" i="8" s="1"/>
  <c r="F53" i="8" s="1"/>
  <c r="F54" i="8" s="1"/>
  <c r="F55" i="8" s="1"/>
  <c r="F56" i="8" s="1"/>
  <c r="F57" i="8" s="1"/>
  <c r="F58" i="8" s="1"/>
  <c r="F59" i="8" s="1"/>
  <c r="F60" i="8" s="1"/>
  <c r="F61" i="8" s="1"/>
  <c r="F62" i="8" s="1"/>
  <c r="F63" i="8" s="1"/>
  <c r="F64" i="8" s="1"/>
  <c r="F65" i="8" s="1"/>
  <c r="F66" i="8" s="1"/>
  <c r="F67" i="8" s="1"/>
  <c r="F68" i="8" s="1"/>
  <c r="F69" i="8" s="1"/>
  <c r="F70" i="8" s="1"/>
  <c r="F71" i="8" s="1"/>
  <c r="F72" i="8" s="1"/>
  <c r="F73" i="8" s="1"/>
  <c r="F74" i="8" s="1"/>
  <c r="F75" i="8" s="1"/>
  <c r="F76" i="8" s="1"/>
  <c r="F77" i="8" s="1"/>
  <c r="F78" i="8" s="1"/>
  <c r="F79" i="8" s="1"/>
  <c r="F80" i="8" s="1"/>
  <c r="F81" i="8" s="1"/>
  <c r="F82" i="8" s="1"/>
  <c r="F83" i="8" s="1"/>
  <c r="F84" i="8" s="1"/>
  <c r="F85" i="8" s="1"/>
  <c r="F86" i="8" s="1"/>
  <c r="F87" i="8" s="1"/>
  <c r="F88" i="8" s="1"/>
  <c r="F89" i="8" s="1"/>
  <c r="F90" i="8" s="1"/>
  <c r="F91" i="8" s="1"/>
  <c r="F92" i="8" s="1"/>
  <c r="F93" i="8" s="1"/>
  <c r="F94" i="8" s="1"/>
  <c r="F95" i="8" s="1"/>
  <c r="F96" i="8" s="1"/>
  <c r="F97" i="8" s="1"/>
  <c r="F98" i="8" s="1"/>
  <c r="F99" i="8" s="1"/>
  <c r="F100" i="8" s="1"/>
  <c r="F101" i="8" s="1"/>
  <c r="F102" i="8" s="1"/>
  <c r="F103" i="8" s="1"/>
  <c r="F104" i="8" s="1"/>
  <c r="F105" i="8" s="1"/>
  <c r="F106" i="8" s="1"/>
  <c r="F107" i="8" s="1"/>
  <c r="F108" i="8" s="1"/>
  <c r="F109" i="8" s="1"/>
  <c r="F110" i="8" s="1"/>
  <c r="F111" i="8" s="1"/>
  <c r="F112" i="8" s="1"/>
  <c r="E6" i="8"/>
  <c r="E7" i="8" s="1"/>
  <c r="E8" i="8" s="1"/>
  <c r="E9" i="8" s="1"/>
  <c r="E10" i="8" s="1"/>
  <c r="E11" i="8" s="1"/>
  <c r="E12" i="8" s="1"/>
  <c r="E13" i="8" s="1"/>
  <c r="E14" i="8" s="1"/>
  <c r="E15" i="8" s="1"/>
  <c r="E16" i="8" s="1"/>
  <c r="E17" i="8" s="1"/>
  <c r="E18" i="8" s="1"/>
  <c r="E19" i="8" s="1"/>
  <c r="E20" i="8" s="1"/>
  <c r="E21" i="8" s="1"/>
  <c r="E22" i="8" s="1"/>
  <c r="E23" i="8" s="1"/>
  <c r="E24" i="8" s="1"/>
  <c r="E25" i="8" s="1"/>
  <c r="E26" i="8" s="1"/>
  <c r="E27" i="8" s="1"/>
  <c r="E28" i="8" s="1"/>
  <c r="E29" i="8" s="1"/>
  <c r="E30" i="8" s="1"/>
  <c r="E31" i="8" s="1"/>
  <c r="E32" i="8" s="1"/>
  <c r="E33" i="8" s="1"/>
  <c r="E34" i="8" s="1"/>
  <c r="C6" i="8"/>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C100" i="8" s="1"/>
  <c r="C101" i="8" s="1"/>
  <c r="C102" i="8" s="1"/>
  <c r="C103" i="8" s="1"/>
  <c r="C104" i="8" s="1"/>
  <c r="C105" i="8" s="1"/>
  <c r="C106" i="8" s="1"/>
  <c r="C107" i="8" s="1"/>
  <c r="C108" i="8" s="1"/>
  <c r="C109" i="8" s="1"/>
  <c r="C110" i="8" s="1"/>
  <c r="C111" i="8" s="1"/>
  <c r="C112" i="8" s="1"/>
  <c r="AA5" i="8"/>
  <c r="G5" i="8"/>
  <c r="G6" i="8" s="1"/>
  <c r="G7" i="8" s="1"/>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G36" i="8" s="1"/>
  <c r="G37" i="8" s="1"/>
  <c r="G38" i="8" s="1"/>
  <c r="G39" i="8" s="1"/>
  <c r="G40" i="8" s="1"/>
  <c r="G41" i="8" s="1"/>
  <c r="G42" i="8" s="1"/>
  <c r="G43" i="8" s="1"/>
  <c r="G44" i="8" s="1"/>
  <c r="G45" i="8" s="1"/>
  <c r="G46" i="8" s="1"/>
  <c r="G47" i="8" s="1"/>
  <c r="G48" i="8" s="1"/>
  <c r="G49" i="8" s="1"/>
  <c r="G50" i="8" s="1"/>
  <c r="G51" i="8" s="1"/>
  <c r="G52" i="8" s="1"/>
  <c r="G53" i="8" s="1"/>
  <c r="G54" i="8" s="1"/>
  <c r="G55" i="8" s="1"/>
  <c r="G56" i="8" s="1"/>
  <c r="G57" i="8" s="1"/>
  <c r="G58" i="8" s="1"/>
  <c r="G59" i="8" s="1"/>
  <c r="G60" i="8" s="1"/>
  <c r="G61" i="8" s="1"/>
  <c r="G62" i="8" s="1"/>
  <c r="G63" i="8" s="1"/>
  <c r="G64" i="8" s="1"/>
  <c r="G65" i="8" s="1"/>
  <c r="G66" i="8" s="1"/>
  <c r="G67" i="8" s="1"/>
  <c r="G68" i="8" s="1"/>
  <c r="G69" i="8" s="1"/>
  <c r="G70" i="8" s="1"/>
  <c r="G71" i="8" s="1"/>
  <c r="G72" i="8" s="1"/>
  <c r="G73" i="8" s="1"/>
  <c r="G74" i="8" s="1"/>
  <c r="G75" i="8" s="1"/>
  <c r="G76" i="8" s="1"/>
  <c r="G77" i="8" s="1"/>
  <c r="G78" i="8" s="1"/>
  <c r="G79" i="8" s="1"/>
  <c r="G80" i="8" s="1"/>
  <c r="G81" i="8" s="1"/>
  <c r="G82" i="8" s="1"/>
  <c r="G83" i="8" s="1"/>
  <c r="G84" i="8" s="1"/>
  <c r="G85" i="8" s="1"/>
  <c r="G86" i="8" s="1"/>
  <c r="G87" i="8" s="1"/>
  <c r="G88" i="8" s="1"/>
  <c r="G89" i="8" s="1"/>
  <c r="G90" i="8" s="1"/>
  <c r="G91" i="8" s="1"/>
  <c r="G92" i="8" s="1"/>
  <c r="G93" i="8" s="1"/>
  <c r="G94" i="8" s="1"/>
  <c r="G95" i="8" s="1"/>
  <c r="G96" i="8" s="1"/>
  <c r="G97" i="8" s="1"/>
  <c r="G98" i="8" s="1"/>
  <c r="G99" i="8" s="1"/>
  <c r="G100" i="8" s="1"/>
  <c r="G101" i="8" s="1"/>
  <c r="G102" i="8" s="1"/>
  <c r="G103" i="8" s="1"/>
  <c r="G104" i="8" s="1"/>
  <c r="G105" i="8" s="1"/>
  <c r="G106" i="8" s="1"/>
  <c r="G107" i="8" s="1"/>
  <c r="G108" i="8" s="1"/>
  <c r="G109" i="8" s="1"/>
  <c r="G110" i="8" s="1"/>
  <c r="G111" i="8" s="1"/>
  <c r="G112" i="8" s="1"/>
  <c r="F5" i="8"/>
  <c r="E5" i="8"/>
  <c r="B5" i="8"/>
  <c r="B6" i="8" s="1"/>
  <c r="B7" i="8" s="1"/>
  <c r="B8" i="8" s="1"/>
  <c r="B9" i="8" s="1"/>
  <c r="B10" i="8" s="1"/>
  <c r="B11" i="8" s="1"/>
  <c r="B12" i="8" s="1"/>
  <c r="B13" i="8" s="1"/>
  <c r="B14" i="8" s="1"/>
  <c r="B15" i="8" s="1"/>
  <c r="B16" i="8" s="1"/>
  <c r="B17" i="8" s="1"/>
  <c r="B18" i="8" s="1"/>
  <c r="B19" i="8" s="1"/>
  <c r="B20" i="8" s="1"/>
  <c r="B21" i="8" s="1"/>
  <c r="B22" i="8" s="1"/>
  <c r="B23" i="8" s="1"/>
  <c r="B24" i="8" s="1"/>
  <c r="B25" i="8" s="1"/>
  <c r="B26" i="8" s="1"/>
  <c r="B27" i="8" s="1"/>
  <c r="B28" i="8" s="1"/>
  <c r="B29" i="8" s="1"/>
  <c r="B30" i="8" s="1"/>
  <c r="B31" i="8" s="1"/>
  <c r="B32" i="8" s="1"/>
  <c r="B33" i="8" s="1"/>
  <c r="B34" i="8" s="1"/>
  <c r="B35" i="8" s="1"/>
  <c r="B36" i="8" s="1"/>
  <c r="B37" i="8" s="1"/>
  <c r="B38" i="8" s="1"/>
  <c r="B39" i="8" s="1"/>
  <c r="B40" i="8" s="1"/>
  <c r="B41" i="8" s="1"/>
  <c r="B42" i="8" s="1"/>
  <c r="B43" i="8" s="1"/>
  <c r="B44" i="8" s="1"/>
  <c r="B45" i="8" s="1"/>
  <c r="B46" i="8" s="1"/>
  <c r="B47" i="8" s="1"/>
  <c r="B48" i="8" s="1"/>
  <c r="B49" i="8" s="1"/>
  <c r="B50" i="8" s="1"/>
  <c r="B51" i="8" s="1"/>
  <c r="B52" i="8" s="1"/>
  <c r="B53" i="8" s="1"/>
  <c r="B54" i="8" s="1"/>
  <c r="B55" i="8" s="1"/>
  <c r="B56" i="8" s="1"/>
  <c r="B57" i="8" s="1"/>
  <c r="B58" i="8" s="1"/>
  <c r="B59" i="8" s="1"/>
  <c r="B60" i="8" s="1"/>
  <c r="B61" i="8" s="1"/>
  <c r="B62" i="8" s="1"/>
  <c r="B63" i="8" s="1"/>
  <c r="B64" i="8" s="1"/>
  <c r="B65" i="8" s="1"/>
  <c r="B66" i="8" s="1"/>
  <c r="B67" i="8" s="1"/>
  <c r="B68" i="8" s="1"/>
  <c r="B69" i="8" s="1"/>
  <c r="B70" i="8" s="1"/>
  <c r="B71" i="8" s="1"/>
  <c r="B72" i="8" s="1"/>
  <c r="B73" i="8" s="1"/>
  <c r="B74" i="8" s="1"/>
  <c r="B75" i="8" s="1"/>
  <c r="B76" i="8" s="1"/>
  <c r="B77" i="8" s="1"/>
  <c r="B78" i="8" s="1"/>
  <c r="B79" i="8" s="1"/>
  <c r="B80" i="8" s="1"/>
  <c r="B81" i="8" s="1"/>
  <c r="B82" i="8" s="1"/>
  <c r="B83" i="8" s="1"/>
  <c r="B84" i="8" s="1"/>
  <c r="B85" i="8" s="1"/>
  <c r="B86" i="8" s="1"/>
  <c r="B87" i="8" s="1"/>
  <c r="B88" i="8" s="1"/>
  <c r="B89" i="8" s="1"/>
  <c r="B90" i="8" s="1"/>
  <c r="B91" i="8" s="1"/>
  <c r="B92" i="8" s="1"/>
  <c r="B93" i="8" s="1"/>
  <c r="B94" i="8" s="1"/>
  <c r="B95" i="8" s="1"/>
  <c r="B96" i="8" s="1"/>
  <c r="B97" i="8" s="1"/>
  <c r="B98" i="8" s="1"/>
  <c r="B99" i="8" s="1"/>
  <c r="B100" i="8" s="1"/>
  <c r="B101" i="8" s="1"/>
  <c r="B102" i="8" s="1"/>
  <c r="B103" i="8" s="1"/>
  <c r="B104" i="8" s="1"/>
  <c r="B105" i="8" s="1"/>
  <c r="B106" i="8" s="1"/>
  <c r="B107" i="8" s="1"/>
  <c r="B108" i="8" s="1"/>
  <c r="B109" i="8" s="1"/>
  <c r="B110" i="8" s="1"/>
  <c r="B111" i="8" s="1"/>
  <c r="B112" i="8" s="1"/>
  <c r="A5" i="8"/>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A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H36" i="8" s="1"/>
  <c r="H37" i="8" s="1"/>
  <c r="H38" i="8" s="1"/>
  <c r="H39" i="8" s="1"/>
  <c r="H40" i="8" s="1"/>
  <c r="H41" i="8" s="1"/>
  <c r="H42" i="8" s="1"/>
  <c r="H43" i="8" s="1"/>
  <c r="H44" i="8" s="1"/>
  <c r="H45" i="8" s="1"/>
  <c r="H46" i="8" s="1"/>
  <c r="H47" i="8" s="1"/>
  <c r="H48" i="8" s="1"/>
  <c r="H49" i="8" s="1"/>
  <c r="H50" i="8" s="1"/>
  <c r="H51" i="8" s="1"/>
  <c r="H52" i="8" s="1"/>
  <c r="H53" i="8" s="1"/>
  <c r="H54" i="8" s="1"/>
  <c r="H55" i="8" s="1"/>
  <c r="H56" i="8" s="1"/>
  <c r="H57" i="8" s="1"/>
  <c r="H58" i="8" s="1"/>
  <c r="H59" i="8" s="1"/>
  <c r="H60" i="8" s="1"/>
  <c r="H61" i="8" s="1"/>
  <c r="H62" i="8" s="1"/>
  <c r="H63" i="8" s="1"/>
  <c r="H64" i="8" s="1"/>
  <c r="H65" i="8" s="1"/>
  <c r="H66" i="8" s="1"/>
  <c r="H67" i="8" s="1"/>
  <c r="H68" i="8" s="1"/>
  <c r="H69" i="8" s="1"/>
  <c r="H70" i="8" s="1"/>
  <c r="H71" i="8" s="1"/>
  <c r="H72" i="8" s="1"/>
  <c r="H73" i="8" s="1"/>
  <c r="H74" i="8" s="1"/>
  <c r="H75" i="8" s="1"/>
  <c r="H76" i="8" s="1"/>
  <c r="H77" i="8" s="1"/>
  <c r="H78" i="8" s="1"/>
  <c r="H79" i="8" s="1"/>
  <c r="H80" i="8" s="1"/>
  <c r="H81" i="8" s="1"/>
  <c r="H82" i="8" s="1"/>
  <c r="H83" i="8" s="1"/>
  <c r="H84" i="8" s="1"/>
  <c r="H85" i="8" s="1"/>
  <c r="H86" i="8" s="1"/>
  <c r="H87" i="8" s="1"/>
  <c r="H88" i="8" s="1"/>
  <c r="H89" i="8" s="1"/>
  <c r="H90" i="8" s="1"/>
  <c r="H91" i="8" s="1"/>
  <c r="H92" i="8" s="1"/>
  <c r="H93" i="8" s="1"/>
  <c r="H94" i="8" s="1"/>
  <c r="H95" i="8" s="1"/>
  <c r="H96" i="8" s="1"/>
  <c r="H97" i="8" s="1"/>
  <c r="H98" i="8" s="1"/>
  <c r="H99" i="8" s="1"/>
  <c r="H100" i="8" s="1"/>
  <c r="H101" i="8" s="1"/>
  <c r="H102" i="8" s="1"/>
  <c r="H103" i="8" s="1"/>
  <c r="H104" i="8" s="1"/>
  <c r="H105" i="8" s="1"/>
  <c r="H106" i="8" s="1"/>
  <c r="H107" i="8" s="1"/>
  <c r="H108" i="8" s="1"/>
  <c r="H109" i="8" s="1"/>
  <c r="H110" i="8" s="1"/>
  <c r="H111" i="8" s="1"/>
  <c r="H112" i="8" s="1"/>
  <c r="D4" i="8"/>
  <c r="D5" i="8" s="1"/>
  <c r="D6" i="8" s="1"/>
  <c r="D7" i="8" s="1"/>
  <c r="D8" i="8" s="1"/>
  <c r="D9" i="8" s="1"/>
  <c r="D10" i="8" s="1"/>
  <c r="D11" i="8" s="1"/>
  <c r="D12" i="8" s="1"/>
  <c r="D13" i="8" s="1"/>
  <c r="D14" i="8" s="1"/>
  <c r="D15" i="8" s="1"/>
  <c r="D16" i="8" s="1"/>
  <c r="D17" i="8" s="1"/>
  <c r="D18" i="8" s="1"/>
  <c r="D19" i="8" s="1"/>
  <c r="D20" i="8" s="1"/>
  <c r="D21" i="8" s="1"/>
  <c r="D22" i="8" s="1"/>
  <c r="D23" i="8" s="1"/>
  <c r="D24" i="8" s="1"/>
  <c r="D25" i="8" s="1"/>
  <c r="D26" i="8" s="1"/>
  <c r="D27" i="8" s="1"/>
  <c r="D28" i="8" s="1"/>
  <c r="D29" i="8" s="1"/>
  <c r="D30" i="8" s="1"/>
  <c r="D31" i="8" s="1"/>
  <c r="D32" i="8" s="1"/>
  <c r="D33" i="8" s="1"/>
  <c r="D34" i="8" s="1"/>
  <c r="D35" i="8" s="1"/>
  <c r="D36" i="8" s="1"/>
  <c r="D37" i="8" s="1"/>
  <c r="D38" i="8" s="1"/>
  <c r="D39" i="8" s="1"/>
  <c r="D40" i="8" s="1"/>
  <c r="D41" i="8" s="1"/>
  <c r="D42" i="8" s="1"/>
  <c r="D43" i="8" s="1"/>
  <c r="D44" i="8" s="1"/>
  <c r="D45" i="8" s="1"/>
  <c r="D46" i="8" s="1"/>
  <c r="D47" i="8" s="1"/>
  <c r="D48" i="8" s="1"/>
  <c r="D49" i="8" s="1"/>
  <c r="D50" i="8" s="1"/>
  <c r="D51" i="8" s="1"/>
  <c r="D52" i="8" s="1"/>
  <c r="D53" i="8" s="1"/>
  <c r="D54" i="8" s="1"/>
  <c r="D55" i="8" s="1"/>
  <c r="D56" i="8" s="1"/>
  <c r="D57" i="8" s="1"/>
  <c r="D58" i="8" s="1"/>
  <c r="D59" i="8" s="1"/>
  <c r="D60" i="8" s="1"/>
  <c r="D61" i="8" s="1"/>
  <c r="D62" i="8" s="1"/>
  <c r="D63" i="8" s="1"/>
  <c r="D64" i="8" s="1"/>
  <c r="D65" i="8" s="1"/>
  <c r="D66" i="8" s="1"/>
  <c r="D67" i="8" s="1"/>
  <c r="D68" i="8" s="1"/>
  <c r="D69" i="8" s="1"/>
  <c r="D70" i="8" s="1"/>
  <c r="D71" i="8" s="1"/>
  <c r="D72" i="8" s="1"/>
  <c r="D73" i="8" s="1"/>
  <c r="D74" i="8" s="1"/>
  <c r="D75" i="8" s="1"/>
  <c r="D76" i="8" s="1"/>
  <c r="D77" i="8" s="1"/>
  <c r="D78" i="8" s="1"/>
  <c r="D79" i="8" s="1"/>
  <c r="D80" i="8" s="1"/>
  <c r="D81" i="8" s="1"/>
  <c r="D82" i="8" s="1"/>
  <c r="D83" i="8" s="1"/>
  <c r="D84" i="8" s="1"/>
  <c r="D85" i="8" s="1"/>
  <c r="D86" i="8" s="1"/>
  <c r="D87" i="8" s="1"/>
  <c r="D88" i="8" s="1"/>
  <c r="D89" i="8" s="1"/>
  <c r="D90" i="8" s="1"/>
  <c r="D91" i="8" s="1"/>
  <c r="D92" i="8" s="1"/>
  <c r="D93" i="8" s="1"/>
  <c r="D94" i="8" s="1"/>
  <c r="D95" i="8" s="1"/>
  <c r="D96" i="8" s="1"/>
  <c r="D97" i="8" s="1"/>
  <c r="D98" i="8" s="1"/>
  <c r="D99" i="8" s="1"/>
  <c r="D100" i="8" s="1"/>
  <c r="D101" i="8" s="1"/>
  <c r="D102" i="8" s="1"/>
  <c r="D103" i="8" s="1"/>
  <c r="D104" i="8" s="1"/>
  <c r="D105" i="8" s="1"/>
  <c r="D106" i="8" s="1"/>
  <c r="D107" i="8" s="1"/>
  <c r="D108" i="8" s="1"/>
  <c r="D109" i="8" s="1"/>
  <c r="D110" i="8" s="1"/>
  <c r="D111" i="8" s="1"/>
  <c r="D112" i="8" s="1"/>
  <c r="C4" i="8"/>
  <c r="C5" i="8" s="1"/>
  <c r="AA91" i="7" l="1"/>
  <c r="AA90" i="7"/>
  <c r="AA89" i="7"/>
  <c r="AA88" i="7"/>
  <c r="AA87" i="7"/>
  <c r="AA86" i="7"/>
  <c r="AA85" i="7"/>
  <c r="AA84" i="7"/>
  <c r="AA83" i="7"/>
  <c r="AA82" i="7"/>
  <c r="AA81" i="7"/>
  <c r="AA80" i="7"/>
  <c r="AA79" i="7"/>
  <c r="AA78" i="7"/>
  <c r="AA77" i="7"/>
  <c r="AA76" i="7"/>
  <c r="AA75" i="7"/>
  <c r="AA74" i="7"/>
  <c r="AA73" i="7"/>
  <c r="AA72" i="7"/>
  <c r="AA71" i="7"/>
  <c r="AA70" i="7"/>
  <c r="AA69" i="7"/>
  <c r="AA68" i="7"/>
  <c r="AA67" i="7"/>
  <c r="AA66" i="7"/>
  <c r="AA65" i="7"/>
  <c r="AA64" i="7"/>
  <c r="AA63" i="7"/>
  <c r="AA62" i="7"/>
  <c r="AA61" i="7"/>
  <c r="E61" i="7"/>
  <c r="E62" i="7" s="1"/>
  <c r="E63" i="7" s="1"/>
  <c r="E64" i="7" s="1"/>
  <c r="E65" i="7" s="1"/>
  <c r="E66" i="7" s="1"/>
  <c r="E67" i="7" s="1"/>
  <c r="E68" i="7" s="1"/>
  <c r="E69" i="7" s="1"/>
  <c r="E70" i="7" s="1"/>
  <c r="E71" i="7" s="1"/>
  <c r="E72" i="7" s="1"/>
  <c r="E73" i="7" s="1"/>
  <c r="E74" i="7" s="1"/>
  <c r="E75" i="7" s="1"/>
  <c r="E76" i="7" s="1"/>
  <c r="E77" i="7" s="1"/>
  <c r="E78" i="7" s="1"/>
  <c r="E79" i="7" s="1"/>
  <c r="E80" i="7" s="1"/>
  <c r="E81" i="7" s="1"/>
  <c r="E82" i="7" s="1"/>
  <c r="E83" i="7" s="1"/>
  <c r="E84" i="7" s="1"/>
  <c r="E85" i="7" s="1"/>
  <c r="E86" i="7" s="1"/>
  <c r="E87" i="7" s="1"/>
  <c r="E88" i="7" s="1"/>
  <c r="E89" i="7" s="1"/>
  <c r="E90" i="7" s="1"/>
  <c r="E91" i="7" s="1"/>
  <c r="AA60" i="7"/>
  <c r="AA59" i="7"/>
  <c r="AA58" i="7"/>
  <c r="AA57" i="7"/>
  <c r="AA56" i="7"/>
  <c r="AA55" i="7"/>
  <c r="AA54" i="7"/>
  <c r="AA53" i="7"/>
  <c r="AA52" i="7"/>
  <c r="AA51" i="7"/>
  <c r="AA50" i="7"/>
  <c r="AA49" i="7"/>
  <c r="AA48" i="7"/>
  <c r="AA47" i="7"/>
  <c r="AA46" i="7"/>
  <c r="AA45" i="7"/>
  <c r="AA44" i="7"/>
  <c r="AA43" i="7"/>
  <c r="AA42" i="7"/>
  <c r="AA41" i="7"/>
  <c r="AA40" i="7"/>
  <c r="AA39" i="7"/>
  <c r="AA38" i="7"/>
  <c r="AA37" i="7"/>
  <c r="AA36" i="7"/>
  <c r="AA35" i="7"/>
  <c r="AA34" i="7"/>
  <c r="AA33" i="7"/>
  <c r="AA32" i="7"/>
  <c r="E32" i="7"/>
  <c r="E33" i="7" s="1"/>
  <c r="E34" i="7" s="1"/>
  <c r="E35" i="7" s="1"/>
  <c r="E36" i="7" s="1"/>
  <c r="E37" i="7" s="1"/>
  <c r="E38" i="7" s="1"/>
  <c r="E39" i="7" s="1"/>
  <c r="E40" i="7" s="1"/>
  <c r="E41" i="7" s="1"/>
  <c r="E42" i="7" s="1"/>
  <c r="E43" i="7" s="1"/>
  <c r="E44" i="7" s="1"/>
  <c r="E45" i="7" s="1"/>
  <c r="E46" i="7" s="1"/>
  <c r="E47" i="7" s="1"/>
  <c r="E48" i="7" s="1"/>
  <c r="E49" i="7" s="1"/>
  <c r="E50" i="7" s="1"/>
  <c r="E51" i="7" s="1"/>
  <c r="E52" i="7" s="1"/>
  <c r="E53" i="7" s="1"/>
  <c r="E54" i="7" s="1"/>
  <c r="E55" i="7" s="1"/>
  <c r="E56" i="7" s="1"/>
  <c r="E57" i="7" s="1"/>
  <c r="E58" i="7" s="1"/>
  <c r="E59" i="7" s="1"/>
  <c r="AA31" i="7"/>
  <c r="AA30" i="7"/>
  <c r="AA29" i="7"/>
  <c r="AA28" i="7"/>
  <c r="AA27" i="7"/>
  <c r="AA26" i="7"/>
  <c r="AA25" i="7"/>
  <c r="AA24" i="7"/>
  <c r="AA23" i="7"/>
  <c r="AA22" i="7"/>
  <c r="AA21" i="7"/>
  <c r="AA20" i="7"/>
  <c r="AA19" i="7"/>
  <c r="AA18" i="7"/>
  <c r="AA17" i="7"/>
  <c r="AA16" i="7"/>
  <c r="AA15" i="7"/>
  <c r="AA14" i="7"/>
  <c r="AA13" i="7"/>
  <c r="AA12" i="7"/>
  <c r="AA11" i="7"/>
  <c r="AA10" i="7"/>
  <c r="AA9" i="7"/>
  <c r="G9" i="7"/>
  <c r="G10" i="7" s="1"/>
  <c r="G11" i="7" s="1"/>
  <c r="G12" i="7" s="1"/>
  <c r="G13" i="7" s="1"/>
  <c r="G14" i="7" s="1"/>
  <c r="G15" i="7" s="1"/>
  <c r="G16" i="7" s="1"/>
  <c r="G17" i="7" s="1"/>
  <c r="G18" i="7" s="1"/>
  <c r="G19" i="7" s="1"/>
  <c r="G20" i="7" s="1"/>
  <c r="G21" i="7" s="1"/>
  <c r="G22" i="7" s="1"/>
  <c r="G23" i="7" s="1"/>
  <c r="G24" i="7" s="1"/>
  <c r="G25" i="7" s="1"/>
  <c r="G26" i="7" s="1"/>
  <c r="G27" i="7" s="1"/>
  <c r="G28" i="7" s="1"/>
  <c r="G29" i="7" s="1"/>
  <c r="G30" i="7" s="1"/>
  <c r="G31" i="7" s="1"/>
  <c r="G32" i="7" s="1"/>
  <c r="G33" i="7" s="1"/>
  <c r="G34" i="7" s="1"/>
  <c r="G35" i="7" s="1"/>
  <c r="G36" i="7" s="1"/>
  <c r="G37" i="7" s="1"/>
  <c r="G38" i="7" s="1"/>
  <c r="G39" i="7" s="1"/>
  <c r="G40" i="7" s="1"/>
  <c r="G41" i="7" s="1"/>
  <c r="G42" i="7" s="1"/>
  <c r="G43" i="7" s="1"/>
  <c r="G44" i="7" s="1"/>
  <c r="G45" i="7" s="1"/>
  <c r="G46" i="7" s="1"/>
  <c r="G47" i="7" s="1"/>
  <c r="G48" i="7" s="1"/>
  <c r="G49" i="7" s="1"/>
  <c r="G50" i="7" s="1"/>
  <c r="G51" i="7" s="1"/>
  <c r="G52" i="7" s="1"/>
  <c r="G53" i="7" s="1"/>
  <c r="G54" i="7" s="1"/>
  <c r="G55" i="7" s="1"/>
  <c r="G56" i="7" s="1"/>
  <c r="G57" i="7" s="1"/>
  <c r="G58" i="7" s="1"/>
  <c r="G59" i="7" s="1"/>
  <c r="G60" i="7" s="1"/>
  <c r="G61" i="7" s="1"/>
  <c r="G62" i="7" s="1"/>
  <c r="G63" i="7" s="1"/>
  <c r="G64" i="7" s="1"/>
  <c r="G65" i="7" s="1"/>
  <c r="G66" i="7" s="1"/>
  <c r="G67" i="7" s="1"/>
  <c r="G68" i="7" s="1"/>
  <c r="G69" i="7" s="1"/>
  <c r="G70" i="7" s="1"/>
  <c r="G71" i="7" s="1"/>
  <c r="G72" i="7" s="1"/>
  <c r="G73" i="7" s="1"/>
  <c r="G74" i="7" s="1"/>
  <c r="G75" i="7" s="1"/>
  <c r="G76" i="7" s="1"/>
  <c r="G77" i="7" s="1"/>
  <c r="G78" i="7" s="1"/>
  <c r="G79" i="7" s="1"/>
  <c r="G80" i="7" s="1"/>
  <c r="G81" i="7" s="1"/>
  <c r="G82" i="7" s="1"/>
  <c r="G83" i="7" s="1"/>
  <c r="G84" i="7" s="1"/>
  <c r="G85" i="7" s="1"/>
  <c r="G86" i="7" s="1"/>
  <c r="G87" i="7" s="1"/>
  <c r="G88" i="7" s="1"/>
  <c r="G89" i="7" s="1"/>
  <c r="G90" i="7" s="1"/>
  <c r="G92" i="7" s="1"/>
  <c r="AA8" i="7"/>
  <c r="AA7" i="7"/>
  <c r="AA6" i="7"/>
  <c r="B6" i="7"/>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AA5" i="7"/>
  <c r="G5" i="7"/>
  <c r="G6" i="7" s="1"/>
  <c r="G7" i="7" s="1"/>
  <c r="G8" i="7" s="1"/>
  <c r="F5" i="7"/>
  <c r="F6" i="7" s="1"/>
  <c r="F7" i="7" s="1"/>
  <c r="F8" i="7" s="1"/>
  <c r="F9" i="7" s="1"/>
  <c r="F10" i="7" s="1"/>
  <c r="F11" i="7" s="1"/>
  <c r="F12" i="7" s="1"/>
  <c r="F13" i="7" s="1"/>
  <c r="F14" i="7" s="1"/>
  <c r="F15" i="7" s="1"/>
  <c r="F16" i="7" s="1"/>
  <c r="F17" i="7" s="1"/>
  <c r="F18" i="7" s="1"/>
  <c r="F19" i="7" s="1"/>
  <c r="F20" i="7" s="1"/>
  <c r="F21" i="7" s="1"/>
  <c r="F22" i="7" s="1"/>
  <c r="F23" i="7" s="1"/>
  <c r="F24" i="7" s="1"/>
  <c r="F25" i="7" s="1"/>
  <c r="F26" i="7" s="1"/>
  <c r="F27" i="7" s="1"/>
  <c r="F28" i="7" s="1"/>
  <c r="F29" i="7" s="1"/>
  <c r="F30" i="7" s="1"/>
  <c r="F31" i="7" s="1"/>
  <c r="F32" i="7" s="1"/>
  <c r="F33" i="7" s="1"/>
  <c r="F34" i="7" s="1"/>
  <c r="F35" i="7" s="1"/>
  <c r="F36" i="7" s="1"/>
  <c r="F37" i="7" s="1"/>
  <c r="F38" i="7" s="1"/>
  <c r="F39" i="7" s="1"/>
  <c r="F40" i="7" s="1"/>
  <c r="F41" i="7" s="1"/>
  <c r="F42" i="7" s="1"/>
  <c r="F43" i="7" s="1"/>
  <c r="F44" i="7" s="1"/>
  <c r="F45" i="7" s="1"/>
  <c r="F46" i="7" s="1"/>
  <c r="F47" i="7" s="1"/>
  <c r="F48" i="7" s="1"/>
  <c r="F49" i="7" s="1"/>
  <c r="F50" i="7" s="1"/>
  <c r="F51" i="7" s="1"/>
  <c r="F52" i="7" s="1"/>
  <c r="F53" i="7" s="1"/>
  <c r="F54" i="7" s="1"/>
  <c r="F55" i="7" s="1"/>
  <c r="F56" i="7" s="1"/>
  <c r="F57" i="7" s="1"/>
  <c r="F58" i="7" s="1"/>
  <c r="F59" i="7" s="1"/>
  <c r="F60" i="7" s="1"/>
  <c r="F61" i="7" s="1"/>
  <c r="F62" i="7" s="1"/>
  <c r="F63" i="7" s="1"/>
  <c r="F64" i="7" s="1"/>
  <c r="F65" i="7" s="1"/>
  <c r="F66" i="7" s="1"/>
  <c r="F67" i="7" s="1"/>
  <c r="F68" i="7" s="1"/>
  <c r="F69" i="7" s="1"/>
  <c r="F70" i="7" s="1"/>
  <c r="F71" i="7" s="1"/>
  <c r="F72" i="7" s="1"/>
  <c r="F73" i="7" s="1"/>
  <c r="F74" i="7" s="1"/>
  <c r="F75" i="7" s="1"/>
  <c r="F76" i="7" s="1"/>
  <c r="F77" i="7" s="1"/>
  <c r="F78" i="7" s="1"/>
  <c r="F79" i="7" s="1"/>
  <c r="F80" i="7" s="1"/>
  <c r="F81" i="7" s="1"/>
  <c r="F82" i="7" s="1"/>
  <c r="F83" i="7" s="1"/>
  <c r="F84" i="7" s="1"/>
  <c r="F85" i="7" s="1"/>
  <c r="F86" i="7" s="1"/>
  <c r="F87" i="7" s="1"/>
  <c r="F88" i="7" s="1"/>
  <c r="F89" i="7" s="1"/>
  <c r="F90" i="7" s="1"/>
  <c r="F92" i="7" s="1"/>
  <c r="E5" i="7"/>
  <c r="E6" i="7" s="1"/>
  <c r="E7" i="7" s="1"/>
  <c r="E8" i="7" s="1"/>
  <c r="E9" i="7" s="1"/>
  <c r="E10" i="7" s="1"/>
  <c r="E11" i="7" s="1"/>
  <c r="E12" i="7" s="1"/>
  <c r="E13" i="7" s="1"/>
  <c r="E14" i="7" s="1"/>
  <c r="E15" i="7" s="1"/>
  <c r="E16" i="7" s="1"/>
  <c r="E17" i="7" s="1"/>
  <c r="E18" i="7" s="1"/>
  <c r="E19" i="7" s="1"/>
  <c r="E20" i="7" s="1"/>
  <c r="E21" i="7" s="1"/>
  <c r="E22" i="7" s="1"/>
  <c r="E23" i="7" s="1"/>
  <c r="E24" i="7" s="1"/>
  <c r="E25" i="7" s="1"/>
  <c r="E26" i="7" s="1"/>
  <c r="E27" i="7" s="1"/>
  <c r="E28" i="7" s="1"/>
  <c r="E29" i="7" s="1"/>
  <c r="E30" i="7" s="1"/>
  <c r="B5" i="7"/>
  <c r="A5" i="7"/>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A4" i="7"/>
  <c r="D4" i="7"/>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D36" i="7" s="1"/>
  <c r="D37" i="7" s="1"/>
  <c r="D38" i="7" s="1"/>
  <c r="D39" i="7" s="1"/>
  <c r="D40" i="7" s="1"/>
  <c r="D41" i="7" s="1"/>
  <c r="D42" i="7" s="1"/>
  <c r="D43" i="7" s="1"/>
  <c r="D44" i="7" s="1"/>
  <c r="D45" i="7" s="1"/>
  <c r="D46" i="7" s="1"/>
  <c r="D47" i="7" s="1"/>
  <c r="D48" i="7" s="1"/>
  <c r="D49" i="7" s="1"/>
  <c r="D50" i="7" s="1"/>
  <c r="D51" i="7" s="1"/>
  <c r="D52" i="7" s="1"/>
  <c r="D53" i="7" s="1"/>
  <c r="D54" i="7" s="1"/>
  <c r="D55" i="7" s="1"/>
  <c r="D56" i="7" s="1"/>
  <c r="D57" i="7" s="1"/>
  <c r="D58" i="7" s="1"/>
  <c r="D59" i="7" s="1"/>
  <c r="D60" i="7" s="1"/>
  <c r="D61" i="7" s="1"/>
  <c r="D62" i="7" s="1"/>
  <c r="D63" i="7" s="1"/>
  <c r="D64" i="7" s="1"/>
  <c r="D65" i="7" s="1"/>
  <c r="D66" i="7" s="1"/>
  <c r="D67" i="7" s="1"/>
  <c r="D68" i="7" s="1"/>
  <c r="D69" i="7" s="1"/>
  <c r="D70" i="7" s="1"/>
  <c r="D71" i="7" s="1"/>
  <c r="D72" i="7" s="1"/>
  <c r="D73" i="7" s="1"/>
  <c r="D74" i="7" s="1"/>
  <c r="D75" i="7" s="1"/>
  <c r="D76" i="7" s="1"/>
  <c r="D77" i="7" s="1"/>
  <c r="D78" i="7" s="1"/>
  <c r="D79" i="7" s="1"/>
  <c r="D80" i="7" s="1"/>
  <c r="D81" i="7" s="1"/>
  <c r="D82" i="7" s="1"/>
  <c r="D83" i="7" s="1"/>
  <c r="D84" i="7" s="1"/>
  <c r="D85" i="7" s="1"/>
  <c r="D86" i="7" s="1"/>
  <c r="D87" i="7" s="1"/>
  <c r="D88" i="7" s="1"/>
  <c r="D89" i="7" s="1"/>
  <c r="D90" i="7" s="1"/>
  <c r="D91" i="7" s="1"/>
  <c r="C4" i="7"/>
  <c r="H4" i="7" s="1"/>
  <c r="H5" i="7" s="1"/>
  <c r="H6" i="7" s="1"/>
  <c r="H7" i="7" s="1"/>
  <c r="H8" i="7" s="1"/>
  <c r="H9" i="7" s="1"/>
  <c r="H10" i="7" s="1"/>
  <c r="H11" i="7" s="1"/>
  <c r="H12" i="7" s="1"/>
  <c r="H13" i="7" s="1"/>
  <c r="H14" i="7" s="1"/>
  <c r="H15" i="7" s="1"/>
  <c r="H16" i="7" s="1"/>
  <c r="H17" i="7" s="1"/>
  <c r="H18" i="7" s="1"/>
  <c r="H19" i="7" s="1"/>
  <c r="H20" i="7" s="1"/>
  <c r="H21" i="7" s="1"/>
  <c r="H22" i="7" s="1"/>
  <c r="H23" i="7" s="1"/>
  <c r="H24" i="7" s="1"/>
  <c r="H25" i="7" s="1"/>
  <c r="H26" i="7" s="1"/>
  <c r="H27" i="7" s="1"/>
  <c r="H28" i="7" s="1"/>
  <c r="H29" i="7" s="1"/>
  <c r="H30" i="7" s="1"/>
  <c r="H31" i="7" s="1"/>
  <c r="H32" i="7" s="1"/>
  <c r="H33" i="7" s="1"/>
  <c r="H34" i="7" s="1"/>
  <c r="H35" i="7" s="1"/>
  <c r="H36" i="7" s="1"/>
  <c r="H37" i="7" s="1"/>
  <c r="H38" i="7" s="1"/>
  <c r="H39" i="7" s="1"/>
  <c r="H40" i="7" s="1"/>
  <c r="H41" i="7" s="1"/>
  <c r="H42" i="7" s="1"/>
  <c r="H43" i="7" s="1"/>
  <c r="H44" i="7" s="1"/>
  <c r="H45" i="7" s="1"/>
  <c r="H46" i="7" s="1"/>
  <c r="H47" i="7" s="1"/>
  <c r="H48" i="7" s="1"/>
  <c r="H49" i="7" s="1"/>
  <c r="H50" i="7" s="1"/>
  <c r="H51" i="7" s="1"/>
  <c r="H52" i="7" s="1"/>
  <c r="H53" i="7" s="1"/>
  <c r="H54" i="7" s="1"/>
  <c r="H55" i="7" s="1"/>
  <c r="H56" i="7" s="1"/>
  <c r="H57" i="7" s="1"/>
  <c r="H58" i="7" s="1"/>
  <c r="H59" i="7" s="1"/>
  <c r="H60" i="7" s="1"/>
  <c r="H61" i="7" s="1"/>
  <c r="H62" i="7" s="1"/>
  <c r="H63" i="7" s="1"/>
  <c r="H64" i="7" s="1"/>
  <c r="H65" i="7" s="1"/>
  <c r="H66" i="7" s="1"/>
  <c r="H67" i="7" s="1"/>
  <c r="H68" i="7" s="1"/>
  <c r="H69" i="7" s="1"/>
  <c r="H70" i="7" s="1"/>
  <c r="H71" i="7" s="1"/>
  <c r="H72" i="7" s="1"/>
  <c r="H73" i="7" s="1"/>
  <c r="H74" i="7" s="1"/>
  <c r="H75" i="7" s="1"/>
  <c r="H76" i="7" s="1"/>
  <c r="H77" i="7" s="1"/>
  <c r="H78" i="7" s="1"/>
  <c r="H79" i="7" s="1"/>
  <c r="H80" i="7" s="1"/>
  <c r="H81" i="7" s="1"/>
  <c r="H82" i="7" s="1"/>
  <c r="H83" i="7" s="1"/>
  <c r="H84" i="7" s="1"/>
  <c r="H85" i="7" s="1"/>
  <c r="H86" i="7" s="1"/>
  <c r="H87" i="7" s="1"/>
  <c r="H88" i="7" s="1"/>
  <c r="H89" i="7" s="1"/>
  <c r="H90" i="7" s="1"/>
  <c r="H91" i="7" s="1"/>
  <c r="C5" i="7" l="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7" i="7" s="1"/>
  <c r="C58" i="7" s="1"/>
  <c r="C59" i="7" s="1"/>
  <c r="C60" i="7" s="1"/>
  <c r="C61" i="7" s="1"/>
  <c r="C62" i="7" s="1"/>
  <c r="C63" i="7" s="1"/>
  <c r="C64" i="7" s="1"/>
  <c r="C65" i="7" s="1"/>
  <c r="C66" i="7" s="1"/>
  <c r="C67" i="7" s="1"/>
  <c r="C68" i="7" s="1"/>
  <c r="C69" i="7" s="1"/>
  <c r="C70" i="7" s="1"/>
  <c r="C71" i="7" s="1"/>
  <c r="C72" i="7" s="1"/>
  <c r="C73" i="7" s="1"/>
  <c r="C74" i="7" s="1"/>
  <c r="C75" i="7" s="1"/>
  <c r="C76" i="7" s="1"/>
  <c r="C77" i="7" s="1"/>
  <c r="C78" i="7" s="1"/>
  <c r="C79" i="7" s="1"/>
  <c r="C80" i="7" s="1"/>
  <c r="C81" i="7" s="1"/>
  <c r="C82" i="7" s="1"/>
  <c r="C83" i="7" s="1"/>
  <c r="C84" i="7" s="1"/>
  <c r="C85" i="7" s="1"/>
  <c r="C86" i="7" s="1"/>
  <c r="C87" i="7" s="1"/>
  <c r="C88" i="7" s="1"/>
  <c r="C89" i="7" s="1"/>
  <c r="C90" i="7" s="1"/>
  <c r="C91" i="7" s="1"/>
  <c r="AA54" i="6" l="1"/>
  <c r="AA53" i="6"/>
  <c r="AA52" i="6"/>
  <c r="AA51" i="6"/>
  <c r="AA50" i="6"/>
  <c r="AA49" i="6"/>
  <c r="AA48" i="6"/>
  <c r="AA47" i="6"/>
  <c r="AA46" i="6"/>
  <c r="AA45" i="6"/>
  <c r="AA44" i="6"/>
  <c r="AA43" i="6"/>
  <c r="AA42" i="6"/>
  <c r="AA41" i="6"/>
  <c r="AA40" i="6"/>
  <c r="AA39" i="6"/>
  <c r="AA38" i="6"/>
  <c r="AA37" i="6"/>
  <c r="AA36" i="6"/>
  <c r="AA35" i="6"/>
  <c r="AA34" i="6"/>
  <c r="AA33" i="6"/>
  <c r="AA32" i="6"/>
  <c r="AA31" i="6"/>
  <c r="E31" i="6"/>
  <c r="E32" i="6" s="1"/>
  <c r="E33" i="6" s="1"/>
  <c r="E34" i="6" s="1"/>
  <c r="E35" i="6" s="1"/>
  <c r="E36" i="6" s="1"/>
  <c r="E37" i="6" s="1"/>
  <c r="E38" i="6" s="1"/>
  <c r="E39" i="6" s="1"/>
  <c r="E40" i="6" s="1"/>
  <c r="E41" i="6" s="1"/>
  <c r="E42" i="6" s="1"/>
  <c r="E43" i="6" s="1"/>
  <c r="E44" i="6" s="1"/>
  <c r="E45" i="6" s="1"/>
  <c r="E46" i="6" s="1"/>
  <c r="E47" i="6" s="1"/>
  <c r="E48" i="6" s="1"/>
  <c r="E49" i="6" s="1"/>
  <c r="E50" i="6" s="1"/>
  <c r="E51" i="6" s="1"/>
  <c r="E52" i="6" s="1"/>
  <c r="E53" i="6" s="1"/>
  <c r="E54" i="6" s="1"/>
  <c r="AA30" i="6"/>
  <c r="AA29" i="6"/>
  <c r="AA28" i="6"/>
  <c r="AA27" i="6"/>
  <c r="AA26" i="6"/>
  <c r="AA25" i="6"/>
  <c r="AA24" i="6"/>
  <c r="AA23" i="6"/>
  <c r="AA22" i="6"/>
  <c r="AA21" i="6"/>
  <c r="AA20" i="6"/>
  <c r="AA19" i="6"/>
  <c r="AA18" i="6"/>
  <c r="AA17" i="6"/>
  <c r="AA16" i="6"/>
  <c r="AA15" i="6"/>
  <c r="AA14" i="6"/>
  <c r="AA13" i="6"/>
  <c r="AA12" i="6"/>
  <c r="AA11" i="6"/>
  <c r="AA10" i="6"/>
  <c r="AA9" i="6"/>
  <c r="AA8" i="6"/>
  <c r="AA7" i="6"/>
  <c r="AA6" i="6"/>
  <c r="AA5" i="6"/>
  <c r="G5" i="6"/>
  <c r="G6" i="6" s="1"/>
  <c r="G7" i="6" s="1"/>
  <c r="G8" i="6" s="1"/>
  <c r="G9" i="6" s="1"/>
  <c r="G10" i="6" s="1"/>
  <c r="G11" i="6" s="1"/>
  <c r="G12" i="6" s="1"/>
  <c r="G13" i="6" s="1"/>
  <c r="G14" i="6" s="1"/>
  <c r="G15" i="6" s="1"/>
  <c r="G16" i="6" s="1"/>
  <c r="G17" i="6" s="1"/>
  <c r="G18" i="6" s="1"/>
  <c r="G19" i="6" s="1"/>
  <c r="G20" i="6" s="1"/>
  <c r="G21" i="6" s="1"/>
  <c r="G22" i="6" s="1"/>
  <c r="G23" i="6" s="1"/>
  <c r="G24" i="6" s="1"/>
  <c r="G25" i="6" s="1"/>
  <c r="G26" i="6" s="1"/>
  <c r="G27" i="6" s="1"/>
  <c r="G28" i="6" s="1"/>
  <c r="G29" i="6" s="1"/>
  <c r="G30" i="6" s="1"/>
  <c r="G31" i="6" s="1"/>
  <c r="G32" i="6" s="1"/>
  <c r="G33" i="6" s="1"/>
  <c r="G34" i="6" s="1"/>
  <c r="G35" i="6" s="1"/>
  <c r="G36" i="6" s="1"/>
  <c r="G37" i="6" s="1"/>
  <c r="G38" i="6" s="1"/>
  <c r="G39" i="6" s="1"/>
  <c r="G40" i="6" s="1"/>
  <c r="G41" i="6" s="1"/>
  <c r="G42" i="6" s="1"/>
  <c r="G43" i="6" s="1"/>
  <c r="G44" i="6" s="1"/>
  <c r="G45" i="6" s="1"/>
  <c r="G46" i="6" s="1"/>
  <c r="G47" i="6" s="1"/>
  <c r="G48" i="6" s="1"/>
  <c r="G49" i="6" s="1"/>
  <c r="G50" i="6" s="1"/>
  <c r="G51" i="6" s="1"/>
  <c r="G52" i="6" s="1"/>
  <c r="G53" i="6" s="1"/>
  <c r="G54" i="6" s="1"/>
  <c r="F5" i="6"/>
  <c r="F6" i="6" s="1"/>
  <c r="F7" i="6" s="1"/>
  <c r="F8" i="6" s="1"/>
  <c r="F9" i="6" s="1"/>
  <c r="F10" i="6" s="1"/>
  <c r="F11" i="6" s="1"/>
  <c r="F12" i="6" s="1"/>
  <c r="F13" i="6" s="1"/>
  <c r="F14" i="6" s="1"/>
  <c r="F15" i="6" s="1"/>
  <c r="F16" i="6" s="1"/>
  <c r="F17" i="6" s="1"/>
  <c r="F18" i="6" s="1"/>
  <c r="F19" i="6" s="1"/>
  <c r="F20" i="6" s="1"/>
  <c r="F21" i="6" s="1"/>
  <c r="F22" i="6" s="1"/>
  <c r="F23" i="6" s="1"/>
  <c r="F24" i="6" s="1"/>
  <c r="F25" i="6" s="1"/>
  <c r="F26" i="6" s="1"/>
  <c r="F27" i="6" s="1"/>
  <c r="F28" i="6" s="1"/>
  <c r="F29" i="6" s="1"/>
  <c r="F30" i="6" s="1"/>
  <c r="F31" i="6" s="1"/>
  <c r="F32" i="6" s="1"/>
  <c r="F33" i="6" s="1"/>
  <c r="F34" i="6" s="1"/>
  <c r="F35" i="6" s="1"/>
  <c r="F36" i="6" s="1"/>
  <c r="F37" i="6" s="1"/>
  <c r="F38" i="6" s="1"/>
  <c r="F39" i="6" s="1"/>
  <c r="F40" i="6" s="1"/>
  <c r="F41" i="6" s="1"/>
  <c r="F42" i="6" s="1"/>
  <c r="F43" i="6" s="1"/>
  <c r="F44" i="6" s="1"/>
  <c r="F45" i="6" s="1"/>
  <c r="F46" i="6" s="1"/>
  <c r="F47" i="6" s="1"/>
  <c r="F48" i="6" s="1"/>
  <c r="F49" i="6" s="1"/>
  <c r="F50" i="6" s="1"/>
  <c r="F51" i="6" s="1"/>
  <c r="F52" i="6" s="1"/>
  <c r="F53" i="6" s="1"/>
  <c r="F54" i="6" s="1"/>
  <c r="E5" i="6"/>
  <c r="E6" i="6" s="1"/>
  <c r="E7" i="6" s="1"/>
  <c r="E8" i="6" s="1"/>
  <c r="E9" i="6" s="1"/>
  <c r="E10" i="6" s="1"/>
  <c r="E11" i="6" s="1"/>
  <c r="E12" i="6" s="1"/>
  <c r="E13" i="6" s="1"/>
  <c r="E14" i="6" s="1"/>
  <c r="E15" i="6" s="1"/>
  <c r="E16" i="6" s="1"/>
  <c r="E17" i="6" s="1"/>
  <c r="E18" i="6" s="1"/>
  <c r="E19" i="6" s="1"/>
  <c r="E20" i="6" s="1"/>
  <c r="E21" i="6" s="1"/>
  <c r="E22" i="6" s="1"/>
  <c r="E23" i="6" s="1"/>
  <c r="E24" i="6" s="1"/>
  <c r="E25" i="6" s="1"/>
  <c r="E26" i="6" s="1"/>
  <c r="E27" i="6" s="1"/>
  <c r="E28" i="6" s="1"/>
  <c r="E29" i="6" s="1"/>
  <c r="B5" i="6"/>
  <c r="B6" i="6" s="1"/>
  <c r="B7" i="6" s="1"/>
  <c r="B8" i="6" s="1"/>
  <c r="B9" i="6" s="1"/>
  <c r="B10" i="6" s="1"/>
  <c r="B11" i="6" s="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A5" i="6"/>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A4" i="6"/>
  <c r="D4" i="6"/>
  <c r="D5" i="6" s="1"/>
  <c r="D6" i="6" s="1"/>
  <c r="D7" i="6" s="1"/>
  <c r="D8" i="6" s="1"/>
  <c r="D9" i="6" s="1"/>
  <c r="D10" i="6" s="1"/>
  <c r="D11" i="6" s="1"/>
  <c r="D12" i="6" s="1"/>
  <c r="D13" i="6" s="1"/>
  <c r="D14" i="6" s="1"/>
  <c r="D15" i="6" s="1"/>
  <c r="D16" i="6" s="1"/>
  <c r="D17" i="6" s="1"/>
  <c r="D18" i="6" s="1"/>
  <c r="D19" i="6" s="1"/>
  <c r="D20" i="6" s="1"/>
  <c r="D21" i="6" s="1"/>
  <c r="D22" i="6" s="1"/>
  <c r="D23" i="6" s="1"/>
  <c r="D24" i="6" s="1"/>
  <c r="D25" i="6" s="1"/>
  <c r="D26" i="6" s="1"/>
  <c r="D27" i="6" s="1"/>
  <c r="D28" i="6" s="1"/>
  <c r="D29" i="6" s="1"/>
  <c r="D30" i="6" s="1"/>
  <c r="D31" i="6" s="1"/>
  <c r="D32" i="6" s="1"/>
  <c r="D33" i="6" s="1"/>
  <c r="D34" i="6" s="1"/>
  <c r="D35" i="6" s="1"/>
  <c r="D36" i="6" s="1"/>
  <c r="D37" i="6" s="1"/>
  <c r="D38" i="6" s="1"/>
  <c r="D39" i="6" s="1"/>
  <c r="D40" i="6" s="1"/>
  <c r="D41" i="6" s="1"/>
  <c r="D42" i="6" s="1"/>
  <c r="D43" i="6" s="1"/>
  <c r="D44" i="6" s="1"/>
  <c r="D45" i="6" s="1"/>
  <c r="D46" i="6" s="1"/>
  <c r="D47" i="6" s="1"/>
  <c r="D48" i="6" s="1"/>
  <c r="D49" i="6" s="1"/>
  <c r="D50" i="6" s="1"/>
  <c r="D51" i="6" s="1"/>
  <c r="D52" i="6" s="1"/>
  <c r="D53" i="6" s="1"/>
  <c r="D54" i="6" s="1"/>
  <c r="C4" i="6"/>
  <c r="AA55" i="6" l="1"/>
  <c r="AA56" i="6" s="1"/>
  <c r="H4" i="6"/>
  <c r="H5" i="6" s="1"/>
  <c r="H6" i="6" s="1"/>
  <c r="H7" i="6" s="1"/>
  <c r="H8" i="6" s="1"/>
  <c r="H9" i="6" s="1"/>
  <c r="H10" i="6" s="1"/>
  <c r="H11" i="6" s="1"/>
  <c r="H12" i="6" s="1"/>
  <c r="H13" i="6" s="1"/>
  <c r="H14" i="6" s="1"/>
  <c r="H15" i="6" s="1"/>
  <c r="H16" i="6" s="1"/>
  <c r="H17" i="6" s="1"/>
  <c r="H18" i="6" s="1"/>
  <c r="H19" i="6" s="1"/>
  <c r="H20" i="6" s="1"/>
  <c r="H21" i="6" s="1"/>
  <c r="H22" i="6" s="1"/>
  <c r="H23" i="6" s="1"/>
  <c r="H24" i="6" s="1"/>
  <c r="H25" i="6" s="1"/>
  <c r="H26" i="6" s="1"/>
  <c r="H27" i="6" s="1"/>
  <c r="H28" i="6" s="1"/>
  <c r="H29" i="6" s="1"/>
  <c r="H30" i="6" s="1"/>
  <c r="H31" i="6" s="1"/>
  <c r="H32" i="6" s="1"/>
  <c r="H33" i="6" s="1"/>
  <c r="H34" i="6" s="1"/>
  <c r="H35" i="6" s="1"/>
  <c r="H36" i="6" s="1"/>
  <c r="H37" i="6" s="1"/>
  <c r="H38" i="6" s="1"/>
  <c r="H39" i="6" s="1"/>
  <c r="H40" i="6" s="1"/>
  <c r="H41" i="6" s="1"/>
  <c r="H42" i="6" s="1"/>
  <c r="H43" i="6" s="1"/>
  <c r="H44" i="6" s="1"/>
  <c r="H45" i="6" s="1"/>
  <c r="H46" i="6" s="1"/>
  <c r="H47" i="6" s="1"/>
  <c r="H48" i="6" s="1"/>
  <c r="H49" i="6" s="1"/>
  <c r="H50" i="6" s="1"/>
  <c r="H51" i="6" s="1"/>
  <c r="H52" i="6" s="1"/>
  <c r="H53" i="6" s="1"/>
  <c r="H54" i="6" s="1"/>
  <c r="C5" i="6"/>
  <c r="C6" i="6" s="1"/>
  <c r="C7" i="6" s="1"/>
  <c r="C8" i="6" s="1"/>
  <c r="C9" i="6" s="1"/>
  <c r="C10" i="6" s="1"/>
  <c r="C11" i="6" s="1"/>
  <c r="C12" i="6" s="1"/>
  <c r="C13" i="6" s="1"/>
  <c r="C14" i="6" s="1"/>
  <c r="C15" i="6" s="1"/>
  <c r="C16" i="6" s="1"/>
  <c r="C17" i="6" s="1"/>
  <c r="C18" i="6" s="1"/>
  <c r="C19" i="6" s="1"/>
  <c r="C20" i="6" s="1"/>
  <c r="C21" i="6" s="1"/>
  <c r="C22" i="6" s="1"/>
  <c r="C23" i="6" s="1"/>
  <c r="C24" i="6" s="1"/>
  <c r="C25" i="6" s="1"/>
  <c r="C26" i="6" s="1"/>
  <c r="C27" i="6" s="1"/>
  <c r="C28" i="6" s="1"/>
  <c r="C29" i="6" s="1"/>
  <c r="C30" i="6" s="1"/>
  <c r="C31" i="6" s="1"/>
  <c r="C32" i="6" s="1"/>
  <c r="C33" i="6" s="1"/>
  <c r="C34" i="6" s="1"/>
  <c r="C35" i="6" s="1"/>
  <c r="C36" i="6" s="1"/>
  <c r="C37" i="6" s="1"/>
  <c r="C38" i="6" s="1"/>
  <c r="C39" i="6" s="1"/>
  <c r="C40" i="6" s="1"/>
  <c r="C41" i="6" s="1"/>
  <c r="C42" i="6" s="1"/>
  <c r="C43" i="6" s="1"/>
  <c r="C44" i="6" s="1"/>
  <c r="C45" i="6" s="1"/>
  <c r="C46" i="6" s="1"/>
  <c r="C47" i="6" s="1"/>
  <c r="C48" i="6" s="1"/>
  <c r="C49" i="6" s="1"/>
  <c r="C50" i="6" s="1"/>
  <c r="C51" i="6" s="1"/>
  <c r="C52" i="6" s="1"/>
  <c r="C53" i="6" s="1"/>
  <c r="C54" i="6" s="1"/>
  <c r="AA59" i="5" l="1"/>
  <c r="AA58" i="5"/>
  <c r="AA57" i="5"/>
  <c r="AA56" i="5"/>
  <c r="AA55" i="5"/>
  <c r="AA54" i="5"/>
  <c r="AA53" i="5"/>
  <c r="AA52" i="5"/>
  <c r="AA51" i="5"/>
  <c r="AA50" i="5"/>
  <c r="AA49" i="5"/>
  <c r="AA48" i="5"/>
  <c r="AA47" i="5"/>
  <c r="AA46" i="5"/>
  <c r="AA45" i="5"/>
  <c r="AA44" i="5"/>
  <c r="AA43" i="5"/>
  <c r="AA42" i="5"/>
  <c r="AA41" i="5"/>
  <c r="AA40" i="5"/>
  <c r="AA39" i="5"/>
  <c r="AA38" i="5"/>
  <c r="AA37" i="5"/>
  <c r="AA36" i="5"/>
  <c r="AA35" i="5"/>
  <c r="AA34" i="5"/>
  <c r="AA33" i="5"/>
  <c r="AA32" i="5"/>
  <c r="E32" i="5"/>
  <c r="E33" i="5" s="1"/>
  <c r="E34" i="5" s="1"/>
  <c r="E35" i="5" s="1"/>
  <c r="E36" i="5" s="1"/>
  <c r="E37" i="5" s="1"/>
  <c r="E38" i="5" s="1"/>
  <c r="E39" i="5" s="1"/>
  <c r="E40" i="5" s="1"/>
  <c r="E41" i="5" s="1"/>
  <c r="E42" i="5" s="1"/>
  <c r="E43" i="5" s="1"/>
  <c r="E44" i="5" s="1"/>
  <c r="E45" i="5" s="1"/>
  <c r="E46" i="5" s="1"/>
  <c r="E47" i="5" s="1"/>
  <c r="E48" i="5" s="1"/>
  <c r="E49" i="5" s="1"/>
  <c r="E50" i="5" s="1"/>
  <c r="E51" i="5" s="1"/>
  <c r="E52" i="5" s="1"/>
  <c r="E53" i="5" s="1"/>
  <c r="E54" i="5" s="1"/>
  <c r="E55" i="5" s="1"/>
  <c r="E56" i="5" s="1"/>
  <c r="E57" i="5" s="1"/>
  <c r="E58" i="5" s="1"/>
  <c r="E59" i="5" s="1"/>
  <c r="AA31" i="5"/>
  <c r="AA30" i="5"/>
  <c r="AA29" i="5"/>
  <c r="AA28" i="5"/>
  <c r="AA27" i="5"/>
  <c r="AA26" i="5"/>
  <c r="AA25" i="5"/>
  <c r="AA24" i="5"/>
  <c r="AA23" i="5"/>
  <c r="AA22" i="5"/>
  <c r="AA21" i="5"/>
  <c r="AA20" i="5"/>
  <c r="AA19" i="5"/>
  <c r="AA18" i="5"/>
  <c r="AA17" i="5"/>
  <c r="AA16" i="5"/>
  <c r="AA15" i="5"/>
  <c r="AA14" i="5"/>
  <c r="AA13" i="5"/>
  <c r="AA12" i="5"/>
  <c r="AA11" i="5"/>
  <c r="AA10" i="5"/>
  <c r="AA9" i="5"/>
  <c r="AA8" i="5"/>
  <c r="AA7" i="5"/>
  <c r="AA6" i="5"/>
  <c r="E6" i="5"/>
  <c r="E7" i="5" s="1"/>
  <c r="E8" i="5" s="1"/>
  <c r="E9" i="5" s="1"/>
  <c r="E10" i="5" s="1"/>
  <c r="E11" i="5" s="1"/>
  <c r="E12" i="5" s="1"/>
  <c r="E13" i="5" s="1"/>
  <c r="E14" i="5" s="1"/>
  <c r="E15" i="5" s="1"/>
  <c r="E16" i="5" s="1"/>
  <c r="E17" i="5" s="1"/>
  <c r="E18" i="5" s="1"/>
  <c r="E19" i="5" s="1"/>
  <c r="E20" i="5" s="1"/>
  <c r="E21" i="5" s="1"/>
  <c r="E22" i="5" s="1"/>
  <c r="E23" i="5" s="1"/>
  <c r="E24" i="5" s="1"/>
  <c r="E25" i="5" s="1"/>
  <c r="E26" i="5" s="1"/>
  <c r="E27" i="5" s="1"/>
  <c r="E28" i="5" s="1"/>
  <c r="E29" i="5" s="1"/>
  <c r="E30" i="5" s="1"/>
  <c r="B6" i="5"/>
  <c r="B7" i="5" s="1"/>
  <c r="B8" i="5" s="1"/>
  <c r="B9" i="5" s="1"/>
  <c r="B10" i="5" s="1"/>
  <c r="B11" i="5" s="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AA5" i="5"/>
  <c r="G5" i="5"/>
  <c r="G6" i="5" s="1"/>
  <c r="G7" i="5" s="1"/>
  <c r="G8" i="5" s="1"/>
  <c r="G9" i="5" s="1"/>
  <c r="G10" i="5" s="1"/>
  <c r="G11" i="5" s="1"/>
  <c r="G12" i="5" s="1"/>
  <c r="G13" i="5" s="1"/>
  <c r="G14" i="5" s="1"/>
  <c r="G15" i="5" s="1"/>
  <c r="G16" i="5" s="1"/>
  <c r="G17" i="5" s="1"/>
  <c r="G18" i="5" s="1"/>
  <c r="G19" i="5" s="1"/>
  <c r="G20" i="5" s="1"/>
  <c r="G21" i="5" s="1"/>
  <c r="G22" i="5" s="1"/>
  <c r="G23" i="5" s="1"/>
  <c r="G24" i="5" s="1"/>
  <c r="G25" i="5" s="1"/>
  <c r="G26" i="5" s="1"/>
  <c r="G27" i="5" s="1"/>
  <c r="G28" i="5" s="1"/>
  <c r="G29" i="5" s="1"/>
  <c r="G30" i="5" s="1"/>
  <c r="G31" i="5" s="1"/>
  <c r="G32" i="5" s="1"/>
  <c r="G33" i="5" s="1"/>
  <c r="G34" i="5" s="1"/>
  <c r="G35" i="5" s="1"/>
  <c r="G36" i="5" s="1"/>
  <c r="G37" i="5" s="1"/>
  <c r="G38" i="5" s="1"/>
  <c r="G39" i="5" s="1"/>
  <c r="G40" i="5" s="1"/>
  <c r="G41" i="5" s="1"/>
  <c r="G42" i="5" s="1"/>
  <c r="G43" i="5" s="1"/>
  <c r="G44" i="5" s="1"/>
  <c r="G45" i="5" s="1"/>
  <c r="G46" i="5" s="1"/>
  <c r="G47" i="5" s="1"/>
  <c r="G48" i="5" s="1"/>
  <c r="G49" i="5" s="1"/>
  <c r="G50" i="5" s="1"/>
  <c r="G51" i="5" s="1"/>
  <c r="G52" i="5" s="1"/>
  <c r="G53" i="5" s="1"/>
  <c r="G54" i="5" s="1"/>
  <c r="G55" i="5" s="1"/>
  <c r="G56" i="5" s="1"/>
  <c r="G57" i="5" s="1"/>
  <c r="G58" i="5" s="1"/>
  <c r="G59" i="5" s="1"/>
  <c r="F5" i="5"/>
  <c r="F6" i="5" s="1"/>
  <c r="F7" i="5" s="1"/>
  <c r="F8" i="5" s="1"/>
  <c r="F9" i="5" s="1"/>
  <c r="F10" i="5" s="1"/>
  <c r="F11" i="5" s="1"/>
  <c r="F12" i="5" s="1"/>
  <c r="F13" i="5" s="1"/>
  <c r="F14" i="5" s="1"/>
  <c r="F15" i="5" s="1"/>
  <c r="F16" i="5" s="1"/>
  <c r="F17" i="5" s="1"/>
  <c r="F18" i="5" s="1"/>
  <c r="F19" i="5" s="1"/>
  <c r="F20" i="5" s="1"/>
  <c r="F21" i="5" s="1"/>
  <c r="F22" i="5" s="1"/>
  <c r="F23" i="5" s="1"/>
  <c r="F24" i="5" s="1"/>
  <c r="F25" i="5" s="1"/>
  <c r="F26" i="5" s="1"/>
  <c r="F27" i="5" s="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E5" i="5"/>
  <c r="B5" i="5"/>
  <c r="A5" i="5"/>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A4" i="5"/>
  <c r="D4" i="5"/>
  <c r="D5" i="5" s="1"/>
  <c r="D6" i="5" s="1"/>
  <c r="D7" i="5" s="1"/>
  <c r="D8" i="5" s="1"/>
  <c r="D9" i="5" s="1"/>
  <c r="D10" i="5" s="1"/>
  <c r="D11" i="5" s="1"/>
  <c r="D12" i="5" s="1"/>
  <c r="D13" i="5" s="1"/>
  <c r="D14" i="5" s="1"/>
  <c r="D15" i="5" s="1"/>
  <c r="D16" i="5" s="1"/>
  <c r="D17" i="5" s="1"/>
  <c r="D18" i="5" s="1"/>
  <c r="D19" i="5" s="1"/>
  <c r="D20" i="5" s="1"/>
  <c r="D21" i="5" s="1"/>
  <c r="D22" i="5" s="1"/>
  <c r="D23" i="5" s="1"/>
  <c r="D24" i="5" s="1"/>
  <c r="D25" i="5" s="1"/>
  <c r="D26" i="5" s="1"/>
  <c r="D27" i="5" s="1"/>
  <c r="D28" i="5" s="1"/>
  <c r="D29" i="5" s="1"/>
  <c r="D30" i="5" s="1"/>
  <c r="D31" i="5" s="1"/>
  <c r="D32" i="5" s="1"/>
  <c r="D33" i="5" s="1"/>
  <c r="D34" i="5" s="1"/>
  <c r="D35" i="5" s="1"/>
  <c r="D36" i="5" s="1"/>
  <c r="D37" i="5" s="1"/>
  <c r="D38" i="5" s="1"/>
  <c r="D39" i="5" s="1"/>
  <c r="D40" i="5" s="1"/>
  <c r="D41" i="5" s="1"/>
  <c r="D42" i="5" s="1"/>
  <c r="D43" i="5" s="1"/>
  <c r="D44" i="5" s="1"/>
  <c r="D45" i="5" s="1"/>
  <c r="D46" i="5" s="1"/>
  <c r="D47" i="5" s="1"/>
  <c r="D48" i="5" s="1"/>
  <c r="D49" i="5" s="1"/>
  <c r="D50" i="5" s="1"/>
  <c r="D51" i="5" s="1"/>
  <c r="D52" i="5" s="1"/>
  <c r="D53" i="5" s="1"/>
  <c r="D54" i="5" s="1"/>
  <c r="D55" i="5" s="1"/>
  <c r="D56" i="5" s="1"/>
  <c r="D57" i="5" s="1"/>
  <c r="D58" i="5" s="1"/>
  <c r="D59" i="5" s="1"/>
  <c r="C4" i="5"/>
  <c r="C5" i="5" s="1"/>
  <c r="C6" i="5" s="1"/>
  <c r="C7" i="5" s="1"/>
  <c r="C8" i="5" s="1"/>
  <c r="C9" i="5" s="1"/>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C48" i="5" s="1"/>
  <c r="C49" i="5" s="1"/>
  <c r="C50" i="5" s="1"/>
  <c r="C51" i="5" s="1"/>
  <c r="C52" i="5" s="1"/>
  <c r="C53" i="5" s="1"/>
  <c r="C54" i="5" s="1"/>
  <c r="C55" i="5" s="1"/>
  <c r="C56" i="5" s="1"/>
  <c r="C57" i="5" s="1"/>
  <c r="C58" i="5" s="1"/>
  <c r="C59" i="5" s="1"/>
  <c r="AD19" i="6" l="1"/>
  <c r="AA63" i="5"/>
  <c r="AA60" i="5"/>
  <c r="AA61" i="5"/>
  <c r="H4" i="5"/>
  <c r="H5" i="5" s="1"/>
  <c r="H6" i="5" s="1"/>
  <c r="H7" i="5" s="1"/>
  <c r="H8" i="5" s="1"/>
  <c r="H9" i="5" s="1"/>
  <c r="H10" i="5" s="1"/>
  <c r="H11" i="5" s="1"/>
  <c r="H12" i="5" s="1"/>
  <c r="H13" i="5" s="1"/>
  <c r="H14" i="5" s="1"/>
  <c r="H15" i="5" s="1"/>
  <c r="H16" i="5" s="1"/>
  <c r="H17" i="5" s="1"/>
  <c r="H18" i="5" s="1"/>
  <c r="H19" i="5" s="1"/>
  <c r="H20" i="5" s="1"/>
  <c r="H21" i="5" s="1"/>
  <c r="H22" i="5" s="1"/>
  <c r="H23" i="5" s="1"/>
  <c r="H24" i="5" s="1"/>
  <c r="H25" i="5" s="1"/>
  <c r="H26" i="5" s="1"/>
  <c r="H27" i="5" s="1"/>
  <c r="H28" i="5" s="1"/>
  <c r="H29" i="5" s="1"/>
  <c r="H30" i="5" s="1"/>
  <c r="H31" i="5" s="1"/>
  <c r="H32" i="5" s="1"/>
  <c r="H33" i="5" s="1"/>
  <c r="H34" i="5" s="1"/>
  <c r="H35" i="5" s="1"/>
  <c r="H36" i="5" s="1"/>
  <c r="H37" i="5" s="1"/>
  <c r="H38" i="5" s="1"/>
  <c r="H39" i="5" s="1"/>
  <c r="H40" i="5" s="1"/>
  <c r="H41" i="5" s="1"/>
  <c r="H42" i="5" s="1"/>
  <c r="H43" i="5" s="1"/>
  <c r="H44" i="5" s="1"/>
  <c r="H45" i="5" s="1"/>
  <c r="H46" i="5" s="1"/>
  <c r="H47" i="5" s="1"/>
  <c r="H48" i="5" s="1"/>
  <c r="H49" i="5" s="1"/>
  <c r="H50" i="5" s="1"/>
  <c r="H51" i="5" s="1"/>
  <c r="H52" i="5" s="1"/>
  <c r="H53" i="5" s="1"/>
  <c r="H54" i="5" s="1"/>
  <c r="H55" i="5" s="1"/>
  <c r="H56" i="5" s="1"/>
  <c r="H57" i="5" s="1"/>
  <c r="H58" i="5" s="1"/>
  <c r="H59" i="5" s="1"/>
  <c r="AA14" i="4"/>
  <c r="AA13" i="4"/>
  <c r="AA12" i="4"/>
  <c r="AA11" i="4"/>
  <c r="AA10" i="4"/>
  <c r="AA9" i="4"/>
  <c r="AA8" i="4"/>
  <c r="AA7" i="4"/>
  <c r="AA6" i="4"/>
  <c r="G6" i="4"/>
  <c r="G7" i="4" s="1"/>
  <c r="G8" i="4" s="1"/>
  <c r="G9" i="4" s="1"/>
  <c r="G10" i="4" s="1"/>
  <c r="G11" i="4" s="1"/>
  <c r="G12" i="4" s="1"/>
  <c r="G13" i="4" s="1"/>
  <c r="G14" i="4" s="1"/>
  <c r="AA5" i="4"/>
  <c r="G5" i="4"/>
  <c r="F5" i="4"/>
  <c r="F6" i="4" s="1"/>
  <c r="F7" i="4" s="1"/>
  <c r="F8" i="4" s="1"/>
  <c r="F9" i="4" s="1"/>
  <c r="F10" i="4" s="1"/>
  <c r="F11" i="4" s="1"/>
  <c r="F12" i="4" s="1"/>
  <c r="F13" i="4" s="1"/>
  <c r="F14" i="4" s="1"/>
  <c r="E5" i="4"/>
  <c r="E6" i="4" s="1"/>
  <c r="E7" i="4" s="1"/>
  <c r="E8" i="4" s="1"/>
  <c r="E9" i="4" s="1"/>
  <c r="E10" i="4" s="1"/>
  <c r="E11" i="4" s="1"/>
  <c r="E12" i="4" s="1"/>
  <c r="E13" i="4" s="1"/>
  <c r="E14" i="4" s="1"/>
  <c r="B5" i="4"/>
  <c r="B6" i="4" s="1"/>
  <c r="B7" i="4" s="1"/>
  <c r="B8" i="4" s="1"/>
  <c r="B9" i="4" s="1"/>
  <c r="B10" i="4" s="1"/>
  <c r="B11" i="4" s="1"/>
  <c r="B12" i="4" s="1"/>
  <c r="B13" i="4" s="1"/>
  <c r="B14" i="4" s="1"/>
  <c r="A5" i="4"/>
  <c r="A6" i="4" s="1"/>
  <c r="A7" i="4" s="1"/>
  <c r="A8" i="4" s="1"/>
  <c r="A9" i="4" s="1"/>
  <c r="A10" i="4" s="1"/>
  <c r="A11" i="4" s="1"/>
  <c r="A12" i="4" s="1"/>
  <c r="A13" i="4" s="1"/>
  <c r="A14" i="4" s="1"/>
  <c r="AA4" i="4"/>
  <c r="D4" i="4"/>
  <c r="D5" i="4" s="1"/>
  <c r="D6" i="4" s="1"/>
  <c r="D7" i="4" s="1"/>
  <c r="D8" i="4" s="1"/>
  <c r="D9" i="4" s="1"/>
  <c r="D10" i="4" s="1"/>
  <c r="D11" i="4" s="1"/>
  <c r="D12" i="4" s="1"/>
  <c r="D13" i="4" s="1"/>
  <c r="D14" i="4" s="1"/>
  <c r="C4" i="4"/>
  <c r="AD19" i="5" l="1"/>
  <c r="C5" i="4"/>
  <c r="C6" i="4" s="1"/>
  <c r="C7" i="4" s="1"/>
  <c r="C8" i="4" s="1"/>
  <c r="C9" i="4" s="1"/>
  <c r="C10" i="4" s="1"/>
  <c r="C11" i="4" s="1"/>
  <c r="C12" i="4" s="1"/>
  <c r="C13" i="4" s="1"/>
  <c r="C14" i="4" s="1"/>
  <c r="H4" i="4"/>
  <c r="H5" i="4" s="1"/>
  <c r="H6" i="4" s="1"/>
  <c r="H7" i="4" s="1"/>
  <c r="H8" i="4" s="1"/>
  <c r="H9" i="4" s="1"/>
  <c r="H10" i="4" s="1"/>
  <c r="H11" i="4" s="1"/>
  <c r="H12" i="4" s="1"/>
  <c r="H13" i="4" s="1"/>
  <c r="H14" i="4" s="1"/>
  <c r="AA82" i="3" l="1"/>
  <c r="AA81" i="3"/>
  <c r="AA80" i="3"/>
  <c r="AA79" i="3"/>
  <c r="AA78" i="3"/>
  <c r="AA77" i="3"/>
  <c r="AA76" i="3"/>
  <c r="AA75" i="3"/>
  <c r="AA74" i="3"/>
  <c r="AA73" i="3"/>
  <c r="AA72" i="3"/>
  <c r="AA71" i="3"/>
  <c r="AA70" i="3"/>
  <c r="AA69" i="3"/>
  <c r="AA68" i="3"/>
  <c r="AA67" i="3"/>
  <c r="AA66" i="3"/>
  <c r="AA65" i="3"/>
  <c r="AA64" i="3"/>
  <c r="AA63" i="3"/>
  <c r="AA62" i="3"/>
  <c r="AA61" i="3"/>
  <c r="AA60" i="3"/>
  <c r="E60" i="3"/>
  <c r="E61" i="3" s="1"/>
  <c r="E62" i="3" s="1"/>
  <c r="E63" i="3" s="1"/>
  <c r="E64" i="3" s="1"/>
  <c r="E65" i="3" s="1"/>
  <c r="E66" i="3" s="1"/>
  <c r="E67" i="3" s="1"/>
  <c r="E68" i="3" s="1"/>
  <c r="E69" i="3" s="1"/>
  <c r="E70" i="3" s="1"/>
  <c r="E71" i="3" s="1"/>
  <c r="E72" i="3" s="1"/>
  <c r="E73" i="3" s="1"/>
  <c r="E74" i="3" s="1"/>
  <c r="E75" i="3" s="1"/>
  <c r="E76" i="3" s="1"/>
  <c r="E77" i="3" s="1"/>
  <c r="E78" i="3" s="1"/>
  <c r="E79" i="3" s="1"/>
  <c r="E80" i="3" s="1"/>
  <c r="E81" i="3" s="1"/>
  <c r="E82" i="3" s="1"/>
  <c r="E83" i="3" s="1"/>
  <c r="AA59" i="3"/>
  <c r="AA58" i="3"/>
  <c r="AA57" i="3"/>
  <c r="AA56" i="3"/>
  <c r="AA55" i="3"/>
  <c r="AA54" i="3"/>
  <c r="AA53" i="3"/>
  <c r="AA52" i="3"/>
  <c r="AA51" i="3"/>
  <c r="AA50" i="3"/>
  <c r="AA49" i="3"/>
  <c r="AA48" i="3"/>
  <c r="AA47" i="3"/>
  <c r="AA46" i="3"/>
  <c r="AA45" i="3"/>
  <c r="AA44" i="3"/>
  <c r="AA43" i="3"/>
  <c r="AA42" i="3"/>
  <c r="AA41" i="3"/>
  <c r="AA40" i="3"/>
  <c r="AA39" i="3"/>
  <c r="AA38" i="3"/>
  <c r="AA37" i="3"/>
  <c r="AA36" i="3"/>
  <c r="AA35" i="3"/>
  <c r="AA34" i="3"/>
  <c r="AA33" i="3"/>
  <c r="E33" i="3"/>
  <c r="E34" i="3" s="1"/>
  <c r="E35" i="3" s="1"/>
  <c r="E36" i="3" s="1"/>
  <c r="E37" i="3" s="1"/>
  <c r="E38" i="3" s="1"/>
  <c r="E39" i="3" s="1"/>
  <c r="E40" i="3" s="1"/>
  <c r="E41" i="3" s="1"/>
  <c r="E42" i="3" s="1"/>
  <c r="E43" i="3" s="1"/>
  <c r="E44" i="3" s="1"/>
  <c r="E45" i="3" s="1"/>
  <c r="E46" i="3" s="1"/>
  <c r="E47" i="3" s="1"/>
  <c r="E48" i="3" s="1"/>
  <c r="E49" i="3" s="1"/>
  <c r="E50" i="3" s="1"/>
  <c r="E51" i="3" s="1"/>
  <c r="E52" i="3" s="1"/>
  <c r="E53" i="3" s="1"/>
  <c r="E54" i="3" s="1"/>
  <c r="E55" i="3" s="1"/>
  <c r="E56" i="3" s="1"/>
  <c r="E57" i="3" s="1"/>
  <c r="E58" i="3" s="1"/>
  <c r="AA32" i="3"/>
  <c r="AA31" i="3"/>
  <c r="AA30" i="3"/>
  <c r="AA29" i="3"/>
  <c r="AA28" i="3"/>
  <c r="AA27" i="3"/>
  <c r="AA26" i="3"/>
  <c r="AA25" i="3"/>
  <c r="AA24" i="3"/>
  <c r="AA23" i="3"/>
  <c r="AA22" i="3"/>
  <c r="AA21" i="3"/>
  <c r="AA20" i="3"/>
  <c r="AA19" i="3"/>
  <c r="AA18" i="3"/>
  <c r="AA17" i="3"/>
  <c r="AA16" i="3"/>
  <c r="AA15" i="3"/>
  <c r="AA14" i="3"/>
  <c r="AA13" i="3"/>
  <c r="AA12" i="3"/>
  <c r="AA11" i="3"/>
  <c r="AA10" i="3"/>
  <c r="AA9" i="3"/>
  <c r="AA8" i="3"/>
  <c r="AA7" i="3"/>
  <c r="AA6" i="3"/>
  <c r="G6" i="3"/>
  <c r="G7" i="3" s="1"/>
  <c r="G8" i="3" s="1"/>
  <c r="G9" i="3" s="1"/>
  <c r="G10" i="3" s="1"/>
  <c r="G11" i="3" s="1"/>
  <c r="G12" i="3" s="1"/>
  <c r="G13" i="3" s="1"/>
  <c r="G14" i="3" s="1"/>
  <c r="G15" i="3" s="1"/>
  <c r="G16" i="3" s="1"/>
  <c r="G17" i="3" s="1"/>
  <c r="G18" i="3" s="1"/>
  <c r="G19" i="3" s="1"/>
  <c r="G20" i="3" s="1"/>
  <c r="G21" i="3" s="1"/>
  <c r="G22" i="3" s="1"/>
  <c r="G23" i="3" s="1"/>
  <c r="G24" i="3" s="1"/>
  <c r="G25" i="3" s="1"/>
  <c r="G26" i="3" s="1"/>
  <c r="G27" i="3" s="1"/>
  <c r="G28" i="3" s="1"/>
  <c r="G29" i="3" s="1"/>
  <c r="G30" i="3" s="1"/>
  <c r="G31" i="3" s="1"/>
  <c r="G32" i="3" s="1"/>
  <c r="G33" i="3" s="1"/>
  <c r="G34" i="3" s="1"/>
  <c r="G35" i="3" s="1"/>
  <c r="G36" i="3" s="1"/>
  <c r="G37" i="3" s="1"/>
  <c r="G38" i="3" s="1"/>
  <c r="G39" i="3" s="1"/>
  <c r="G40" i="3" s="1"/>
  <c r="G41" i="3" s="1"/>
  <c r="G42" i="3" s="1"/>
  <c r="G43" i="3" s="1"/>
  <c r="G44" i="3" s="1"/>
  <c r="G45" i="3" s="1"/>
  <c r="G46" i="3" s="1"/>
  <c r="G47" i="3" s="1"/>
  <c r="G48" i="3" s="1"/>
  <c r="G49" i="3" s="1"/>
  <c r="G50" i="3" s="1"/>
  <c r="G51" i="3" s="1"/>
  <c r="G52" i="3" s="1"/>
  <c r="G53" i="3" s="1"/>
  <c r="G54" i="3" s="1"/>
  <c r="G55" i="3" s="1"/>
  <c r="G56" i="3" s="1"/>
  <c r="G57" i="3" s="1"/>
  <c r="G58" i="3" s="1"/>
  <c r="G59" i="3" s="1"/>
  <c r="G60" i="3" s="1"/>
  <c r="G61" i="3" s="1"/>
  <c r="G62" i="3" s="1"/>
  <c r="G63" i="3" s="1"/>
  <c r="G64" i="3" s="1"/>
  <c r="G65" i="3" s="1"/>
  <c r="G66" i="3" s="1"/>
  <c r="G67" i="3" s="1"/>
  <c r="G68" i="3" s="1"/>
  <c r="G69" i="3" s="1"/>
  <c r="G70" i="3" s="1"/>
  <c r="G71" i="3" s="1"/>
  <c r="G72" i="3" s="1"/>
  <c r="G73" i="3" s="1"/>
  <c r="G74" i="3" s="1"/>
  <c r="G75" i="3" s="1"/>
  <c r="G76" i="3" s="1"/>
  <c r="G77" i="3" s="1"/>
  <c r="G78" i="3" s="1"/>
  <c r="G79" i="3" s="1"/>
  <c r="G80" i="3" s="1"/>
  <c r="G81" i="3" s="1"/>
  <c r="G82" i="3" s="1"/>
  <c r="G83" i="3" s="1"/>
  <c r="E6" i="3"/>
  <c r="E7" i="3" s="1"/>
  <c r="E8" i="3" s="1"/>
  <c r="E9" i="3" s="1"/>
  <c r="E10" i="3" s="1"/>
  <c r="E11" i="3" s="1"/>
  <c r="E12" i="3" s="1"/>
  <c r="E13" i="3" s="1"/>
  <c r="E14" i="3" s="1"/>
  <c r="E15" i="3" s="1"/>
  <c r="E16" i="3" s="1"/>
  <c r="E17" i="3" s="1"/>
  <c r="E18" i="3" s="1"/>
  <c r="E19" i="3" s="1"/>
  <c r="E20" i="3" s="1"/>
  <c r="E21" i="3" s="1"/>
  <c r="E22" i="3" s="1"/>
  <c r="E23" i="3" s="1"/>
  <c r="E24" i="3" s="1"/>
  <c r="E25" i="3" s="1"/>
  <c r="E26" i="3" s="1"/>
  <c r="E27" i="3" s="1"/>
  <c r="E28" i="3" s="1"/>
  <c r="E29" i="3" s="1"/>
  <c r="E30" i="3" s="1"/>
  <c r="E31" i="3" s="1"/>
  <c r="AA5" i="3"/>
  <c r="G5" i="3"/>
  <c r="F5" i="3"/>
  <c r="F6" i="3" s="1"/>
  <c r="F7" i="3" s="1"/>
  <c r="F8" i="3" s="1"/>
  <c r="F9" i="3" s="1"/>
  <c r="F10" i="3" s="1"/>
  <c r="F11" i="3" s="1"/>
  <c r="F12" i="3" s="1"/>
  <c r="F13" i="3" s="1"/>
  <c r="F14" i="3" s="1"/>
  <c r="F15" i="3" s="1"/>
  <c r="F16" i="3" s="1"/>
  <c r="F17" i="3" s="1"/>
  <c r="F18" i="3" s="1"/>
  <c r="F19" i="3" s="1"/>
  <c r="F20" i="3" s="1"/>
  <c r="F21" i="3" s="1"/>
  <c r="F22" i="3" s="1"/>
  <c r="F23" i="3" s="1"/>
  <c r="F24" i="3" s="1"/>
  <c r="F25" i="3" s="1"/>
  <c r="F26" i="3" s="1"/>
  <c r="F27" i="3" s="1"/>
  <c r="F28" i="3" s="1"/>
  <c r="F29" i="3" s="1"/>
  <c r="F30" i="3" s="1"/>
  <c r="F31" i="3" s="1"/>
  <c r="F32" i="3" s="1"/>
  <c r="F33" i="3" s="1"/>
  <c r="F34" i="3" s="1"/>
  <c r="F35" i="3" s="1"/>
  <c r="F36" i="3" s="1"/>
  <c r="F37" i="3" s="1"/>
  <c r="F38" i="3" s="1"/>
  <c r="F39" i="3" s="1"/>
  <c r="F40" i="3" s="1"/>
  <c r="F41" i="3" s="1"/>
  <c r="F42" i="3" s="1"/>
  <c r="F43" i="3" s="1"/>
  <c r="F44" i="3" s="1"/>
  <c r="F45" i="3" s="1"/>
  <c r="F46" i="3" s="1"/>
  <c r="F47" i="3" s="1"/>
  <c r="F48" i="3" s="1"/>
  <c r="F49" i="3" s="1"/>
  <c r="F50" i="3" s="1"/>
  <c r="F51" i="3" s="1"/>
  <c r="F52" i="3" s="1"/>
  <c r="F53" i="3" s="1"/>
  <c r="F54" i="3" s="1"/>
  <c r="F55" i="3" s="1"/>
  <c r="F56" i="3" s="1"/>
  <c r="F57" i="3" s="1"/>
  <c r="F58" i="3" s="1"/>
  <c r="F59" i="3" s="1"/>
  <c r="F60" i="3" s="1"/>
  <c r="F61" i="3" s="1"/>
  <c r="F62" i="3" s="1"/>
  <c r="F63" i="3" s="1"/>
  <c r="F64" i="3" s="1"/>
  <c r="F65" i="3" s="1"/>
  <c r="F66" i="3" s="1"/>
  <c r="F67" i="3" s="1"/>
  <c r="F68" i="3" s="1"/>
  <c r="F69" i="3" s="1"/>
  <c r="F70" i="3" s="1"/>
  <c r="F71" i="3" s="1"/>
  <c r="F72" i="3" s="1"/>
  <c r="F73" i="3" s="1"/>
  <c r="F74" i="3" s="1"/>
  <c r="F75" i="3" s="1"/>
  <c r="F76" i="3" s="1"/>
  <c r="F77" i="3" s="1"/>
  <c r="F78" i="3" s="1"/>
  <c r="F79" i="3" s="1"/>
  <c r="F80" i="3" s="1"/>
  <c r="F81" i="3" s="1"/>
  <c r="F82" i="3" s="1"/>
  <c r="F83" i="3" s="1"/>
  <c r="E5" i="3"/>
  <c r="B5" i="3"/>
  <c r="B6" i="3" s="1"/>
  <c r="B7" i="3" s="1"/>
  <c r="B8" i="3" s="1"/>
  <c r="B9" i="3" s="1"/>
  <c r="B10" i="3" s="1"/>
  <c r="B11" i="3" s="1"/>
  <c r="B12" i="3" s="1"/>
  <c r="B13" i="3" s="1"/>
  <c r="B14" i="3" s="1"/>
  <c r="B15" i="3" s="1"/>
  <c r="B16" i="3" s="1"/>
  <c r="B17" i="3" s="1"/>
  <c r="B18" i="3" s="1"/>
  <c r="B19" i="3" s="1"/>
  <c r="B20" i="3" s="1"/>
  <c r="B21" i="3" s="1"/>
  <c r="B22" i="3" s="1"/>
  <c r="B23" i="3" s="1"/>
  <c r="B24" i="3" s="1"/>
  <c r="B25" i="3" s="1"/>
  <c r="B26" i="3" s="1"/>
  <c r="B27" i="3" s="1"/>
  <c r="B28" i="3" s="1"/>
  <c r="B29" i="3" s="1"/>
  <c r="B30" i="3" s="1"/>
  <c r="B31" i="3" s="1"/>
  <c r="B32" i="3" s="1"/>
  <c r="B33" i="3" s="1"/>
  <c r="B34" i="3" s="1"/>
  <c r="B35" i="3" s="1"/>
  <c r="B36" i="3" s="1"/>
  <c r="B37" i="3" s="1"/>
  <c r="B38" i="3" s="1"/>
  <c r="B39" i="3" s="1"/>
  <c r="B40" i="3" s="1"/>
  <c r="B41" i="3" s="1"/>
  <c r="B42" i="3" s="1"/>
  <c r="B43" i="3" s="1"/>
  <c r="B44" i="3" s="1"/>
  <c r="B45" i="3" s="1"/>
  <c r="B46" i="3" s="1"/>
  <c r="B47" i="3" s="1"/>
  <c r="B48" i="3" s="1"/>
  <c r="B49" i="3" s="1"/>
  <c r="B50" i="3" s="1"/>
  <c r="B51" i="3" s="1"/>
  <c r="B52" i="3" s="1"/>
  <c r="B53" i="3" s="1"/>
  <c r="B54" i="3" s="1"/>
  <c r="B55" i="3" s="1"/>
  <c r="B56" i="3" s="1"/>
  <c r="B57" i="3" s="1"/>
  <c r="B58" i="3" s="1"/>
  <c r="B59" i="3" s="1"/>
  <c r="B60" i="3" s="1"/>
  <c r="B61" i="3" s="1"/>
  <c r="B62" i="3" s="1"/>
  <c r="B63" i="3" s="1"/>
  <c r="B64" i="3" s="1"/>
  <c r="B65" i="3" s="1"/>
  <c r="B66" i="3" s="1"/>
  <c r="B67" i="3" s="1"/>
  <c r="B68" i="3" s="1"/>
  <c r="B69" i="3" s="1"/>
  <c r="B70" i="3" s="1"/>
  <c r="B71" i="3" s="1"/>
  <c r="B72" i="3" s="1"/>
  <c r="B73" i="3" s="1"/>
  <c r="B74" i="3" s="1"/>
  <c r="B75" i="3" s="1"/>
  <c r="B76" i="3" s="1"/>
  <c r="B77" i="3" s="1"/>
  <c r="B78" i="3" s="1"/>
  <c r="B79" i="3" s="1"/>
  <c r="B80" i="3" s="1"/>
  <c r="B81" i="3" s="1"/>
  <c r="B82" i="3" s="1"/>
  <c r="B83" i="3" s="1"/>
  <c r="A5" i="3"/>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A4" i="3"/>
  <c r="D4" i="3"/>
  <c r="D5" i="3" s="1"/>
  <c r="D6" i="3" s="1"/>
  <c r="D7" i="3" s="1"/>
  <c r="D8" i="3" s="1"/>
  <c r="D9" i="3" s="1"/>
  <c r="D10" i="3" s="1"/>
  <c r="D11" i="3" s="1"/>
  <c r="D12" i="3" s="1"/>
  <c r="D13" i="3" s="1"/>
  <c r="D14" i="3" s="1"/>
  <c r="D15" i="3" s="1"/>
  <c r="D16" i="3" s="1"/>
  <c r="D17" i="3" s="1"/>
  <c r="D18" i="3" s="1"/>
  <c r="D19" i="3" s="1"/>
  <c r="D20" i="3" s="1"/>
  <c r="D21" i="3" s="1"/>
  <c r="D22" i="3" s="1"/>
  <c r="D23" i="3" s="1"/>
  <c r="D24" i="3" s="1"/>
  <c r="D25" i="3" s="1"/>
  <c r="D26" i="3" s="1"/>
  <c r="D27" i="3" s="1"/>
  <c r="D28" i="3" s="1"/>
  <c r="D29" i="3" s="1"/>
  <c r="D30" i="3" s="1"/>
  <c r="D31" i="3" s="1"/>
  <c r="D32" i="3" s="1"/>
  <c r="D33" i="3" s="1"/>
  <c r="D34" i="3" s="1"/>
  <c r="D35" i="3" s="1"/>
  <c r="D36" i="3" s="1"/>
  <c r="D37" i="3" s="1"/>
  <c r="D38" i="3" s="1"/>
  <c r="D39" i="3" s="1"/>
  <c r="D40" i="3" s="1"/>
  <c r="D41" i="3" s="1"/>
  <c r="D42" i="3" s="1"/>
  <c r="D43" i="3" s="1"/>
  <c r="D44" i="3" s="1"/>
  <c r="D45" i="3" s="1"/>
  <c r="D46" i="3" s="1"/>
  <c r="D47" i="3" s="1"/>
  <c r="D48" i="3" s="1"/>
  <c r="D49" i="3" s="1"/>
  <c r="D50" i="3" s="1"/>
  <c r="D51" i="3" s="1"/>
  <c r="D52" i="3" s="1"/>
  <c r="D53" i="3" s="1"/>
  <c r="D54" i="3" s="1"/>
  <c r="D55" i="3" s="1"/>
  <c r="D56" i="3" s="1"/>
  <c r="D57" i="3" s="1"/>
  <c r="D58" i="3" s="1"/>
  <c r="D59" i="3" s="1"/>
  <c r="D60" i="3" s="1"/>
  <c r="D61" i="3" s="1"/>
  <c r="D62" i="3" s="1"/>
  <c r="D63" i="3" s="1"/>
  <c r="D64" i="3" s="1"/>
  <c r="D65" i="3" s="1"/>
  <c r="D66" i="3" s="1"/>
  <c r="D67" i="3" s="1"/>
  <c r="D68" i="3" s="1"/>
  <c r="D69" i="3" s="1"/>
  <c r="D70" i="3" s="1"/>
  <c r="D71" i="3" s="1"/>
  <c r="D72" i="3" s="1"/>
  <c r="D73" i="3" s="1"/>
  <c r="D74" i="3" s="1"/>
  <c r="D75" i="3" s="1"/>
  <c r="D76" i="3" s="1"/>
  <c r="D77" i="3" s="1"/>
  <c r="D78" i="3" s="1"/>
  <c r="D79" i="3" s="1"/>
  <c r="D80" i="3" s="1"/>
  <c r="D81" i="3" s="1"/>
  <c r="D82" i="3" s="1"/>
  <c r="D83" i="3" s="1"/>
  <c r="C4" i="3"/>
  <c r="H4" i="3" s="1"/>
  <c r="H5" i="3" s="1"/>
  <c r="H6" i="3" s="1"/>
  <c r="H7" i="3" s="1"/>
  <c r="H8" i="3" s="1"/>
  <c r="H9" i="3" s="1"/>
  <c r="H10" i="3" s="1"/>
  <c r="H11" i="3" s="1"/>
  <c r="H12" i="3" s="1"/>
  <c r="H13" i="3" s="1"/>
  <c r="H14" i="3" s="1"/>
  <c r="H15" i="3" s="1"/>
  <c r="H16" i="3" s="1"/>
  <c r="H17" i="3" s="1"/>
  <c r="H18" i="3" s="1"/>
  <c r="H19" i="3" s="1"/>
  <c r="H20" i="3" s="1"/>
  <c r="H21" i="3" s="1"/>
  <c r="H22" i="3" s="1"/>
  <c r="H23" i="3" s="1"/>
  <c r="H24" i="3" s="1"/>
  <c r="H25" i="3" s="1"/>
  <c r="H26" i="3" s="1"/>
  <c r="H27" i="3" s="1"/>
  <c r="H28" i="3" s="1"/>
  <c r="H29" i="3" s="1"/>
  <c r="H30" i="3" s="1"/>
  <c r="H31" i="3" s="1"/>
  <c r="H32" i="3" s="1"/>
  <c r="H33" i="3" s="1"/>
  <c r="H34" i="3" s="1"/>
  <c r="H35" i="3" s="1"/>
  <c r="H36" i="3" s="1"/>
  <c r="H37" i="3" s="1"/>
  <c r="H38" i="3" s="1"/>
  <c r="H39" i="3" s="1"/>
  <c r="H40" i="3" s="1"/>
  <c r="H41" i="3" s="1"/>
  <c r="H42" i="3" s="1"/>
  <c r="H43" i="3" s="1"/>
  <c r="H44" i="3" s="1"/>
  <c r="H45" i="3" s="1"/>
  <c r="H46" i="3" s="1"/>
  <c r="H47" i="3" s="1"/>
  <c r="H48" i="3" s="1"/>
  <c r="H49" i="3" s="1"/>
  <c r="H50" i="3" s="1"/>
  <c r="H51" i="3" s="1"/>
  <c r="H52" i="3" s="1"/>
  <c r="H53" i="3" s="1"/>
  <c r="H54" i="3" s="1"/>
  <c r="H55" i="3" s="1"/>
  <c r="H56" i="3" s="1"/>
  <c r="H57" i="3" s="1"/>
  <c r="H58" i="3" s="1"/>
  <c r="H59" i="3" s="1"/>
  <c r="H60" i="3" s="1"/>
  <c r="H61" i="3" s="1"/>
  <c r="H62" i="3" s="1"/>
  <c r="H63" i="3" s="1"/>
  <c r="H64" i="3" s="1"/>
  <c r="H65" i="3" s="1"/>
  <c r="H66" i="3" s="1"/>
  <c r="H67" i="3" s="1"/>
  <c r="H68" i="3" s="1"/>
  <c r="H69" i="3" s="1"/>
  <c r="H70" i="3" s="1"/>
  <c r="H71" i="3" s="1"/>
  <c r="H72" i="3" s="1"/>
  <c r="H73" i="3" s="1"/>
  <c r="H74" i="3" s="1"/>
  <c r="H75" i="3" s="1"/>
  <c r="H76" i="3" s="1"/>
  <c r="H77" i="3" s="1"/>
  <c r="H78" i="3" s="1"/>
  <c r="H79" i="3" s="1"/>
  <c r="H80" i="3" s="1"/>
  <c r="H81" i="3" s="1"/>
  <c r="H82" i="3" s="1"/>
  <c r="H83" i="3" s="1"/>
  <c r="C5" i="3" l="1"/>
  <c r="C6" i="3" s="1"/>
  <c r="C7" i="3" s="1"/>
  <c r="C8" i="3" s="1"/>
  <c r="C9" i="3" s="1"/>
  <c r="C10" i="3" s="1"/>
  <c r="C11" i="3" s="1"/>
  <c r="C12" i="3" s="1"/>
  <c r="C13" i="3" s="1"/>
  <c r="C14" i="3" s="1"/>
  <c r="C15" i="3" s="1"/>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AA69" i="2"/>
  <c r="AA68" i="2"/>
  <c r="AA67" i="2"/>
  <c r="AA66" i="2"/>
  <c r="AA65" i="2"/>
  <c r="AA64" i="2"/>
  <c r="AA63" i="2"/>
  <c r="AA62" i="2"/>
  <c r="AA61" i="2"/>
  <c r="AA60" i="2"/>
  <c r="AA59" i="2"/>
  <c r="AA58" i="2"/>
  <c r="AA57" i="2"/>
  <c r="AA56" i="2"/>
  <c r="AA55" i="2"/>
  <c r="AA54" i="2"/>
  <c r="E54" i="2"/>
  <c r="E55" i="2" s="1"/>
  <c r="E56" i="2" s="1"/>
  <c r="E57" i="2" s="1"/>
  <c r="E58" i="2" s="1"/>
  <c r="E59" i="2" s="1"/>
  <c r="E60" i="2" s="1"/>
  <c r="E61" i="2" s="1"/>
  <c r="E62" i="2" s="1"/>
  <c r="E63" i="2" s="1"/>
  <c r="E64" i="2" s="1"/>
  <c r="E65" i="2" s="1"/>
  <c r="E66" i="2" s="1"/>
  <c r="E67" i="2" s="1"/>
  <c r="E68" i="2" s="1"/>
  <c r="E69" i="2" s="1"/>
  <c r="AA53" i="2"/>
  <c r="AA52" i="2"/>
  <c r="E52" i="2"/>
  <c r="E53" i="2" s="1"/>
  <c r="AA51" i="2"/>
  <c r="E51" i="2"/>
  <c r="AA50" i="2"/>
  <c r="AA49" i="2"/>
  <c r="AA48" i="2"/>
  <c r="AA47" i="2"/>
  <c r="AA46" i="2"/>
  <c r="AA45" i="2"/>
  <c r="AA44" i="2"/>
  <c r="AA43" i="2"/>
  <c r="AA42" i="2"/>
  <c r="AA41" i="2"/>
  <c r="AA40" i="2"/>
  <c r="AA39" i="2"/>
  <c r="AA38" i="2"/>
  <c r="AA37" i="2"/>
  <c r="AA36" i="2"/>
  <c r="AA35" i="2"/>
  <c r="AA34" i="2"/>
  <c r="AA33" i="2"/>
  <c r="AA32" i="2"/>
  <c r="AA31" i="2"/>
  <c r="AA30" i="2"/>
  <c r="AA29" i="2"/>
  <c r="AA28" i="2"/>
  <c r="AA27" i="2"/>
  <c r="E27" i="2"/>
  <c r="E28" i="2" s="1"/>
  <c r="E29" i="2" s="1"/>
  <c r="E30" i="2" s="1"/>
  <c r="E31" i="2" s="1"/>
  <c r="E32" i="2" s="1"/>
  <c r="E33" i="2" s="1"/>
  <c r="E34" i="2" s="1"/>
  <c r="E35" i="2" s="1"/>
  <c r="E36" i="2" s="1"/>
  <c r="E37" i="2" s="1"/>
  <c r="E38" i="2" s="1"/>
  <c r="E39" i="2" s="1"/>
  <c r="E40" i="2" s="1"/>
  <c r="E41" i="2" s="1"/>
  <c r="E42" i="2" s="1"/>
  <c r="E43" i="2" s="1"/>
  <c r="E44" i="2" s="1"/>
  <c r="E45" i="2" s="1"/>
  <c r="E46" i="2" s="1"/>
  <c r="E47" i="2" s="1"/>
  <c r="E48" i="2" s="1"/>
  <c r="E49" i="2" s="1"/>
  <c r="AA26" i="2"/>
  <c r="AA25" i="2"/>
  <c r="AA24" i="2"/>
  <c r="AA23" i="2"/>
  <c r="AA22" i="2"/>
  <c r="AA21" i="2"/>
  <c r="AA20" i="2"/>
  <c r="AA19" i="2"/>
  <c r="AA18" i="2"/>
  <c r="AA17" i="2"/>
  <c r="AA16" i="2"/>
  <c r="AA15" i="2"/>
  <c r="AA14" i="2"/>
  <c r="AA13" i="2"/>
  <c r="AA12" i="2"/>
  <c r="AA11" i="2"/>
  <c r="AA10" i="2"/>
  <c r="AA9" i="2"/>
  <c r="AA8" i="2"/>
  <c r="AA7" i="2"/>
  <c r="AA6" i="2"/>
  <c r="B6" i="2"/>
  <c r="B7" i="2" s="1"/>
  <c r="B8" i="2" s="1"/>
  <c r="B9" i="2" s="1"/>
  <c r="B10" i="2" s="1"/>
  <c r="B11" i="2" s="1"/>
  <c r="B12" i="2" s="1"/>
  <c r="B13" i="2" s="1"/>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AA5" i="2"/>
  <c r="G5" i="2"/>
  <c r="G6" i="2" s="1"/>
  <c r="G7" i="2" s="1"/>
  <c r="G8" i="2" s="1"/>
  <c r="G9" i="2" s="1"/>
  <c r="G10" i="2" s="1"/>
  <c r="G11" i="2" s="1"/>
  <c r="G12" i="2" s="1"/>
  <c r="G13" i="2" s="1"/>
  <c r="G14" i="2" s="1"/>
  <c r="G15" i="2" s="1"/>
  <c r="G16" i="2" s="1"/>
  <c r="G17" i="2" s="1"/>
  <c r="G18" i="2" s="1"/>
  <c r="G19" i="2" s="1"/>
  <c r="G20" i="2" s="1"/>
  <c r="G21" i="2" s="1"/>
  <c r="G22" i="2" s="1"/>
  <c r="G23" i="2" s="1"/>
  <c r="G24" i="2" s="1"/>
  <c r="G25" i="2" s="1"/>
  <c r="G26" i="2" s="1"/>
  <c r="G27" i="2" s="1"/>
  <c r="G28" i="2" s="1"/>
  <c r="G29" i="2" s="1"/>
  <c r="G30" i="2" s="1"/>
  <c r="G31" i="2" s="1"/>
  <c r="G32" i="2" s="1"/>
  <c r="G33" i="2" s="1"/>
  <c r="G34" i="2" s="1"/>
  <c r="G35" i="2" s="1"/>
  <c r="G36" i="2" s="1"/>
  <c r="G37" i="2" s="1"/>
  <c r="G38" i="2" s="1"/>
  <c r="G39" i="2" s="1"/>
  <c r="G40" i="2" s="1"/>
  <c r="G41" i="2" s="1"/>
  <c r="G42" i="2" s="1"/>
  <c r="G43" i="2" s="1"/>
  <c r="G44" i="2" s="1"/>
  <c r="G45" i="2" s="1"/>
  <c r="G46" i="2" s="1"/>
  <c r="G47" i="2" s="1"/>
  <c r="G48" i="2" s="1"/>
  <c r="G49" i="2" s="1"/>
  <c r="G50" i="2" s="1"/>
  <c r="G51" i="2" s="1"/>
  <c r="G52" i="2" s="1"/>
  <c r="G53" i="2" s="1"/>
  <c r="G54" i="2" s="1"/>
  <c r="G55" i="2" s="1"/>
  <c r="G56" i="2" s="1"/>
  <c r="G57" i="2" s="1"/>
  <c r="G58" i="2" s="1"/>
  <c r="G59" i="2" s="1"/>
  <c r="G60" i="2" s="1"/>
  <c r="G61" i="2" s="1"/>
  <c r="G62" i="2" s="1"/>
  <c r="G63" i="2" s="1"/>
  <c r="G64" i="2" s="1"/>
  <c r="G65" i="2" s="1"/>
  <c r="G66" i="2" s="1"/>
  <c r="G67" i="2" s="1"/>
  <c r="G68" i="2" s="1"/>
  <c r="G69" i="2" s="1"/>
  <c r="F5" i="2"/>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F66" i="2" s="1"/>
  <c r="F67" i="2" s="1"/>
  <c r="F68" i="2" s="1"/>
  <c r="F69" i="2" s="1"/>
  <c r="E5" i="2"/>
  <c r="E6" i="2" s="1"/>
  <c r="E7" i="2" s="1"/>
  <c r="E8" i="2" s="1"/>
  <c r="E9" i="2" s="1"/>
  <c r="E10" i="2" s="1"/>
  <c r="E11" i="2" s="1"/>
  <c r="E12" i="2" s="1"/>
  <c r="E13" i="2" s="1"/>
  <c r="E14" i="2" s="1"/>
  <c r="E15" i="2" s="1"/>
  <c r="E16" i="2" s="1"/>
  <c r="E17" i="2" s="1"/>
  <c r="E18" i="2" s="1"/>
  <c r="E19" i="2" s="1"/>
  <c r="E20" i="2" s="1"/>
  <c r="E21" i="2" s="1"/>
  <c r="E22" i="2" s="1"/>
  <c r="E23" i="2" s="1"/>
  <c r="E24" i="2" s="1"/>
  <c r="E25" i="2" s="1"/>
  <c r="B5" i="2"/>
  <c r="A5" i="2"/>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A4" i="2"/>
  <c r="D4" i="2"/>
  <c r="D5" i="2" s="1"/>
  <c r="D6" i="2" s="1"/>
  <c r="D7" i="2" s="1"/>
  <c r="D8" i="2" s="1"/>
  <c r="D9" i="2" s="1"/>
  <c r="D10" i="2" s="1"/>
  <c r="D11" i="2" s="1"/>
  <c r="D12" i="2" s="1"/>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C4" i="2"/>
  <c r="C5" i="2" l="1"/>
  <c r="C6" i="2" s="1"/>
  <c r="C7" i="2" s="1"/>
  <c r="C8" i="2" s="1"/>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H4" i="2"/>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H34" i="2" s="1"/>
  <c r="H35" i="2" s="1"/>
  <c r="H36" i="2" s="1"/>
  <c r="H37" i="2" s="1"/>
  <c r="H38" i="2" s="1"/>
  <c r="H39" i="2" s="1"/>
  <c r="H40" i="2" s="1"/>
  <c r="H41" i="2" s="1"/>
  <c r="H42" i="2" s="1"/>
  <c r="H43" i="2" s="1"/>
  <c r="H44" i="2" s="1"/>
  <c r="H45" i="2" s="1"/>
  <c r="H46" i="2" s="1"/>
  <c r="H47" i="2" s="1"/>
  <c r="H48" i="2" s="1"/>
  <c r="H49" i="2" s="1"/>
  <c r="H50" i="2" s="1"/>
  <c r="H51" i="2" s="1"/>
  <c r="H52" i="2" s="1"/>
  <c r="H53" i="2" s="1"/>
  <c r="H54" i="2" s="1"/>
  <c r="H55" i="2" s="1"/>
  <c r="H56" i="2" s="1"/>
  <c r="H57" i="2" s="1"/>
  <c r="H58" i="2" s="1"/>
  <c r="H59" i="2" s="1"/>
  <c r="H60" i="2" s="1"/>
  <c r="H61" i="2" s="1"/>
  <c r="H62" i="2" s="1"/>
  <c r="H63" i="2" s="1"/>
  <c r="H64" i="2" s="1"/>
  <c r="H65" i="2" s="1"/>
  <c r="H66" i="2" s="1"/>
  <c r="H67" i="2" s="1"/>
  <c r="H68" i="2" s="1"/>
  <c r="H69" i="2" s="1"/>
</calcChain>
</file>

<file path=xl/sharedStrings.xml><?xml version="1.0" encoding="utf-8"?>
<sst xmlns="http://schemas.openxmlformats.org/spreadsheetml/2006/main" count="2135" uniqueCount="176">
  <si>
    <t>Район</t>
  </si>
  <si>
    <t>Краткое наименование ОО</t>
  </si>
  <si>
    <t>Код ОО</t>
  </si>
  <si>
    <t>Вид ОО</t>
  </si>
  <si>
    <t>Класс (например:
 3а
или
3-1 )</t>
  </si>
  <si>
    <t xml:space="preserve">Общее количество учащихся 
во всех 3-х классах
по списку </t>
  </si>
  <si>
    <t>Общее количество учащихся, выполнявших работу 
во всех 3-х классах</t>
  </si>
  <si>
    <t>Номер учащегося</t>
  </si>
  <si>
    <t>Сумма баллов</t>
  </si>
  <si>
    <t>Окр. Мир</t>
  </si>
  <si>
    <t>Математика</t>
  </si>
  <si>
    <t>Русс. Яз.</t>
  </si>
  <si>
    <t>Технология</t>
  </si>
  <si>
    <t>Чтение</t>
  </si>
  <si>
    <t>ИЗО</t>
  </si>
  <si>
    <t>max 2</t>
  </si>
  <si>
    <t>max 1</t>
  </si>
  <si>
    <t>Московский</t>
  </si>
  <si>
    <t>ГБОУ СОШ №1</t>
  </si>
  <si>
    <t>3А</t>
  </si>
  <si>
    <t>3Б</t>
  </si>
  <si>
    <t>3В</t>
  </si>
  <si>
    <t>ГБОУ СОШ №351</t>
  </si>
  <si>
    <t>3а</t>
  </si>
  <si>
    <t>3б</t>
  </si>
  <si>
    <t>3в</t>
  </si>
  <si>
    <t>ГБОУ СОШ №353</t>
  </si>
  <si>
    <t>ГБОУ СОШ №354</t>
  </si>
  <si>
    <t>ГБОУ СОШ №355</t>
  </si>
  <si>
    <t>ГБОУ СОШ №356</t>
  </si>
  <si>
    <t xml:space="preserve">ГБОУ СОШ №358 </t>
  </si>
  <si>
    <t>3г</t>
  </si>
  <si>
    <t>ГБОУ СОШ №362</t>
  </si>
  <si>
    <t>ГБОУ ФМЛ №366</t>
  </si>
  <si>
    <t>ГБОУ СОШ №370</t>
  </si>
  <si>
    <t>ГБОУ СОШ №371</t>
  </si>
  <si>
    <t>ГБОУ СОШ №372</t>
  </si>
  <si>
    <t>ГБОУ лицей №373</t>
  </si>
  <si>
    <t>ГБОУ СОШ №376</t>
  </si>
  <si>
    <t>3Г</t>
  </si>
  <si>
    <t>ГБОУ СОШ №484</t>
  </si>
  <si>
    <t>3 а</t>
  </si>
  <si>
    <t>3 в</t>
  </si>
  <si>
    <t>ГБОУ СОШ №485</t>
  </si>
  <si>
    <t>ГБОУ СОШ №489</t>
  </si>
  <si>
    <t xml:space="preserve">3б </t>
  </si>
  <si>
    <t>ГБОУ СОШ №495</t>
  </si>
  <si>
    <t>3 а, б</t>
  </si>
  <si>
    <t>ГБОУ СОШ №496</t>
  </si>
  <si>
    <t>ГБОУ СОШ №507</t>
  </si>
  <si>
    <t>3д</t>
  </si>
  <si>
    <t>ГБОУ СОШ №508</t>
  </si>
  <si>
    <t>ГБОУ СОШ №510</t>
  </si>
  <si>
    <t>ГБОУ СОШ №519</t>
  </si>
  <si>
    <t xml:space="preserve">3в </t>
  </si>
  <si>
    <t>ГБОУ гимназия №524</t>
  </si>
  <si>
    <t>3Д</t>
  </si>
  <si>
    <t>ГБОУ СОШ №525</t>
  </si>
  <si>
    <t>ГБОУ гимназия №526</t>
  </si>
  <si>
    <t>ГБОУ СОШ №536</t>
  </si>
  <si>
    <t>ГБОУ СОШ №537</t>
  </si>
  <si>
    <t>ГБОУ СОШ №543</t>
  </si>
  <si>
    <t>ГБОУ СОШ №544</t>
  </si>
  <si>
    <t>3ак</t>
  </si>
  <si>
    <t>3вк</t>
  </si>
  <si>
    <t>ГБОУ СОШ №594</t>
  </si>
  <si>
    <t>ГБОУ СОШ №643</t>
  </si>
  <si>
    <t>ГБОУ СОШ №684</t>
  </si>
  <si>
    <t>ГБОУ прогимназия №698</t>
  </si>
  <si>
    <t>Школа «Студиум»</t>
  </si>
  <si>
    <t>3</t>
  </si>
  <si>
    <t>ЧОУ СОШ "Гимназия"Северная Венеция</t>
  </si>
  <si>
    <t>Задание 1</t>
  </si>
  <si>
    <t>Задание 2</t>
  </si>
  <si>
    <t>Задание 3</t>
  </si>
  <si>
    <t>Задание 4</t>
  </si>
  <si>
    <t>Задание 5</t>
  </si>
  <si>
    <t>Задание 6</t>
  </si>
  <si>
    <t>Задание 7</t>
  </si>
  <si>
    <t>Задание 8</t>
  </si>
  <si>
    <t>Задание 9</t>
  </si>
  <si>
    <t>Баллы</t>
  </si>
  <si>
    <t>Кол-во выбравших</t>
  </si>
  <si>
    <t>коэффициент выполнения</t>
  </si>
  <si>
    <t>Адмиралтейский</t>
  </si>
  <si>
    <t>Василеостровский</t>
  </si>
  <si>
    <t>Выборгский</t>
  </si>
  <si>
    <t>Калининский</t>
  </si>
  <si>
    <t>Кировский</t>
  </si>
  <si>
    <t>Колпинский</t>
  </si>
  <si>
    <t>Красногвардейский</t>
  </si>
  <si>
    <t>Красносельский</t>
  </si>
  <si>
    <t>Кронштадтский</t>
  </si>
  <si>
    <t>Курортный</t>
  </si>
  <si>
    <t>Невский</t>
  </si>
  <si>
    <t>ОО Городского подчинения</t>
  </si>
  <si>
    <t>Петроградский</t>
  </si>
  <si>
    <t>Петродворцовый</t>
  </si>
  <si>
    <t>Приморский</t>
  </si>
  <si>
    <t>Пушкинский</t>
  </si>
  <si>
    <t>Фрунзенский</t>
  </si>
  <si>
    <t>Центральный</t>
  </si>
  <si>
    <t>Санкт-Петербург</t>
  </si>
  <si>
    <t xml:space="preserve">Район </t>
  </si>
  <si>
    <t>% по баллам</t>
  </si>
  <si>
    <t>Общее количество учащихся, выполнявших работу в %</t>
  </si>
  <si>
    <t>%</t>
  </si>
  <si>
    <t>% выполнения по всем заданиям</t>
  </si>
  <si>
    <t xml:space="preserve">max балл </t>
  </si>
  <si>
    <t>набранные баллы</t>
  </si>
  <si>
    <t>% выполнения</t>
  </si>
  <si>
    <t>№ ОУ</t>
  </si>
  <si>
    <t>№ 1</t>
  </si>
  <si>
    <t>№ 351</t>
  </si>
  <si>
    <t>№ 353</t>
  </si>
  <si>
    <t>№ 354</t>
  </si>
  <si>
    <t>№ 355</t>
  </si>
  <si>
    <t>№ 356</t>
  </si>
  <si>
    <t>№ 358</t>
  </si>
  <si>
    <t>№ 362</t>
  </si>
  <si>
    <t>максимальный балл за задание</t>
  </si>
  <si>
    <t>Средний процент выполнения по ОУ</t>
  </si>
  <si>
    <t>№ 366</t>
  </si>
  <si>
    <t>№ 370</t>
  </si>
  <si>
    <t>№ 371</t>
  </si>
  <si>
    <t>№ 372</t>
  </si>
  <si>
    <t>№ 373</t>
  </si>
  <si>
    <t>№ 376</t>
  </si>
  <si>
    <t>№ 484</t>
  </si>
  <si>
    <t>№ 485</t>
  </si>
  <si>
    <t>№489</t>
  </si>
  <si>
    <t>№ 495</t>
  </si>
  <si>
    <t>№ 496</t>
  </si>
  <si>
    <t>№ 507</t>
  </si>
  <si>
    <t>№ 508</t>
  </si>
  <si>
    <t>№ 510</t>
  </si>
  <si>
    <t>№ 519</t>
  </si>
  <si>
    <t>№ 524</t>
  </si>
  <si>
    <t>№ 525</t>
  </si>
  <si>
    <t>№ 526</t>
  </si>
  <si>
    <t>№ 536</t>
  </si>
  <si>
    <t>№ 537</t>
  </si>
  <si>
    <t>№ 543</t>
  </si>
  <si>
    <t>№ 544</t>
  </si>
  <si>
    <t>№ 594</t>
  </si>
  <si>
    <t>№ 643</t>
  </si>
  <si>
    <t>№ 684</t>
  </si>
  <si>
    <t>№ 698</t>
  </si>
  <si>
    <t>Студиум</t>
  </si>
  <si>
    <t>Венеция</t>
  </si>
  <si>
    <t>кол-во</t>
  </si>
  <si>
    <t>средний коэффициент выполнения по ОУ</t>
  </si>
  <si>
    <t>Рейтинг по среднему k по ОУ</t>
  </si>
  <si>
    <t>Группы УУД/Цель диагностики</t>
  </si>
  <si>
    <t>Диагностика процесса формирования УУД</t>
  </si>
  <si>
    <t>Регулятивные</t>
  </si>
  <si>
    <t>Планирование – составление плана и последовательности действий</t>
  </si>
  <si>
    <t>Контроль (сличение результата с эталоном) и оценка результатов работы</t>
  </si>
  <si>
    <t>Коррекция – внесение необходимых дополнений и коррективов в план и способ действия</t>
  </si>
  <si>
    <t>Познавательные</t>
  </si>
  <si>
    <t>Поиск и выделение необходимой информации</t>
  </si>
  <si>
    <t>Смысловое чтение – определение основной и второстепенной информации</t>
  </si>
  <si>
    <t>Моделирование с выделением существенных характеристик объекта и преобразование модели</t>
  </si>
  <si>
    <t>Анализ объектов (выделение существенных и несущественных признаков) и синтез (составление целого из частей)</t>
  </si>
  <si>
    <t>Группировка (классификация) объектов</t>
  </si>
  <si>
    <t>Коммуникативные</t>
  </si>
  <si>
    <t>Постановка вопросов при работе с информацией</t>
  </si>
  <si>
    <t>Кодификатор</t>
  </si>
  <si>
    <t>№ задания</t>
  </si>
  <si>
    <t>Коммуникативные УУД</t>
  </si>
  <si>
    <t>Регулятивные УУД</t>
  </si>
  <si>
    <t>Познавательные УУД</t>
  </si>
  <si>
    <t>% участия</t>
  </si>
  <si>
    <t>Регион</t>
  </si>
  <si>
    <t>Задания</t>
  </si>
  <si>
    <t>ОГЛАВЛЕНИЕ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</si>
</sst>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9" x14ac:knownFonts="1">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b/>
      <sz val="11"/>
      <color rgb="FF000000"/>
      <name val="Calibri"/>
      <family val="2"/>
      <charset val="204"/>
    </font>
    <font>
      <b/>
      <i/>
      <sz val="11"/>
      <color rgb="FF000000"/>
      <name val="Calibri"/>
      <family val="2"/>
      <charset val="204"/>
    </font>
    <font>
      <sz val="11"/>
      <color rgb="FF000000"/>
      <name val="Calibri"/>
      <family val="2"/>
      <charset val="204"/>
    </font>
    <font>
      <sz val="11"/>
      <color indexed="8"/>
      <name val="Calibri"/>
      <family val="2"/>
      <charset val="204"/>
    </font>
    <font>
      <b/>
      <sz val="11"/>
      <color indexed="8"/>
      <name val="Calibri"/>
      <family val="2"/>
      <charset val="204"/>
    </font>
    <font>
      <b/>
      <i/>
      <sz val="11"/>
      <color indexed="8"/>
      <name val="Calibri"/>
      <family val="2"/>
      <charset val="204"/>
    </font>
    <font>
      <sz val="12"/>
      <color indexed="8"/>
      <name val="Calibri"/>
      <family val="2"/>
      <charset val="204"/>
    </font>
    <font>
      <b/>
      <i/>
      <sz val="10"/>
      <color theme="1"/>
      <name val="Times New Roman"/>
      <family val="1"/>
      <charset val="204"/>
    </font>
    <font>
      <b/>
      <sz val="11"/>
      <color theme="1"/>
      <name val="Times New Roman"/>
      <family val="1"/>
      <charset val="204"/>
    </font>
    <font>
      <sz val="11"/>
      <color theme="1"/>
      <name val="Times New Roman"/>
      <family val="1"/>
      <charset val="204"/>
    </font>
    <font>
      <b/>
      <i/>
      <sz val="10"/>
      <color theme="1"/>
      <name val="Calibri"/>
      <family val="2"/>
      <charset val="204"/>
      <scheme val="minor"/>
    </font>
    <font>
      <b/>
      <sz val="18"/>
      <color theme="1"/>
      <name val="Calibri"/>
      <family val="2"/>
      <charset val="204"/>
      <scheme val="minor"/>
    </font>
    <font>
      <u/>
      <sz val="11"/>
      <color theme="10"/>
      <name val="Calibri"/>
      <family val="2"/>
      <charset val="204"/>
      <scheme val="minor"/>
    </font>
    <font>
      <u/>
      <sz val="11"/>
      <name val="Calibri"/>
      <family val="2"/>
      <charset val="204"/>
      <scheme val="minor"/>
    </font>
  </fonts>
  <fills count="29">
    <fill>
      <patternFill patternType="none"/>
    </fill>
    <fill>
      <patternFill patternType="gray125"/>
    </fill>
    <fill>
      <patternFill patternType="solid">
        <fgColor rgb="FFCCFF99"/>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indexed="27"/>
        <bgColor indexed="31"/>
      </patternFill>
    </fill>
    <fill>
      <patternFill patternType="solid">
        <fgColor indexed="44"/>
        <bgColor indexed="22"/>
      </patternFill>
    </fill>
    <fill>
      <patternFill patternType="solid">
        <fgColor theme="4" tint="0.79998168889431442"/>
        <bgColor indexed="31"/>
      </patternFill>
    </fill>
    <fill>
      <patternFill patternType="solid">
        <fgColor theme="4" tint="0.39997558519241921"/>
        <bgColor indexed="22"/>
      </patternFill>
    </fill>
    <fill>
      <patternFill patternType="solid">
        <fgColor rgb="FFDEEBF7"/>
        <bgColor rgb="FFDAE3F3"/>
      </patternFill>
    </fill>
    <fill>
      <patternFill patternType="solid">
        <fgColor rgb="FF9DC3E6"/>
        <bgColor rgb="FFA9D18E"/>
      </patternFill>
    </fill>
    <fill>
      <patternFill patternType="solid">
        <fgColor indexed="43"/>
        <bgColor indexed="64"/>
      </patternFill>
    </fill>
    <fill>
      <patternFill patternType="solid">
        <fgColor indexed="27"/>
        <bgColor indexed="64"/>
      </patternFill>
    </fill>
    <fill>
      <patternFill patternType="solid">
        <fgColor indexed="44"/>
        <bgColor indexed="64"/>
      </patternFill>
    </fill>
    <fill>
      <patternFill patternType="solid">
        <fgColor indexed="57"/>
        <bgColor indexed="64"/>
      </patternFill>
    </fill>
    <fill>
      <patternFill patternType="solid">
        <fgColor indexed="42"/>
        <bgColor indexed="64"/>
      </patternFill>
    </fill>
    <fill>
      <patternFill patternType="solid">
        <fgColor indexed="9"/>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DAEEF3"/>
        <bgColor indexed="64"/>
      </patternFill>
    </fill>
    <fill>
      <patternFill patternType="solid">
        <fgColor rgb="FFFDE9D9"/>
        <bgColor indexed="64"/>
      </patternFill>
    </fill>
    <fill>
      <patternFill patternType="solid">
        <fgColor rgb="FFEAF1DD"/>
        <bgColor indexed="64"/>
      </patternFill>
    </fill>
    <fill>
      <patternFill patternType="solid">
        <fgColor theme="5" tint="0.79998168889431442"/>
        <bgColor indexed="64"/>
      </patternFill>
    </fill>
    <fill>
      <patternFill patternType="solid">
        <fgColor rgb="FF54823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s>
  <cellStyleXfs count="6">
    <xf numFmtId="0" fontId="0" fillId="0" borderId="0"/>
    <xf numFmtId="0" fontId="3" fillId="0" borderId="0" applyNumberFormat="0" applyFill="0" applyBorder="0" applyAlignment="0" applyProtection="0"/>
    <xf numFmtId="0" fontId="1" fillId="0" borderId="0"/>
    <xf numFmtId="0" fontId="8" fillId="0" borderId="0"/>
    <xf numFmtId="9" fontId="1" fillId="0" borderId="0" applyFont="0" applyFill="0" applyBorder="0" applyAlignment="0" applyProtection="0"/>
    <xf numFmtId="0" fontId="17" fillId="0" borderId="0" applyNumberFormat="0" applyFill="0" applyBorder="0" applyAlignment="0" applyProtection="0"/>
  </cellStyleXfs>
  <cellXfs count="208">
    <xf numFmtId="0" fontId="0" fillId="0" borderId="0" xfId="0"/>
    <xf numFmtId="0" fontId="5" fillId="3" borderId="1" xfId="2" applyFont="1" applyFill="1" applyBorder="1" applyAlignment="1">
      <alignment horizontal="center" vertical="center" textRotation="90" wrapText="1"/>
    </xf>
    <xf numFmtId="0" fontId="5" fillId="4" borderId="1" xfId="2" applyFont="1" applyFill="1" applyBorder="1" applyAlignment="1">
      <alignment horizontal="center" vertical="center" textRotation="90" wrapText="1"/>
    </xf>
    <xf numFmtId="0" fontId="5" fillId="3" borderId="4" xfId="2" applyFont="1" applyFill="1" applyBorder="1" applyAlignment="1">
      <alignment horizontal="center" vertical="center" textRotation="90" wrapText="1"/>
    </xf>
    <xf numFmtId="0" fontId="0" fillId="6" borderId="1" xfId="2" applyFont="1" applyFill="1" applyBorder="1" applyAlignment="1" applyProtection="1">
      <alignment vertical="center" wrapText="1"/>
      <protection hidden="1"/>
    </xf>
    <xf numFmtId="0" fontId="0" fillId="0" borderId="1" xfId="0" applyBorder="1" applyAlignment="1">
      <alignment horizontal="left" indent="1"/>
    </xf>
    <xf numFmtId="0" fontId="0" fillId="6" borderId="1" xfId="0" applyFill="1" applyBorder="1" applyAlignment="1" applyProtection="1">
      <alignment vertical="center"/>
      <protection hidden="1"/>
    </xf>
    <xf numFmtId="49" fontId="0" fillId="7" borderId="1" xfId="2" applyNumberFormat="1" applyFont="1" applyFill="1" applyBorder="1" applyAlignment="1" applyProtection="1">
      <alignment horizontal="center" vertical="center" wrapText="1"/>
      <protection locked="0"/>
    </xf>
    <xf numFmtId="0" fontId="1" fillId="7" borderId="1" xfId="2" applyFill="1" applyBorder="1" applyAlignment="1" applyProtection="1">
      <alignment horizontal="center" vertical="center" wrapText="1"/>
      <protection locked="0"/>
    </xf>
    <xf numFmtId="0" fontId="7" fillId="3" borderId="1" xfId="2" applyFont="1" applyFill="1" applyBorder="1" applyAlignment="1" applyProtection="1">
      <alignment vertical="center" wrapText="1"/>
      <protection locked="0"/>
    </xf>
    <xf numFmtId="0" fontId="7" fillId="4" borderId="1" xfId="2" applyFont="1" applyFill="1" applyBorder="1" applyAlignment="1" applyProtection="1">
      <alignment vertical="center" wrapText="1"/>
      <protection locked="0"/>
    </xf>
    <xf numFmtId="0" fontId="0" fillId="8" borderId="1" xfId="0" applyFill="1" applyBorder="1"/>
    <xf numFmtId="0" fontId="1" fillId="6" borderId="1" xfId="2" applyFill="1" applyBorder="1" applyAlignment="1" applyProtection="1">
      <alignment vertical="center" wrapText="1"/>
      <protection hidden="1"/>
    </xf>
    <xf numFmtId="0" fontId="0" fillId="7" borderId="1" xfId="2" applyFont="1" applyFill="1" applyBorder="1" applyAlignment="1" applyProtection="1">
      <alignment horizontal="center" vertical="center" wrapText="1"/>
      <protection locked="0"/>
    </xf>
    <xf numFmtId="0" fontId="0" fillId="0" borderId="0" xfId="0" applyAlignment="1">
      <alignment horizontal="center"/>
    </xf>
    <xf numFmtId="0" fontId="0" fillId="0" borderId="0" xfId="0" applyFill="1"/>
    <xf numFmtId="0" fontId="5" fillId="4" borderId="1" xfId="2" applyFont="1" applyFill="1" applyBorder="1" applyAlignment="1" applyProtection="1">
      <alignment vertical="center" wrapText="1"/>
      <protection locked="0"/>
    </xf>
    <xf numFmtId="0" fontId="8" fillId="9" borderId="9" xfId="3" applyFont="1" applyFill="1" applyBorder="1" applyAlignment="1" applyProtection="1">
      <alignment vertical="center" wrapText="1"/>
      <protection locked="0"/>
    </xf>
    <xf numFmtId="0" fontId="8" fillId="10" borderId="9" xfId="3" applyFont="1" applyFill="1" applyBorder="1" applyAlignment="1" applyProtection="1">
      <alignment vertical="center" wrapText="1"/>
      <protection locked="0"/>
    </xf>
    <xf numFmtId="49" fontId="1" fillId="7" borderId="1" xfId="2" applyNumberFormat="1" applyFont="1" applyFill="1" applyBorder="1" applyAlignment="1" applyProtection="1">
      <alignment horizontal="center" vertical="center" wrapText="1"/>
      <protection locked="0"/>
    </xf>
    <xf numFmtId="0" fontId="1" fillId="6" borderId="1" xfId="2" applyFont="1" applyFill="1" applyBorder="1" applyAlignment="1" applyProtection="1">
      <alignment vertical="center" wrapText="1"/>
      <protection hidden="1"/>
    </xf>
    <xf numFmtId="0" fontId="8" fillId="11" borderId="9" xfId="2" applyFont="1" applyFill="1" applyBorder="1" applyAlignment="1" applyProtection="1">
      <alignment vertical="center" wrapText="1"/>
      <protection locked="0"/>
    </xf>
    <xf numFmtId="0" fontId="8" fillId="11" borderId="9" xfId="0" applyFont="1" applyFill="1" applyBorder="1" applyAlignment="1" applyProtection="1">
      <alignment vertical="center" wrapText="1"/>
      <protection locked="0"/>
    </xf>
    <xf numFmtId="0" fontId="8" fillId="12" borderId="9" xfId="2" applyFont="1" applyFill="1" applyBorder="1" applyAlignment="1" applyProtection="1">
      <alignment vertical="center" wrapText="1"/>
      <protection locked="0"/>
    </xf>
    <xf numFmtId="0" fontId="8" fillId="12" borderId="9" xfId="0" applyFont="1" applyFill="1" applyBorder="1" applyAlignment="1" applyProtection="1">
      <alignment vertical="center" wrapText="1"/>
      <protection locked="0"/>
    </xf>
    <xf numFmtId="0" fontId="0" fillId="13" borderId="1" xfId="1" applyFont="1" applyFill="1" applyBorder="1" applyAlignment="1" applyProtection="1">
      <alignment vertical="center" wrapText="1"/>
      <protection locked="0"/>
    </xf>
    <xf numFmtId="0" fontId="0" fillId="14" borderId="1" xfId="1" applyFont="1" applyFill="1" applyBorder="1" applyAlignment="1" applyProtection="1">
      <alignment vertical="center" wrapText="1"/>
      <protection locked="0"/>
    </xf>
    <xf numFmtId="0" fontId="2" fillId="8" borderId="1" xfId="0" applyFont="1" applyFill="1" applyBorder="1"/>
    <xf numFmtId="0" fontId="9" fillId="16" borderId="1" xfId="2" applyFont="1" applyFill="1" applyBorder="1" applyAlignment="1">
      <alignment horizontal="center" vertical="center" textRotation="90" wrapText="1"/>
    </xf>
    <xf numFmtId="0" fontId="9" fillId="17" borderId="1" xfId="2" applyFont="1" applyFill="1" applyBorder="1" applyAlignment="1">
      <alignment horizontal="center" vertical="center" textRotation="90" wrapText="1"/>
    </xf>
    <xf numFmtId="0" fontId="9" fillId="16" borderId="4" xfId="2" applyFont="1" applyFill="1" applyBorder="1" applyAlignment="1">
      <alignment horizontal="center" vertical="center" textRotation="90" wrapText="1"/>
    </xf>
    <xf numFmtId="0" fontId="1" fillId="19" borderId="1" xfId="2" applyFont="1" applyFill="1" applyBorder="1" applyAlignment="1" applyProtection="1">
      <alignment vertical="center" wrapText="1"/>
      <protection hidden="1"/>
    </xf>
    <xf numFmtId="0" fontId="1" fillId="19" borderId="1" xfId="2" applyFill="1" applyBorder="1" applyAlignment="1" applyProtection="1">
      <alignment vertical="center" wrapText="1"/>
      <protection hidden="1"/>
    </xf>
    <xf numFmtId="0" fontId="0" fillId="19" borderId="1" xfId="0" applyFill="1" applyBorder="1" applyAlignment="1" applyProtection="1">
      <alignment vertical="center"/>
      <protection hidden="1"/>
    </xf>
    <xf numFmtId="49" fontId="1" fillId="20" borderId="1" xfId="2" applyNumberFormat="1" applyFont="1" applyFill="1" applyBorder="1" applyAlignment="1" applyProtection="1">
      <alignment horizontal="center" vertical="center" wrapText="1"/>
      <protection locked="0"/>
    </xf>
    <xf numFmtId="0" fontId="1" fillId="20" borderId="1" xfId="2" applyFill="1" applyBorder="1" applyAlignment="1" applyProtection="1">
      <alignment horizontal="center" vertical="center" wrapText="1"/>
      <protection locked="0"/>
    </xf>
    <xf numFmtId="0" fontId="8" fillId="16" borderId="1" xfId="2" applyFont="1" applyFill="1" applyBorder="1" applyAlignment="1" applyProtection="1">
      <alignment vertical="center" wrapText="1"/>
      <protection locked="0"/>
    </xf>
    <xf numFmtId="0" fontId="8" fillId="17" borderId="1" xfId="2" applyFont="1" applyFill="1" applyBorder="1" applyAlignment="1" applyProtection="1">
      <alignment vertical="center" wrapText="1"/>
      <protection locked="0"/>
    </xf>
    <xf numFmtId="0" fontId="0" fillId="15" borderId="1" xfId="0" applyFill="1" applyBorder="1"/>
    <xf numFmtId="0" fontId="1" fillId="20" borderId="1" xfId="2" applyFont="1" applyFill="1" applyBorder="1" applyAlignment="1" applyProtection="1">
      <alignment horizontal="center" vertical="center" wrapText="1"/>
      <protection locked="0"/>
    </xf>
    <xf numFmtId="0" fontId="7" fillId="3" borderId="6" xfId="2" applyFont="1" applyFill="1" applyBorder="1" applyAlignment="1" applyProtection="1">
      <alignment vertical="center" wrapText="1"/>
      <protection locked="0"/>
    </xf>
    <xf numFmtId="0" fontId="1" fillId="7" borderId="1" xfId="2" applyFont="1" applyFill="1" applyBorder="1" applyAlignment="1" applyProtection="1">
      <alignment horizontal="center" vertical="center" wrapText="1"/>
      <protection locked="0"/>
    </xf>
    <xf numFmtId="0" fontId="0" fillId="5" borderId="1" xfId="0" applyFill="1" applyBorder="1"/>
    <xf numFmtId="0" fontId="0" fillId="3" borderId="0" xfId="0" applyFill="1"/>
    <xf numFmtId="0" fontId="0" fillId="4" borderId="0" xfId="0" applyFill="1"/>
    <xf numFmtId="0" fontId="0" fillId="5" borderId="0" xfId="0" applyFill="1"/>
    <xf numFmtId="0" fontId="0" fillId="19" borderId="1" xfId="2" applyFont="1" applyFill="1" applyBorder="1" applyAlignment="1" applyProtection="1">
      <alignment vertical="center" wrapText="1"/>
      <protection hidden="1"/>
    </xf>
    <xf numFmtId="0" fontId="8" fillId="19" borderId="1" xfId="2" applyFont="1" applyFill="1" applyBorder="1" applyAlignment="1" applyProtection="1">
      <alignment vertical="center" wrapText="1"/>
      <protection hidden="1"/>
    </xf>
    <xf numFmtId="49" fontId="0" fillId="20" borderId="1" xfId="2" applyNumberFormat="1" applyFont="1" applyFill="1" applyBorder="1" applyAlignment="1" applyProtection="1">
      <alignment horizontal="center" vertical="center" wrapText="1"/>
      <protection locked="0"/>
    </xf>
    <xf numFmtId="0" fontId="8" fillId="20" borderId="1" xfId="2" applyFont="1" applyFill="1" applyBorder="1" applyAlignment="1" applyProtection="1">
      <alignment horizontal="center" vertical="center" wrapText="1"/>
      <protection locked="0"/>
    </xf>
    <xf numFmtId="0" fontId="11" fillId="16" borderId="1" xfId="2" applyFont="1" applyFill="1" applyBorder="1" applyAlignment="1" applyProtection="1">
      <alignment vertical="center" wrapText="1"/>
      <protection locked="0"/>
    </xf>
    <xf numFmtId="0" fontId="11" fillId="17" borderId="1" xfId="2" applyFont="1" applyFill="1" applyBorder="1" applyAlignment="1" applyProtection="1">
      <alignment vertical="center" wrapText="1"/>
      <protection locked="0"/>
    </xf>
    <xf numFmtId="0" fontId="0" fillId="0" borderId="0" xfId="0"/>
    <xf numFmtId="0" fontId="4" fillId="21" borderId="2" xfId="0" applyFont="1" applyFill="1" applyBorder="1" applyAlignment="1">
      <alignment horizontal="center" vertical="center"/>
    </xf>
    <xf numFmtId="0" fontId="0" fillId="0" borderId="1" xfId="0" applyBorder="1" applyAlignment="1">
      <alignment horizontal="center" vertical="center"/>
    </xf>
    <xf numFmtId="0" fontId="4" fillId="21" borderId="3" xfId="0" applyFont="1" applyFill="1" applyBorder="1" applyAlignment="1">
      <alignment vertical="center"/>
    </xf>
    <xf numFmtId="0" fontId="4" fillId="21" borderId="10" xfId="0" applyFont="1" applyFill="1" applyBorder="1" applyAlignment="1">
      <alignment vertical="center"/>
    </xf>
    <xf numFmtId="0" fontId="4" fillId="21" borderId="4" xfId="0" applyFont="1" applyFill="1" applyBorder="1" applyAlignment="1">
      <alignment vertical="center"/>
    </xf>
    <xf numFmtId="0" fontId="4" fillId="0" borderId="1" xfId="0" applyFont="1" applyBorder="1" applyAlignment="1">
      <alignment horizontal="center" vertical="center"/>
    </xf>
    <xf numFmtId="0" fontId="4" fillId="0" borderId="1" xfId="0" applyFont="1" applyBorder="1"/>
    <xf numFmtId="2" fontId="0" fillId="0" borderId="1" xfId="0" applyNumberFormat="1" applyBorder="1" applyAlignment="1">
      <alignment horizontal="center" vertical="center"/>
    </xf>
    <xf numFmtId="0" fontId="0" fillId="0" borderId="1" xfId="0" applyBorder="1" applyAlignment="1">
      <alignment horizontal="center"/>
    </xf>
    <xf numFmtId="0" fontId="4" fillId="0" borderId="1" xfId="0" applyFont="1" applyBorder="1" applyAlignment="1">
      <alignment horizontal="left" vertical="center"/>
    </xf>
    <xf numFmtId="0" fontId="4" fillId="21" borderId="3" xfId="0" applyFont="1" applyFill="1" applyBorder="1" applyAlignment="1">
      <alignment vertical="center" wrapText="1"/>
    </xf>
    <xf numFmtId="0" fontId="4" fillId="21" borderId="3" xfId="0" applyFont="1" applyFill="1" applyBorder="1" applyAlignment="1">
      <alignment horizontal="center" vertical="center" wrapText="1"/>
    </xf>
    <xf numFmtId="164" fontId="0" fillId="0" borderId="1" xfId="0" applyNumberFormat="1" applyBorder="1"/>
    <xf numFmtId="164" fontId="0" fillId="0" borderId="1" xfId="0" applyNumberFormat="1" applyBorder="1" applyAlignment="1">
      <alignment horizontal="center" vertical="center"/>
    </xf>
    <xf numFmtId="164" fontId="4" fillId="0" borderId="1" xfId="0" applyNumberFormat="1" applyFont="1" applyBorder="1" applyAlignment="1">
      <alignment horizontal="center" vertical="center"/>
    </xf>
    <xf numFmtId="164" fontId="4" fillId="0" borderId="1" xfId="0" applyNumberFormat="1" applyFont="1" applyBorder="1"/>
    <xf numFmtId="0" fontId="4" fillId="0" borderId="0" xfId="0" applyFont="1" applyBorder="1"/>
    <xf numFmtId="2" fontId="0" fillId="0" borderId="0" xfId="0" applyNumberFormat="1" applyBorder="1" applyAlignment="1">
      <alignment horizontal="center" vertical="center"/>
    </xf>
    <xf numFmtId="2" fontId="4" fillId="0" borderId="1" xfId="0" applyNumberFormat="1" applyFont="1" applyBorder="1" applyAlignment="1">
      <alignment horizontal="center" vertical="center"/>
    </xf>
    <xf numFmtId="0" fontId="4" fillId="0" borderId="7" xfId="0" applyFont="1" applyBorder="1" applyAlignment="1">
      <alignment horizontal="left" vertical="center"/>
    </xf>
    <xf numFmtId="0" fontId="4" fillId="23" borderId="1" xfId="0" applyFont="1" applyFill="1" applyBorder="1"/>
    <xf numFmtId="0" fontId="4" fillId="21" borderId="2" xfId="0" applyFont="1" applyFill="1" applyBorder="1" applyAlignment="1">
      <alignment horizontal="center" vertical="center" textRotation="90" wrapText="1"/>
    </xf>
    <xf numFmtId="0" fontId="4" fillId="21" borderId="3" xfId="0" applyFont="1" applyFill="1" applyBorder="1" applyAlignment="1">
      <alignment horizontal="center" vertical="center"/>
    </xf>
    <xf numFmtId="0" fontId="4" fillId="21" borderId="2" xfId="0" applyFont="1" applyFill="1" applyBorder="1" applyAlignment="1">
      <alignment horizontal="center" vertical="center" wrapText="1"/>
    </xf>
    <xf numFmtId="2" fontId="0" fillId="0" borderId="1" xfId="0" applyNumberFormat="1" applyBorder="1" applyAlignment="1">
      <alignment horizontal="center"/>
    </xf>
    <xf numFmtId="2" fontId="4" fillId="0" borderId="1" xfId="0" applyNumberFormat="1" applyFont="1" applyBorder="1" applyAlignment="1">
      <alignment horizontal="center"/>
    </xf>
    <xf numFmtId="164" fontId="0" fillId="0" borderId="1" xfId="0" applyNumberFormat="1" applyBorder="1" applyAlignment="1">
      <alignment horizontal="center"/>
    </xf>
    <xf numFmtId="0" fontId="4" fillId="0" borderId="1" xfId="0" applyFont="1" applyBorder="1" applyAlignment="1">
      <alignment horizontal="center"/>
    </xf>
    <xf numFmtId="164" fontId="4" fillId="0" borderId="1" xfId="0" applyNumberFormat="1" applyFont="1" applyBorder="1" applyAlignment="1">
      <alignment horizontal="center"/>
    </xf>
    <xf numFmtId="165" fontId="0" fillId="0" borderId="0" xfId="4" applyNumberFormat="1" applyFont="1" applyFill="1"/>
    <xf numFmtId="0" fontId="0" fillId="0" borderId="1" xfId="0" applyBorder="1"/>
    <xf numFmtId="0" fontId="0" fillId="0" borderId="1" xfId="0" applyFill="1" applyBorder="1"/>
    <xf numFmtId="0" fontId="0" fillId="0" borderId="6" xfId="0" applyFill="1" applyBorder="1"/>
    <xf numFmtId="0" fontId="7" fillId="4" borderId="0" xfId="2" applyFont="1" applyFill="1" applyBorder="1" applyAlignment="1" applyProtection="1">
      <alignment vertical="center" wrapText="1"/>
      <protection locked="0"/>
    </xf>
    <xf numFmtId="0" fontId="7" fillId="3" borderId="0" xfId="2" applyFont="1" applyFill="1" applyBorder="1" applyAlignment="1" applyProtection="1">
      <alignment vertical="center" wrapText="1"/>
      <protection locked="0"/>
    </xf>
    <xf numFmtId="0" fontId="4" fillId="21" borderId="6" xfId="0" applyFont="1" applyFill="1" applyBorder="1" applyAlignment="1">
      <alignment horizontal="center" vertical="center" textRotation="90" wrapText="1"/>
    </xf>
    <xf numFmtId="2" fontId="0" fillId="0" borderId="1" xfId="4" applyNumberFormat="1" applyFont="1" applyFill="1" applyBorder="1"/>
    <xf numFmtId="0" fontId="0" fillId="0" borderId="1" xfId="0" applyNumberFormat="1" applyFill="1" applyBorder="1"/>
    <xf numFmtId="2" fontId="0" fillId="0" borderId="1" xfId="0" applyNumberFormat="1" applyBorder="1"/>
    <xf numFmtId="2" fontId="0" fillId="0" borderId="0" xfId="0" applyNumberFormat="1" applyFill="1"/>
    <xf numFmtId="164" fontId="0" fillId="0" borderId="0" xfId="0" applyNumberFormat="1" applyFill="1"/>
    <xf numFmtId="0" fontId="0" fillId="0" borderId="0" xfId="0" applyFill="1" applyBorder="1"/>
    <xf numFmtId="0" fontId="4" fillId="0" borderId="0" xfId="0" applyFont="1"/>
    <xf numFmtId="2" fontId="4" fillId="0" borderId="1" xfId="4" applyNumberFormat="1" applyFont="1" applyFill="1" applyBorder="1"/>
    <xf numFmtId="0" fontId="0" fillId="7" borderId="0" xfId="0" applyFill="1"/>
    <xf numFmtId="2" fontId="0" fillId="0" borderId="1" xfId="0" applyNumberFormat="1" applyFill="1" applyBorder="1"/>
    <xf numFmtId="2" fontId="4" fillId="0" borderId="1" xfId="0" applyNumberFormat="1" applyFont="1" applyFill="1" applyBorder="1"/>
    <xf numFmtId="0" fontId="4" fillId="0" borderId="1" xfId="0" applyFont="1" applyFill="1" applyBorder="1"/>
    <xf numFmtId="0" fontId="0" fillId="0" borderId="1" xfId="0" applyFont="1" applyFill="1" applyBorder="1"/>
    <xf numFmtId="0" fontId="0" fillId="7" borderId="1" xfId="0" applyFont="1" applyFill="1" applyBorder="1"/>
    <xf numFmtId="0" fontId="0" fillId="7" borderId="1" xfId="0" applyFill="1" applyBorder="1"/>
    <xf numFmtId="2" fontId="0" fillId="7" borderId="1" xfId="0" applyNumberFormat="1" applyFill="1" applyBorder="1"/>
    <xf numFmtId="2" fontId="4" fillId="7" borderId="1" xfId="0" applyNumberFormat="1" applyFont="1" applyFill="1" applyBorder="1"/>
    <xf numFmtId="2" fontId="4" fillId="0" borderId="1" xfId="0" applyNumberFormat="1" applyFont="1" applyBorder="1"/>
    <xf numFmtId="1" fontId="4" fillId="2" borderId="2" xfId="2" applyNumberFormat="1" applyFont="1" applyFill="1" applyBorder="1" applyAlignment="1">
      <alignment horizontal="right" vertical="center" wrapText="1"/>
    </xf>
    <xf numFmtId="0" fontId="0" fillId="0" borderId="1" xfId="0" applyBorder="1" applyAlignment="1">
      <alignment horizontal="right"/>
    </xf>
    <xf numFmtId="1" fontId="0" fillId="0" borderId="1" xfId="0" applyNumberFormat="1" applyBorder="1" applyAlignment="1">
      <alignment horizontal="right"/>
    </xf>
    <xf numFmtId="0" fontId="0" fillId="0" borderId="1" xfId="0" applyFill="1" applyBorder="1" applyAlignment="1">
      <alignment horizontal="right"/>
    </xf>
    <xf numFmtId="1" fontId="0" fillId="0" borderId="1" xfId="0" applyNumberFormat="1" applyFill="1" applyBorder="1" applyAlignment="1">
      <alignment horizontal="right"/>
    </xf>
    <xf numFmtId="0" fontId="1" fillId="7" borderId="1" xfId="2" applyFill="1" applyBorder="1" applyAlignment="1" applyProtection="1">
      <alignment horizontal="right" vertical="center" wrapText="1"/>
      <protection locked="0"/>
    </xf>
    <xf numFmtId="1" fontId="1" fillId="7" borderId="1" xfId="2" applyNumberFormat="1" applyFill="1" applyBorder="1" applyAlignment="1" applyProtection="1">
      <alignment horizontal="right" vertical="center" wrapText="1"/>
      <protection locked="0"/>
    </xf>
    <xf numFmtId="0" fontId="0" fillId="7" borderId="1" xfId="0" applyFill="1" applyBorder="1" applyAlignment="1">
      <alignment horizontal="right"/>
    </xf>
    <xf numFmtId="1" fontId="0" fillId="7" borderId="1" xfId="0" applyNumberFormat="1" applyFill="1" applyBorder="1" applyAlignment="1">
      <alignment horizontal="right"/>
    </xf>
    <xf numFmtId="0" fontId="4" fillId="0" borderId="1" xfId="0" applyFont="1" applyFill="1" applyBorder="1" applyAlignment="1">
      <alignment horizontal="right"/>
    </xf>
    <xf numFmtId="0" fontId="0" fillId="0" borderId="0" xfId="0" applyFill="1" applyAlignment="1">
      <alignment horizontal="right"/>
    </xf>
    <xf numFmtId="1" fontId="0" fillId="0" borderId="0" xfId="0" applyNumberFormat="1" applyFill="1" applyAlignment="1">
      <alignment horizontal="right"/>
    </xf>
    <xf numFmtId="0" fontId="0" fillId="0" borderId="0" xfId="0" applyAlignment="1">
      <alignment horizontal="right"/>
    </xf>
    <xf numFmtId="1" fontId="0" fillId="0" borderId="0" xfId="0" applyNumberFormat="1" applyAlignment="1">
      <alignment horizontal="right"/>
    </xf>
    <xf numFmtId="0" fontId="0" fillId="0" borderId="1" xfId="4" applyNumberFormat="1" applyFont="1" applyFill="1" applyBorder="1"/>
    <xf numFmtId="0" fontId="0" fillId="0" borderId="1" xfId="0" applyNumberFormat="1" applyBorder="1"/>
    <xf numFmtId="0" fontId="0" fillId="0" borderId="1" xfId="0" applyNumberFormat="1" applyBorder="1" applyAlignment="1">
      <alignment horizontal="right"/>
    </xf>
    <xf numFmtId="0" fontId="0" fillId="0" borderId="0" xfId="0" applyNumberFormat="1"/>
    <xf numFmtId="9" fontId="0" fillId="0" borderId="1" xfId="4" applyFont="1" applyBorder="1"/>
    <xf numFmtId="0" fontId="0" fillId="7" borderId="0" xfId="0" applyFill="1" applyAlignment="1">
      <alignment horizontal="center"/>
    </xf>
    <xf numFmtId="0" fontId="7" fillId="7" borderId="0" xfId="2" applyFont="1" applyFill="1" applyBorder="1" applyAlignment="1" applyProtection="1">
      <alignment vertical="center" wrapText="1"/>
      <protection locked="0"/>
    </xf>
    <xf numFmtId="2" fontId="0" fillId="3" borderId="1" xfId="0" applyNumberFormat="1" applyFill="1" applyBorder="1"/>
    <xf numFmtId="0" fontId="4" fillId="5" borderId="5" xfId="0" applyFont="1" applyFill="1" applyBorder="1" applyAlignment="1">
      <alignment vertical="center" wrapText="1"/>
    </xf>
    <xf numFmtId="0" fontId="4" fillId="2" borderId="1" xfId="2" applyFont="1" applyFill="1" applyBorder="1" applyAlignment="1">
      <alignment vertical="center" wrapText="1"/>
    </xf>
    <xf numFmtId="0" fontId="13" fillId="26"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5" fillId="7" borderId="1" xfId="0" applyFont="1" applyFill="1" applyBorder="1" applyAlignment="1">
      <alignment vertical="center"/>
    </xf>
    <xf numFmtId="2" fontId="4" fillId="3" borderId="1" xfId="0" applyNumberFormat="1" applyFont="1" applyFill="1" applyBorder="1" applyAlignment="1">
      <alignment horizontal="center"/>
    </xf>
    <xf numFmtId="0" fontId="5" fillId="27" borderId="1" xfId="2" applyFont="1" applyFill="1" applyBorder="1" applyAlignment="1">
      <alignment horizontal="center" vertical="center" textRotation="90" wrapText="1"/>
    </xf>
    <xf numFmtId="2" fontId="0" fillId="27" borderId="1" xfId="0" applyNumberFormat="1" applyFill="1" applyBorder="1"/>
    <xf numFmtId="2" fontId="4" fillId="27" borderId="1" xfId="0" applyNumberFormat="1" applyFont="1" applyFill="1" applyBorder="1" applyAlignment="1">
      <alignment horizontal="center"/>
    </xf>
    <xf numFmtId="0" fontId="5" fillId="6" borderId="1" xfId="2" applyFont="1" applyFill="1" applyBorder="1" applyAlignment="1">
      <alignment horizontal="center" vertical="center" textRotation="90" wrapText="1"/>
    </xf>
    <xf numFmtId="2" fontId="0" fillId="6" borderId="1" xfId="0" applyNumberFormat="1" applyFill="1" applyBorder="1"/>
    <xf numFmtId="2" fontId="4" fillId="6" borderId="1" xfId="0" applyNumberFormat="1" applyFont="1" applyFill="1" applyBorder="1" applyAlignment="1">
      <alignment horizontal="center"/>
    </xf>
    <xf numFmtId="0" fontId="4" fillId="6" borderId="4" xfId="0" applyFont="1" applyFill="1" applyBorder="1" applyAlignment="1"/>
    <xf numFmtId="0" fontId="16" fillId="0" borderId="0" xfId="0" applyFont="1"/>
    <xf numFmtId="1" fontId="4" fillId="2" borderId="3" xfId="2" applyNumberFormat="1" applyFont="1" applyFill="1" applyBorder="1" applyAlignment="1">
      <alignment horizontal="right" vertical="center" wrapText="1"/>
    </xf>
    <xf numFmtId="165" fontId="0" fillId="0" borderId="1" xfId="4" applyNumberFormat="1" applyFont="1" applyBorder="1" applyAlignment="1">
      <alignment horizontal="right"/>
    </xf>
    <xf numFmtId="165" fontId="0" fillId="0" borderId="0" xfId="4" applyNumberFormat="1" applyFont="1"/>
    <xf numFmtId="0" fontId="4" fillId="2" borderId="1" xfId="2" applyFont="1" applyFill="1" applyBorder="1" applyAlignment="1">
      <alignment horizontal="center" vertical="center" wrapText="1"/>
    </xf>
    <xf numFmtId="0" fontId="0" fillId="2" borderId="2" xfId="0" applyFill="1" applyBorder="1" applyAlignment="1"/>
    <xf numFmtId="0" fontId="4" fillId="2" borderId="2" xfId="2" applyFont="1" applyFill="1" applyBorder="1" applyAlignment="1">
      <alignment horizontal="center" vertical="center" wrapText="1"/>
    </xf>
    <xf numFmtId="0" fontId="4" fillId="21" borderId="3" xfId="0" applyFont="1" applyFill="1" applyBorder="1" applyAlignment="1">
      <alignment horizontal="center" vertical="center"/>
    </xf>
    <xf numFmtId="0" fontId="4" fillId="21" borderId="10" xfId="0" applyFont="1" applyFill="1" applyBorder="1" applyAlignment="1">
      <alignment horizontal="center" vertical="center"/>
    </xf>
    <xf numFmtId="0" fontId="4" fillId="21" borderId="4" xfId="0" applyFont="1" applyFill="1" applyBorder="1" applyAlignment="1">
      <alignment horizontal="center" vertical="center"/>
    </xf>
    <xf numFmtId="0" fontId="0" fillId="2" borderId="1" xfId="0" applyFill="1" applyBorder="1" applyAlignment="1"/>
    <xf numFmtId="0" fontId="4" fillId="3" borderId="1" xfId="0" applyFont="1" applyFill="1" applyBorder="1" applyAlignment="1">
      <alignment horizontal="center"/>
    </xf>
    <xf numFmtId="0" fontId="4" fillId="22" borderId="5" xfId="0" applyFont="1" applyFill="1" applyBorder="1" applyAlignment="1">
      <alignment horizontal="center" vertical="center"/>
    </xf>
    <xf numFmtId="0" fontId="4" fillId="22" borderId="0" xfId="0" applyFont="1" applyFill="1" applyBorder="1" applyAlignment="1">
      <alignment horizontal="center" vertical="center"/>
    </xf>
    <xf numFmtId="0" fontId="4" fillId="22" borderId="2" xfId="0" applyFont="1" applyFill="1" applyBorder="1" applyAlignment="1">
      <alignment horizontal="center" vertical="center"/>
    </xf>
    <xf numFmtId="0" fontId="4" fillId="22" borderId="7" xfId="0" applyFont="1" applyFill="1" applyBorder="1" applyAlignment="1">
      <alignment horizontal="center" vertical="center"/>
    </xf>
    <xf numFmtId="0" fontId="4" fillId="21" borderId="2" xfId="0" applyFont="1" applyFill="1" applyBorder="1" applyAlignment="1">
      <alignment horizontal="center" vertical="center" wrapText="1"/>
    </xf>
    <xf numFmtId="0" fontId="4" fillId="21" borderId="7" xfId="0" applyFont="1" applyFill="1" applyBorder="1" applyAlignment="1">
      <alignment horizontal="center" vertical="center" wrapText="1"/>
    </xf>
    <xf numFmtId="0" fontId="4" fillId="21" borderId="11" xfId="0" applyFont="1" applyFill="1" applyBorder="1" applyAlignment="1">
      <alignment horizontal="center" vertical="center" wrapText="1"/>
    </xf>
    <xf numFmtId="0" fontId="4" fillId="21" borderId="8" xfId="0" applyFont="1" applyFill="1" applyBorder="1" applyAlignment="1">
      <alignment horizontal="center" vertical="center" wrapText="1"/>
    </xf>
    <xf numFmtId="0" fontId="4" fillId="23" borderId="1" xfId="0" applyFont="1" applyFill="1" applyBorder="1" applyAlignment="1">
      <alignment horizontal="center"/>
    </xf>
    <xf numFmtId="0" fontId="4" fillId="21" borderId="1" xfId="0" applyFont="1" applyFill="1" applyBorder="1" applyAlignment="1">
      <alignment horizontal="center" vertical="center"/>
    </xf>
    <xf numFmtId="0" fontId="4" fillId="2" borderId="1" xfId="2" applyFont="1" applyFill="1" applyBorder="1" applyAlignment="1">
      <alignment horizontal="right" vertical="center" wrapText="1"/>
    </xf>
    <xf numFmtId="0" fontId="4" fillId="2" borderId="2" xfId="2" applyFont="1" applyFill="1" applyBorder="1" applyAlignment="1">
      <alignment horizontal="right" vertical="center" wrapText="1"/>
    </xf>
    <xf numFmtId="1" fontId="4" fillId="2" borderId="1" xfId="2" applyNumberFormat="1" applyFont="1" applyFill="1" applyBorder="1" applyAlignment="1">
      <alignment horizontal="right" vertical="center" wrapText="1"/>
    </xf>
    <xf numFmtId="1" fontId="4" fillId="2" borderId="2" xfId="2" applyNumberFormat="1" applyFont="1" applyFill="1" applyBorder="1" applyAlignment="1">
      <alignment horizontal="right" vertical="center" wrapText="1"/>
    </xf>
    <xf numFmtId="0" fontId="4" fillId="3" borderId="3" xfId="0" applyFont="1" applyFill="1" applyBorder="1" applyAlignment="1">
      <alignment horizontal="center"/>
    </xf>
    <xf numFmtId="0" fontId="4" fillId="3" borderId="10" xfId="0" applyFont="1" applyFill="1" applyBorder="1" applyAlignment="1">
      <alignment horizontal="center"/>
    </xf>
    <xf numFmtId="0" fontId="4" fillId="27" borderId="10" xfId="0" applyFont="1" applyFill="1" applyBorder="1" applyAlignment="1">
      <alignment horizontal="center"/>
    </xf>
    <xf numFmtId="0" fontId="13" fillId="24" borderId="1" xfId="0" applyFont="1" applyFill="1" applyBorder="1" applyAlignment="1">
      <alignment horizontal="center" vertical="center" wrapText="1"/>
    </xf>
    <xf numFmtId="0" fontId="13" fillId="25" borderId="1" xfId="0" applyFont="1" applyFill="1" applyBorder="1" applyAlignment="1">
      <alignment horizontal="center" vertical="center" wrapText="1"/>
    </xf>
    <xf numFmtId="0" fontId="14" fillId="25" borderId="1" xfId="0" applyFont="1" applyFill="1" applyBorder="1" applyAlignment="1">
      <alignment horizontal="center" vertical="center" wrapText="1"/>
    </xf>
    <xf numFmtId="0" fontId="14" fillId="26"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4" fillId="24" borderId="1" xfId="0" applyFont="1" applyFill="1" applyBorder="1" applyAlignment="1">
      <alignment horizontal="center" vertical="center" wrapText="1"/>
    </xf>
    <xf numFmtId="0" fontId="0" fillId="4" borderId="1" xfId="0" applyFill="1" applyBorder="1" applyAlignment="1">
      <alignment horizontal="center"/>
    </xf>
    <xf numFmtId="0" fontId="6" fillId="3" borderId="3" xfId="2" applyFont="1" applyFill="1" applyBorder="1" applyAlignment="1" applyProtection="1">
      <alignment horizontal="center" vertical="center"/>
      <protection locked="0"/>
    </xf>
    <xf numFmtId="0" fontId="6" fillId="3" borderId="4" xfId="2" applyFont="1" applyFill="1" applyBorder="1" applyAlignment="1" applyProtection="1">
      <alignment horizontal="center" vertical="center"/>
      <protection locked="0"/>
    </xf>
    <xf numFmtId="0" fontId="6" fillId="4" borderId="3" xfId="2" applyFont="1" applyFill="1" applyBorder="1" applyAlignment="1" applyProtection="1">
      <alignment horizontal="center" vertical="center"/>
      <protection locked="0"/>
    </xf>
    <xf numFmtId="0" fontId="6" fillId="4" borderId="4" xfId="2" applyFont="1" applyFill="1" applyBorder="1" applyAlignment="1" applyProtection="1">
      <alignment horizontal="center" vertical="center"/>
      <protection locked="0"/>
    </xf>
    <xf numFmtId="0" fontId="4" fillId="2" borderId="6"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0" fillId="3" borderId="1" xfId="0" applyFill="1" applyBorder="1" applyAlignment="1">
      <alignment horizontal="center"/>
    </xf>
    <xf numFmtId="0" fontId="4" fillId="5" borderId="5"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0" fillId="3" borderId="3" xfId="0" applyFill="1" applyBorder="1" applyAlignment="1">
      <alignment horizontal="center"/>
    </xf>
    <xf numFmtId="0" fontId="0" fillId="3" borderId="4" xfId="0" applyFill="1" applyBorder="1" applyAlignment="1">
      <alignment horizontal="center"/>
    </xf>
    <xf numFmtId="0" fontId="9" fillId="15" borderId="1" xfId="2" applyFont="1" applyFill="1" applyBorder="1" applyAlignment="1">
      <alignment horizontal="center" vertical="center" wrapText="1"/>
    </xf>
    <xf numFmtId="0" fontId="0" fillId="17" borderId="1" xfId="0" applyFill="1" applyBorder="1" applyAlignment="1">
      <alignment horizontal="center"/>
    </xf>
    <xf numFmtId="0" fontId="10" fillId="16" borderId="3" xfId="2" applyFont="1" applyFill="1" applyBorder="1" applyAlignment="1" applyProtection="1">
      <alignment horizontal="center" vertical="center"/>
      <protection locked="0"/>
    </xf>
    <xf numFmtId="0" fontId="10" fillId="16" borderId="4" xfId="2" applyFont="1" applyFill="1" applyBorder="1" applyAlignment="1" applyProtection="1">
      <alignment horizontal="center" vertical="center"/>
      <protection locked="0"/>
    </xf>
    <xf numFmtId="0" fontId="10" fillId="17" borderId="3" xfId="2" applyFont="1" applyFill="1" applyBorder="1" applyAlignment="1" applyProtection="1">
      <alignment horizontal="center" vertical="center"/>
      <protection locked="0"/>
    </xf>
    <xf numFmtId="0" fontId="10" fillId="17" borderId="4" xfId="2" applyFont="1" applyFill="1" applyBorder="1" applyAlignment="1" applyProtection="1">
      <alignment horizontal="center" vertical="center"/>
      <protection locked="0"/>
    </xf>
    <xf numFmtId="0" fontId="9" fillId="15" borderId="2" xfId="2" applyFont="1" applyFill="1" applyBorder="1" applyAlignment="1">
      <alignment horizontal="center" vertical="center" wrapText="1"/>
    </xf>
    <xf numFmtId="0" fontId="9" fillId="15" borderId="6" xfId="2" applyFont="1" applyFill="1" applyBorder="1" applyAlignment="1">
      <alignment horizontal="center" vertical="center" wrapText="1"/>
    </xf>
    <xf numFmtId="0" fontId="9" fillId="15" borderId="7" xfId="2" applyFont="1" applyFill="1" applyBorder="1" applyAlignment="1">
      <alignment horizontal="center" vertical="center" wrapText="1"/>
    </xf>
    <xf numFmtId="0" fontId="0" fillId="16" borderId="1" xfId="0" applyFill="1" applyBorder="1" applyAlignment="1">
      <alignment horizontal="center"/>
    </xf>
    <xf numFmtId="0" fontId="9" fillId="18" borderId="5" xfId="0" applyFont="1" applyFill="1" applyBorder="1" applyAlignment="1">
      <alignment horizontal="center" vertical="center" wrapText="1"/>
    </xf>
    <xf numFmtId="0" fontId="9" fillId="18" borderId="8" xfId="0" applyFont="1" applyFill="1" applyBorder="1" applyAlignment="1">
      <alignment horizontal="center" vertical="center" wrapText="1"/>
    </xf>
    <xf numFmtId="0" fontId="0" fillId="16" borderId="3" xfId="0" applyFill="1" applyBorder="1" applyAlignment="1">
      <alignment horizontal="center"/>
    </xf>
    <xf numFmtId="0" fontId="0" fillId="16" borderId="4" xfId="0" applyFill="1" applyBorder="1" applyAlignment="1">
      <alignment horizontal="center"/>
    </xf>
    <xf numFmtId="0" fontId="4" fillId="5" borderId="1" xfId="0" applyFont="1" applyFill="1" applyBorder="1" applyAlignment="1">
      <alignment horizontal="center" vertical="center" wrapText="1"/>
    </xf>
    <xf numFmtId="0" fontId="17" fillId="0" borderId="0" xfId="5" quotePrefix="1"/>
    <xf numFmtId="0" fontId="17" fillId="0" borderId="0" xfId="5" quotePrefix="1" applyAlignment="1">
      <alignment horizontal="right"/>
    </xf>
    <xf numFmtId="0" fontId="18" fillId="0" borderId="0" xfId="5" quotePrefix="1" applyFont="1" applyAlignment="1">
      <alignment horizontal="right"/>
    </xf>
    <xf numFmtId="0" fontId="18" fillId="28" borderId="0" xfId="5" quotePrefix="1" applyFont="1" applyFill="1" applyAlignment="1">
      <alignment horizontal="right"/>
    </xf>
  </cellXfs>
  <cellStyles count="6">
    <cellStyle name="Гиперссылка" xfId="5" builtinId="8"/>
    <cellStyle name="Обычный" xfId="0" builtinId="0"/>
    <cellStyle name="Обычный 2" xfId="2"/>
    <cellStyle name="Обычный 2 2" xfId="3"/>
    <cellStyle name="Пояснение" xfId="1" builtinId="53"/>
    <cellStyle name="Процентный"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74" Type="http://schemas.openxmlformats.org/officeDocument/2006/relationships/externalLink" Target="externalLinks/externalLink34.xml"/><Relationship Id="rId79" Type="http://schemas.openxmlformats.org/officeDocument/2006/relationships/externalLink" Target="externalLinks/externalLink39.xml"/><Relationship Id="rId5" Type="http://schemas.openxmlformats.org/officeDocument/2006/relationships/worksheet" Target="worksheets/sheet5.xml"/><Relationship Id="rId61" Type="http://schemas.openxmlformats.org/officeDocument/2006/relationships/externalLink" Target="externalLinks/externalLink2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77" Type="http://schemas.openxmlformats.org/officeDocument/2006/relationships/externalLink" Target="externalLinks/externalLink37.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externalLink" Target="externalLinks/externalLink27.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76" Type="http://schemas.openxmlformats.org/officeDocument/2006/relationships/externalLink" Target="externalLinks/externalLink36.xml"/><Relationship Id="rId7" Type="http://schemas.openxmlformats.org/officeDocument/2006/relationships/worksheet" Target="worksheets/sheet7.xml"/><Relationship Id="rId71" Type="http://schemas.openxmlformats.org/officeDocument/2006/relationships/externalLink" Target="externalLinks/externalLink3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5.xml"/><Relationship Id="rId66" Type="http://schemas.openxmlformats.org/officeDocument/2006/relationships/externalLink" Target="externalLinks/externalLink2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Средний коэффициент по ОУ</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spPr>
            <a:solidFill>
              <a:schemeClr val="accent1"/>
            </a:solidFill>
            <a:ln>
              <a:noFill/>
            </a:ln>
            <a:effectLst/>
          </c:spPr>
          <c:invertIfNegative val="0"/>
          <c:dPt>
            <c:idx val="17"/>
            <c:invertIfNegative val="0"/>
            <c:bubble3D val="0"/>
            <c:spPr>
              <a:solidFill>
                <a:schemeClr val="accent6">
                  <a:lumMod val="60000"/>
                  <a:lumOff val="40000"/>
                </a:schemeClr>
              </a:solidFill>
              <a:ln>
                <a:noFill/>
              </a:ln>
              <a:effectLst/>
            </c:spPr>
          </c:dPt>
          <c:dPt>
            <c:idx val="19"/>
            <c:invertIfNegative val="0"/>
            <c:bubble3D val="0"/>
            <c:spPr>
              <a:solidFill>
                <a:schemeClr val="accent2">
                  <a:lumMod val="75000"/>
                </a:schemeClr>
              </a:solidFill>
              <a:ln>
                <a:noFill/>
              </a:ln>
              <a:effectLst/>
            </c:spPr>
          </c:dPt>
          <c:dLbls>
            <c:dLbl>
              <c:idx val="1"/>
              <c:layout/>
              <c:showLegendKey val="0"/>
              <c:showVal val="1"/>
              <c:showCatName val="0"/>
              <c:showSerName val="0"/>
              <c:showPercent val="0"/>
              <c:showBubbleSize val="0"/>
              <c:extLst>
                <c:ext xmlns:c15="http://schemas.microsoft.com/office/drawing/2012/chart" uri="{CE6537A1-D6FC-4f65-9D91-7224C49458BB}">
                  <c15:layout/>
                </c:ext>
              </c:extLst>
            </c:dLbl>
            <c:dLbl>
              <c:idx val="17"/>
              <c:layout/>
              <c:showLegendKey val="0"/>
              <c:showVal val="1"/>
              <c:showCatName val="0"/>
              <c:showSerName val="0"/>
              <c:showPercent val="0"/>
              <c:showBubbleSize val="0"/>
              <c:extLst>
                <c:ext xmlns:c15="http://schemas.microsoft.com/office/drawing/2012/chart" uri="{CE6537A1-D6FC-4f65-9D91-7224C49458BB}">
                  <c15:layout/>
                </c:ext>
              </c:extLst>
            </c:dLbl>
            <c:dLbl>
              <c:idx val="37"/>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Район!$O$45:$O$82</c:f>
              <c:strCache>
                <c:ptCount val="38"/>
                <c:pt idx="0">
                  <c:v>Венеция</c:v>
                </c:pt>
                <c:pt idx="1">
                  <c:v>№ 594</c:v>
                </c:pt>
                <c:pt idx="2">
                  <c:v>№ 353</c:v>
                </c:pt>
                <c:pt idx="3">
                  <c:v>№ 366</c:v>
                </c:pt>
                <c:pt idx="4">
                  <c:v>№ 526</c:v>
                </c:pt>
                <c:pt idx="5">
                  <c:v>Студиум</c:v>
                </c:pt>
                <c:pt idx="6">
                  <c:v>№ 371</c:v>
                </c:pt>
                <c:pt idx="7">
                  <c:v>№489</c:v>
                </c:pt>
                <c:pt idx="8">
                  <c:v>№ 684</c:v>
                </c:pt>
                <c:pt idx="9">
                  <c:v>№ 525</c:v>
                </c:pt>
                <c:pt idx="10">
                  <c:v>№ 507</c:v>
                </c:pt>
                <c:pt idx="11">
                  <c:v>№ 1</c:v>
                </c:pt>
                <c:pt idx="12">
                  <c:v>№ 354</c:v>
                </c:pt>
                <c:pt idx="13">
                  <c:v>№ 485</c:v>
                </c:pt>
                <c:pt idx="14">
                  <c:v>№ 373</c:v>
                </c:pt>
                <c:pt idx="15">
                  <c:v>№ 351</c:v>
                </c:pt>
                <c:pt idx="16">
                  <c:v>№ 355</c:v>
                </c:pt>
                <c:pt idx="17">
                  <c:v>Район</c:v>
                </c:pt>
                <c:pt idx="18">
                  <c:v>№ 698</c:v>
                </c:pt>
                <c:pt idx="19">
                  <c:v>Санкт-Петербург</c:v>
                </c:pt>
                <c:pt idx="20">
                  <c:v>№ 356</c:v>
                </c:pt>
                <c:pt idx="21">
                  <c:v>№ 510</c:v>
                </c:pt>
                <c:pt idx="22">
                  <c:v>№ 362</c:v>
                </c:pt>
                <c:pt idx="23">
                  <c:v>№ 358</c:v>
                </c:pt>
                <c:pt idx="24">
                  <c:v>№ 519</c:v>
                </c:pt>
                <c:pt idx="25">
                  <c:v>№ 376</c:v>
                </c:pt>
                <c:pt idx="26">
                  <c:v>№ 544</c:v>
                </c:pt>
                <c:pt idx="27">
                  <c:v>№ 643</c:v>
                </c:pt>
                <c:pt idx="28">
                  <c:v>№ 524</c:v>
                </c:pt>
                <c:pt idx="29">
                  <c:v>№ 496</c:v>
                </c:pt>
                <c:pt idx="30">
                  <c:v>№ 484</c:v>
                </c:pt>
                <c:pt idx="31">
                  <c:v>№ 536</c:v>
                </c:pt>
                <c:pt idx="32">
                  <c:v>№ 372</c:v>
                </c:pt>
                <c:pt idx="33">
                  <c:v>№ 508</c:v>
                </c:pt>
                <c:pt idx="34">
                  <c:v>№ 537</c:v>
                </c:pt>
                <c:pt idx="35">
                  <c:v>№ 543</c:v>
                </c:pt>
                <c:pt idx="36">
                  <c:v>№ 495</c:v>
                </c:pt>
                <c:pt idx="37">
                  <c:v>№ 370</c:v>
                </c:pt>
              </c:strCache>
            </c:strRef>
          </c:cat>
          <c:val>
            <c:numRef>
              <c:f>Район!$P$45:$P$82</c:f>
              <c:numCache>
                <c:formatCode>0.00</c:formatCode>
                <c:ptCount val="38"/>
                <c:pt idx="0">
                  <c:v>1</c:v>
                </c:pt>
                <c:pt idx="1">
                  <c:v>0.89795918367346939</c:v>
                </c:pt>
                <c:pt idx="2">
                  <c:v>0.87412587412587417</c:v>
                </c:pt>
                <c:pt idx="3">
                  <c:v>0.85218702865761686</c:v>
                </c:pt>
                <c:pt idx="4">
                  <c:v>0.8468727534148095</c:v>
                </c:pt>
                <c:pt idx="5">
                  <c:v>0.83076923076923082</c:v>
                </c:pt>
                <c:pt idx="6">
                  <c:v>0.82783882783882778</c:v>
                </c:pt>
                <c:pt idx="7">
                  <c:v>0.81046153846153846</c:v>
                </c:pt>
                <c:pt idx="8">
                  <c:v>0.80267558528428096</c:v>
                </c:pt>
                <c:pt idx="9">
                  <c:v>0.77884615384615385</c:v>
                </c:pt>
                <c:pt idx="10">
                  <c:v>0.77558804831532102</c:v>
                </c:pt>
                <c:pt idx="11">
                  <c:v>0.77389277389277389</c:v>
                </c:pt>
                <c:pt idx="12">
                  <c:v>0.77060439560439564</c:v>
                </c:pt>
                <c:pt idx="13">
                  <c:v>0.76689976689976691</c:v>
                </c:pt>
                <c:pt idx="14">
                  <c:v>0.76561085972850673</c:v>
                </c:pt>
                <c:pt idx="15">
                  <c:v>0.76346153846153841</c:v>
                </c:pt>
                <c:pt idx="16">
                  <c:v>0.75824175824175821</c:v>
                </c:pt>
                <c:pt idx="17">
                  <c:v>0.75</c:v>
                </c:pt>
                <c:pt idx="18">
                  <c:v>0.74679487179487181</c:v>
                </c:pt>
                <c:pt idx="19" formatCode="General">
                  <c:v>0.745</c:v>
                </c:pt>
                <c:pt idx="20">
                  <c:v>0.73426573426573427</c:v>
                </c:pt>
                <c:pt idx="21">
                  <c:v>0.72727272727272729</c:v>
                </c:pt>
                <c:pt idx="22">
                  <c:v>0.72649572649572647</c:v>
                </c:pt>
                <c:pt idx="23">
                  <c:v>0.72406492589978833</c:v>
                </c:pt>
                <c:pt idx="24">
                  <c:v>0.72020287404902794</c:v>
                </c:pt>
                <c:pt idx="25">
                  <c:v>0.71837253655435473</c:v>
                </c:pt>
                <c:pt idx="26">
                  <c:v>0.7155635062611807</c:v>
                </c:pt>
                <c:pt idx="27">
                  <c:v>0.71548998946259224</c:v>
                </c:pt>
                <c:pt idx="28">
                  <c:v>0.70646153846153847</c:v>
                </c:pt>
                <c:pt idx="29">
                  <c:v>0.70040485829959509</c:v>
                </c:pt>
                <c:pt idx="30">
                  <c:v>0.69104665825977296</c:v>
                </c:pt>
                <c:pt idx="31">
                  <c:v>0.68764568764568768</c:v>
                </c:pt>
                <c:pt idx="32">
                  <c:v>0.67948717948717952</c:v>
                </c:pt>
                <c:pt idx="33">
                  <c:v>0.67788461538461542</c:v>
                </c:pt>
                <c:pt idx="34">
                  <c:v>0.65331928345626977</c:v>
                </c:pt>
                <c:pt idx="35">
                  <c:v>0.65192307692307694</c:v>
                </c:pt>
                <c:pt idx="36">
                  <c:v>0.64</c:v>
                </c:pt>
                <c:pt idx="37">
                  <c:v>0.52747252747252749</c:v>
                </c:pt>
              </c:numCache>
            </c:numRef>
          </c:val>
        </c:ser>
        <c:dLbls>
          <c:showLegendKey val="0"/>
          <c:showVal val="0"/>
          <c:showCatName val="0"/>
          <c:showSerName val="0"/>
          <c:showPercent val="0"/>
          <c:showBubbleSize val="0"/>
        </c:dLbls>
        <c:gapWidth val="219"/>
        <c:overlap val="-27"/>
        <c:axId val="294004784"/>
        <c:axId val="294005344"/>
      </c:barChart>
      <c:catAx>
        <c:axId val="29400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4005344"/>
        <c:crosses val="autoZero"/>
        <c:auto val="1"/>
        <c:lblAlgn val="ctr"/>
        <c:lblOffset val="100"/>
        <c:noMultiLvlLbl val="0"/>
      </c:catAx>
      <c:valAx>
        <c:axId val="294005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4004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'362'!$AD$4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'362'!$AC$5:$AC$18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'362'!$AD$5:$AD$18</c:f>
              <c:numCache>
                <c:formatCode>General</c:formatCode>
                <c:ptCount val="14"/>
                <c:pt idx="0">
                  <c:v>0</c:v>
                </c:pt>
                <c:pt idx="1">
                  <c:v>0</c:v>
                </c:pt>
                <c:pt idx="2">
                  <c:v>0</c:v>
                </c:pt>
                <c:pt idx="3">
                  <c:v>0</c:v>
                </c:pt>
                <c:pt idx="4">
                  <c:v>0</c:v>
                </c:pt>
                <c:pt idx="5">
                  <c:v>4</c:v>
                </c:pt>
                <c:pt idx="6">
                  <c:v>8</c:v>
                </c:pt>
                <c:pt idx="7">
                  <c:v>11</c:v>
                </c:pt>
                <c:pt idx="8">
                  <c:v>8</c:v>
                </c:pt>
                <c:pt idx="9">
                  <c:v>14</c:v>
                </c:pt>
                <c:pt idx="10">
                  <c:v>18</c:v>
                </c:pt>
                <c:pt idx="11">
                  <c:v>19</c:v>
                </c:pt>
                <c:pt idx="12">
                  <c:v>10</c:v>
                </c:pt>
                <c:pt idx="13">
                  <c:v>7</c:v>
                </c:pt>
              </c:numCache>
            </c:numRef>
          </c:val>
          <c:smooth val="0"/>
        </c:ser>
        <c:dLbls>
          <c:showLegendKey val="0"/>
          <c:showVal val="0"/>
          <c:showCatName val="0"/>
          <c:showSerName val="0"/>
          <c:showPercent val="0"/>
          <c:showBubbleSize val="0"/>
        </c:dLbls>
        <c:marker val="1"/>
        <c:smooth val="0"/>
        <c:axId val="299689664"/>
        <c:axId val="299690224"/>
      </c:lineChart>
      <c:catAx>
        <c:axId val="299689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9690224"/>
        <c:crosses val="autoZero"/>
        <c:auto val="1"/>
        <c:lblAlgn val="ctr"/>
        <c:lblOffset val="100"/>
        <c:noMultiLvlLbl val="0"/>
      </c:catAx>
      <c:valAx>
        <c:axId val="299690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96896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'366'!$AD$4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'366'!$AC$5:$AC$18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'366'!$AD$5:$AD$18</c:f>
              <c:numCache>
                <c:formatCode>General</c:formatCode>
                <c:ptCount val="14"/>
                <c:pt idx="0">
                  <c:v>0</c:v>
                </c:pt>
                <c:pt idx="1">
                  <c:v>0</c:v>
                </c:pt>
                <c:pt idx="2">
                  <c:v>0</c:v>
                </c:pt>
                <c:pt idx="3">
                  <c:v>0</c:v>
                </c:pt>
                <c:pt idx="4">
                  <c:v>0</c:v>
                </c:pt>
                <c:pt idx="5">
                  <c:v>0</c:v>
                </c:pt>
                <c:pt idx="6">
                  <c:v>0</c:v>
                </c:pt>
                <c:pt idx="7">
                  <c:v>0</c:v>
                </c:pt>
                <c:pt idx="8">
                  <c:v>0</c:v>
                </c:pt>
                <c:pt idx="9">
                  <c:v>6</c:v>
                </c:pt>
                <c:pt idx="10">
                  <c:v>9</c:v>
                </c:pt>
                <c:pt idx="11">
                  <c:v>17</c:v>
                </c:pt>
                <c:pt idx="12">
                  <c:v>13</c:v>
                </c:pt>
                <c:pt idx="13">
                  <c:v>6</c:v>
                </c:pt>
              </c:numCache>
            </c:numRef>
          </c:val>
          <c:smooth val="0"/>
        </c:ser>
        <c:dLbls>
          <c:showLegendKey val="0"/>
          <c:showVal val="0"/>
          <c:showCatName val="0"/>
          <c:showSerName val="0"/>
          <c:showPercent val="0"/>
          <c:showBubbleSize val="0"/>
        </c:dLbls>
        <c:marker val="1"/>
        <c:smooth val="0"/>
        <c:axId val="299693024"/>
        <c:axId val="300244992"/>
      </c:lineChart>
      <c:catAx>
        <c:axId val="299693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0244992"/>
        <c:crosses val="autoZero"/>
        <c:auto val="1"/>
        <c:lblAlgn val="ctr"/>
        <c:lblOffset val="100"/>
        <c:noMultiLvlLbl val="0"/>
      </c:catAx>
      <c:valAx>
        <c:axId val="300244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9693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'370'!$AD$4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'370'!$AC$5:$AC$18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'370'!$AD$5:$AD$18</c:f>
              <c:numCache>
                <c:formatCode>General</c:formatCode>
                <c:ptCount val="14"/>
                <c:pt idx="0">
                  <c:v>0</c:v>
                </c:pt>
                <c:pt idx="1">
                  <c:v>0</c:v>
                </c:pt>
                <c:pt idx="2">
                  <c:v>2</c:v>
                </c:pt>
                <c:pt idx="3">
                  <c:v>1</c:v>
                </c:pt>
                <c:pt idx="4">
                  <c:v>0</c:v>
                </c:pt>
                <c:pt idx="5">
                  <c:v>0</c:v>
                </c:pt>
                <c:pt idx="6">
                  <c:v>3</c:v>
                </c:pt>
                <c:pt idx="7">
                  <c:v>2</c:v>
                </c:pt>
                <c:pt idx="8">
                  <c:v>1</c:v>
                </c:pt>
                <c:pt idx="9">
                  <c:v>3</c:v>
                </c:pt>
                <c:pt idx="10">
                  <c:v>1</c:v>
                </c:pt>
                <c:pt idx="11">
                  <c:v>0</c:v>
                </c:pt>
                <c:pt idx="12">
                  <c:v>1</c:v>
                </c:pt>
                <c:pt idx="13">
                  <c:v>0</c:v>
                </c:pt>
              </c:numCache>
            </c:numRef>
          </c:val>
          <c:smooth val="0"/>
        </c:ser>
        <c:dLbls>
          <c:showLegendKey val="0"/>
          <c:showVal val="0"/>
          <c:showCatName val="0"/>
          <c:showSerName val="0"/>
          <c:showPercent val="0"/>
          <c:showBubbleSize val="0"/>
        </c:dLbls>
        <c:marker val="1"/>
        <c:smooth val="0"/>
        <c:axId val="300248352"/>
        <c:axId val="300248912"/>
      </c:lineChart>
      <c:catAx>
        <c:axId val="30024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0248912"/>
        <c:crosses val="autoZero"/>
        <c:auto val="1"/>
        <c:lblAlgn val="ctr"/>
        <c:lblOffset val="100"/>
        <c:noMultiLvlLbl val="0"/>
      </c:catAx>
      <c:valAx>
        <c:axId val="300248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02483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'371'!$AD$4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'371'!$AC$5:$AC$18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'371'!$AD$5:$AD$18</c:f>
              <c:numCache>
                <c:formatCode>General</c:formatCode>
                <c:ptCount val="14"/>
                <c:pt idx="0">
                  <c:v>0</c:v>
                </c:pt>
                <c:pt idx="1">
                  <c:v>0</c:v>
                </c:pt>
                <c:pt idx="2">
                  <c:v>0</c:v>
                </c:pt>
                <c:pt idx="3">
                  <c:v>0</c:v>
                </c:pt>
                <c:pt idx="4">
                  <c:v>0</c:v>
                </c:pt>
                <c:pt idx="5">
                  <c:v>1</c:v>
                </c:pt>
                <c:pt idx="6">
                  <c:v>1</c:v>
                </c:pt>
                <c:pt idx="7">
                  <c:v>1</c:v>
                </c:pt>
                <c:pt idx="8">
                  <c:v>4</c:v>
                </c:pt>
                <c:pt idx="9">
                  <c:v>13</c:v>
                </c:pt>
                <c:pt idx="10">
                  <c:v>9</c:v>
                </c:pt>
                <c:pt idx="11">
                  <c:v>28</c:v>
                </c:pt>
                <c:pt idx="12">
                  <c:v>12</c:v>
                </c:pt>
                <c:pt idx="13">
                  <c:v>15</c:v>
                </c:pt>
              </c:numCache>
            </c:numRef>
          </c:val>
          <c:smooth val="0"/>
        </c:ser>
        <c:dLbls>
          <c:showLegendKey val="0"/>
          <c:showVal val="0"/>
          <c:showCatName val="0"/>
          <c:showSerName val="0"/>
          <c:showPercent val="0"/>
          <c:showBubbleSize val="0"/>
        </c:dLbls>
        <c:marker val="1"/>
        <c:smooth val="0"/>
        <c:axId val="300252832"/>
        <c:axId val="300253392"/>
      </c:lineChart>
      <c:catAx>
        <c:axId val="30025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0253392"/>
        <c:crosses val="autoZero"/>
        <c:auto val="1"/>
        <c:lblAlgn val="ctr"/>
        <c:lblOffset val="100"/>
        <c:noMultiLvlLbl val="0"/>
      </c:catAx>
      <c:valAx>
        <c:axId val="300253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02528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'372'!$AD$4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'372'!$AC$5:$AC$18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'372'!$AD$5:$AD$18</c:f>
              <c:numCache>
                <c:formatCode>General</c:formatCode>
                <c:ptCount val="14"/>
                <c:pt idx="0">
                  <c:v>0</c:v>
                </c:pt>
                <c:pt idx="1">
                  <c:v>0</c:v>
                </c:pt>
                <c:pt idx="2">
                  <c:v>0</c:v>
                </c:pt>
                <c:pt idx="3">
                  <c:v>1</c:v>
                </c:pt>
                <c:pt idx="4">
                  <c:v>5</c:v>
                </c:pt>
                <c:pt idx="5">
                  <c:v>1</c:v>
                </c:pt>
                <c:pt idx="6">
                  <c:v>3</c:v>
                </c:pt>
                <c:pt idx="7">
                  <c:v>6</c:v>
                </c:pt>
                <c:pt idx="8">
                  <c:v>6</c:v>
                </c:pt>
                <c:pt idx="9">
                  <c:v>12</c:v>
                </c:pt>
                <c:pt idx="10">
                  <c:v>10</c:v>
                </c:pt>
                <c:pt idx="11">
                  <c:v>8</c:v>
                </c:pt>
                <c:pt idx="12">
                  <c:v>6</c:v>
                </c:pt>
                <c:pt idx="13">
                  <c:v>2</c:v>
                </c:pt>
              </c:numCache>
            </c:numRef>
          </c:val>
          <c:smooth val="0"/>
        </c:ser>
        <c:dLbls>
          <c:showLegendKey val="0"/>
          <c:showVal val="0"/>
          <c:showCatName val="0"/>
          <c:showSerName val="0"/>
          <c:showPercent val="0"/>
          <c:showBubbleSize val="0"/>
        </c:dLbls>
        <c:marker val="1"/>
        <c:smooth val="0"/>
        <c:axId val="300256192"/>
        <c:axId val="300256752"/>
      </c:lineChart>
      <c:catAx>
        <c:axId val="300256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0256752"/>
        <c:crosses val="autoZero"/>
        <c:auto val="1"/>
        <c:lblAlgn val="ctr"/>
        <c:lblOffset val="100"/>
        <c:noMultiLvlLbl val="0"/>
      </c:catAx>
      <c:valAx>
        <c:axId val="300256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025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'373'!$AD$4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'373'!$AC$5:$AC$18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'373'!$AD$5:$AD$18</c:f>
              <c:numCache>
                <c:formatCode>General</c:formatCode>
                <c:ptCount val="14"/>
                <c:pt idx="0">
                  <c:v>0</c:v>
                </c:pt>
                <c:pt idx="1">
                  <c:v>0</c:v>
                </c:pt>
                <c:pt idx="2">
                  <c:v>0</c:v>
                </c:pt>
                <c:pt idx="3">
                  <c:v>0</c:v>
                </c:pt>
                <c:pt idx="4">
                  <c:v>0</c:v>
                </c:pt>
                <c:pt idx="5">
                  <c:v>1</c:v>
                </c:pt>
                <c:pt idx="6">
                  <c:v>6</c:v>
                </c:pt>
                <c:pt idx="7">
                  <c:v>7</c:v>
                </c:pt>
                <c:pt idx="8">
                  <c:v>4</c:v>
                </c:pt>
                <c:pt idx="9">
                  <c:v>14</c:v>
                </c:pt>
                <c:pt idx="10">
                  <c:v>16</c:v>
                </c:pt>
                <c:pt idx="11">
                  <c:v>15</c:v>
                </c:pt>
                <c:pt idx="12">
                  <c:v>13</c:v>
                </c:pt>
                <c:pt idx="13">
                  <c:v>9</c:v>
                </c:pt>
              </c:numCache>
            </c:numRef>
          </c:val>
          <c:smooth val="0"/>
        </c:ser>
        <c:dLbls>
          <c:showLegendKey val="0"/>
          <c:showVal val="0"/>
          <c:showCatName val="0"/>
          <c:showSerName val="0"/>
          <c:showPercent val="0"/>
          <c:showBubbleSize val="0"/>
        </c:dLbls>
        <c:marker val="1"/>
        <c:smooth val="0"/>
        <c:axId val="300259552"/>
        <c:axId val="300260112"/>
      </c:lineChart>
      <c:catAx>
        <c:axId val="30025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0260112"/>
        <c:crosses val="autoZero"/>
        <c:auto val="1"/>
        <c:lblAlgn val="ctr"/>
        <c:lblOffset val="100"/>
        <c:noMultiLvlLbl val="0"/>
      </c:catAx>
      <c:valAx>
        <c:axId val="300260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0259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'376'!$AD$4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'376'!$AD$5:$AD$18</c:f>
              <c:numCache>
                <c:formatCode>General</c:formatCode>
                <c:ptCount val="14"/>
                <c:pt idx="0">
                  <c:v>1</c:v>
                </c:pt>
                <c:pt idx="1">
                  <c:v>0</c:v>
                </c:pt>
                <c:pt idx="2">
                  <c:v>0</c:v>
                </c:pt>
                <c:pt idx="3">
                  <c:v>0</c:v>
                </c:pt>
                <c:pt idx="4">
                  <c:v>2</c:v>
                </c:pt>
                <c:pt idx="5">
                  <c:v>1</c:v>
                </c:pt>
                <c:pt idx="6">
                  <c:v>17</c:v>
                </c:pt>
                <c:pt idx="7">
                  <c:v>14</c:v>
                </c:pt>
                <c:pt idx="8">
                  <c:v>11</c:v>
                </c:pt>
                <c:pt idx="9">
                  <c:v>14</c:v>
                </c:pt>
                <c:pt idx="10">
                  <c:v>14</c:v>
                </c:pt>
                <c:pt idx="11">
                  <c:v>20</c:v>
                </c:pt>
                <c:pt idx="12">
                  <c:v>19</c:v>
                </c:pt>
                <c:pt idx="13">
                  <c:v>8</c:v>
                </c:pt>
              </c:numCache>
            </c:numRef>
          </c:val>
          <c:smooth val="0"/>
        </c:ser>
        <c:dLbls>
          <c:showLegendKey val="0"/>
          <c:showVal val="0"/>
          <c:showCatName val="0"/>
          <c:showSerName val="0"/>
          <c:showPercent val="0"/>
          <c:showBubbleSize val="0"/>
        </c:dLbls>
        <c:marker val="1"/>
        <c:smooth val="0"/>
        <c:axId val="301167056"/>
        <c:axId val="301167616"/>
      </c:lineChart>
      <c:catAx>
        <c:axId val="3011670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1167616"/>
        <c:crosses val="autoZero"/>
        <c:auto val="1"/>
        <c:lblAlgn val="ctr"/>
        <c:lblOffset val="100"/>
        <c:noMultiLvlLbl val="0"/>
      </c:catAx>
      <c:valAx>
        <c:axId val="301167616"/>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116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'484'!$AD$4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'484'!$AC$5:$AC$18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'484'!$AD$5:$AD$18</c:f>
              <c:numCache>
                <c:formatCode>General</c:formatCode>
                <c:ptCount val="14"/>
                <c:pt idx="0">
                  <c:v>0</c:v>
                </c:pt>
                <c:pt idx="1">
                  <c:v>0</c:v>
                </c:pt>
                <c:pt idx="2">
                  <c:v>0</c:v>
                </c:pt>
                <c:pt idx="3">
                  <c:v>1</c:v>
                </c:pt>
                <c:pt idx="4">
                  <c:v>1</c:v>
                </c:pt>
                <c:pt idx="5">
                  <c:v>1</c:v>
                </c:pt>
                <c:pt idx="6">
                  <c:v>5</c:v>
                </c:pt>
                <c:pt idx="7">
                  <c:v>5</c:v>
                </c:pt>
                <c:pt idx="8">
                  <c:v>10</c:v>
                </c:pt>
                <c:pt idx="9">
                  <c:v>9</c:v>
                </c:pt>
                <c:pt idx="10">
                  <c:v>14</c:v>
                </c:pt>
                <c:pt idx="11">
                  <c:v>10</c:v>
                </c:pt>
                <c:pt idx="12">
                  <c:v>5</c:v>
                </c:pt>
                <c:pt idx="13">
                  <c:v>0</c:v>
                </c:pt>
              </c:numCache>
            </c:numRef>
          </c:val>
          <c:smooth val="0"/>
        </c:ser>
        <c:dLbls>
          <c:showLegendKey val="0"/>
          <c:showVal val="0"/>
          <c:showCatName val="0"/>
          <c:showSerName val="0"/>
          <c:showPercent val="0"/>
          <c:showBubbleSize val="0"/>
        </c:dLbls>
        <c:marker val="1"/>
        <c:smooth val="0"/>
        <c:axId val="301170416"/>
        <c:axId val="301170976"/>
      </c:lineChart>
      <c:catAx>
        <c:axId val="30117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1170976"/>
        <c:crosses val="autoZero"/>
        <c:auto val="1"/>
        <c:lblAlgn val="ctr"/>
        <c:lblOffset val="100"/>
        <c:noMultiLvlLbl val="0"/>
      </c:catAx>
      <c:valAx>
        <c:axId val="301170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11704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'485'!$AD$4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'485'!$AC$5:$AC$18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'485'!$AD$5:$AD$18</c:f>
              <c:numCache>
                <c:formatCode>General</c:formatCode>
                <c:ptCount val="14"/>
                <c:pt idx="0">
                  <c:v>0</c:v>
                </c:pt>
                <c:pt idx="1">
                  <c:v>0</c:v>
                </c:pt>
                <c:pt idx="2">
                  <c:v>0</c:v>
                </c:pt>
                <c:pt idx="3">
                  <c:v>0</c:v>
                </c:pt>
                <c:pt idx="4">
                  <c:v>1</c:v>
                </c:pt>
                <c:pt idx="5">
                  <c:v>0</c:v>
                </c:pt>
                <c:pt idx="6">
                  <c:v>2</c:v>
                </c:pt>
                <c:pt idx="7">
                  <c:v>5</c:v>
                </c:pt>
                <c:pt idx="8">
                  <c:v>7</c:v>
                </c:pt>
                <c:pt idx="9">
                  <c:v>10</c:v>
                </c:pt>
                <c:pt idx="10">
                  <c:v>12</c:v>
                </c:pt>
                <c:pt idx="11">
                  <c:v>12</c:v>
                </c:pt>
                <c:pt idx="12">
                  <c:v>12</c:v>
                </c:pt>
                <c:pt idx="13">
                  <c:v>5</c:v>
                </c:pt>
              </c:numCache>
            </c:numRef>
          </c:val>
          <c:smooth val="0"/>
        </c:ser>
        <c:dLbls>
          <c:showLegendKey val="0"/>
          <c:showVal val="0"/>
          <c:showCatName val="0"/>
          <c:showSerName val="0"/>
          <c:showPercent val="0"/>
          <c:showBubbleSize val="0"/>
        </c:dLbls>
        <c:marker val="1"/>
        <c:smooth val="0"/>
        <c:axId val="302783568"/>
        <c:axId val="302784128"/>
      </c:lineChart>
      <c:catAx>
        <c:axId val="30278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2784128"/>
        <c:crosses val="autoZero"/>
        <c:auto val="1"/>
        <c:lblAlgn val="ctr"/>
        <c:lblOffset val="100"/>
        <c:noMultiLvlLbl val="0"/>
      </c:catAx>
      <c:valAx>
        <c:axId val="302784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2783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'489'!$AD$4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'489'!$AC$5:$AC$18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'489'!$AD$5:$AD$18</c:f>
              <c:numCache>
                <c:formatCode>General</c:formatCode>
                <c:ptCount val="14"/>
                <c:pt idx="0">
                  <c:v>0</c:v>
                </c:pt>
                <c:pt idx="1">
                  <c:v>1</c:v>
                </c:pt>
                <c:pt idx="2">
                  <c:v>0</c:v>
                </c:pt>
                <c:pt idx="3">
                  <c:v>0</c:v>
                </c:pt>
                <c:pt idx="4">
                  <c:v>2</c:v>
                </c:pt>
                <c:pt idx="5">
                  <c:v>1</c:v>
                </c:pt>
                <c:pt idx="6">
                  <c:v>4</c:v>
                </c:pt>
                <c:pt idx="7">
                  <c:v>3</c:v>
                </c:pt>
                <c:pt idx="8">
                  <c:v>9</c:v>
                </c:pt>
                <c:pt idx="9">
                  <c:v>8</c:v>
                </c:pt>
                <c:pt idx="10">
                  <c:v>28</c:v>
                </c:pt>
                <c:pt idx="11">
                  <c:v>18</c:v>
                </c:pt>
                <c:pt idx="12">
                  <c:v>27</c:v>
                </c:pt>
                <c:pt idx="13">
                  <c:v>24</c:v>
                </c:pt>
              </c:numCache>
            </c:numRef>
          </c:val>
          <c:smooth val="0"/>
        </c:ser>
        <c:dLbls>
          <c:showLegendKey val="0"/>
          <c:showVal val="0"/>
          <c:showCatName val="0"/>
          <c:showSerName val="0"/>
          <c:showPercent val="0"/>
          <c:showBubbleSize val="0"/>
        </c:dLbls>
        <c:marker val="1"/>
        <c:smooth val="0"/>
        <c:axId val="302786928"/>
        <c:axId val="302787488"/>
      </c:lineChart>
      <c:catAx>
        <c:axId val="30278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2787488"/>
        <c:crosses val="autoZero"/>
        <c:auto val="1"/>
        <c:lblAlgn val="ctr"/>
        <c:lblOffset val="100"/>
        <c:noMultiLvlLbl val="0"/>
      </c:catAx>
      <c:valAx>
        <c:axId val="302787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2786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Коэффициент по заданиям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tx>
            <c:strRef>
              <c:f>Район!$A$45</c:f>
              <c:strCache>
                <c:ptCount val="1"/>
                <c:pt idx="0">
                  <c:v>№ 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Район!$B$45:$K$45</c:f>
              <c:numCache>
                <c:formatCode>0.00</c:formatCode>
                <c:ptCount val="10"/>
                <c:pt idx="0">
                  <c:v>0.79545454545454541</c:v>
                </c:pt>
                <c:pt idx="1">
                  <c:v>0.84848484848484851</c:v>
                </c:pt>
                <c:pt idx="3">
                  <c:v>0.84848484848484851</c:v>
                </c:pt>
                <c:pt idx="4">
                  <c:v>0.81060606060606055</c:v>
                </c:pt>
                <c:pt idx="5">
                  <c:v>0.78787878787878785</c:v>
                </c:pt>
                <c:pt idx="6">
                  <c:v>0.75757575757575757</c:v>
                </c:pt>
                <c:pt idx="7">
                  <c:v>0.45454545454545453</c:v>
                </c:pt>
                <c:pt idx="8">
                  <c:v>0.78030303030303028</c:v>
                </c:pt>
                <c:pt idx="9">
                  <c:v>0.80303030303030298</c:v>
                </c:pt>
              </c:numCache>
            </c:numRef>
          </c:val>
          <c:smooth val="0"/>
        </c:ser>
        <c:ser>
          <c:idx val="1"/>
          <c:order val="1"/>
          <c:tx>
            <c:strRef>
              <c:f>Район!$A$46</c:f>
              <c:strCache>
                <c:ptCount val="1"/>
                <c:pt idx="0">
                  <c:v>№ 351</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Район!$B$46:$K$46</c:f>
              <c:numCache>
                <c:formatCode>0.00</c:formatCode>
                <c:ptCount val="10"/>
                <c:pt idx="0">
                  <c:v>0.73124999999999996</c:v>
                </c:pt>
                <c:pt idx="1">
                  <c:v>0.9</c:v>
                </c:pt>
                <c:pt idx="3">
                  <c:v>0.75</c:v>
                </c:pt>
                <c:pt idx="4">
                  <c:v>0.875</c:v>
                </c:pt>
                <c:pt idx="5">
                  <c:v>0.70625000000000004</c:v>
                </c:pt>
                <c:pt idx="6">
                  <c:v>0.76249999999999996</c:v>
                </c:pt>
                <c:pt idx="7">
                  <c:v>0.46250000000000002</c:v>
                </c:pt>
                <c:pt idx="8">
                  <c:v>0.79374999999999996</c:v>
                </c:pt>
                <c:pt idx="9">
                  <c:v>0.83750000000000002</c:v>
                </c:pt>
              </c:numCache>
            </c:numRef>
          </c:val>
          <c:smooth val="0"/>
        </c:ser>
        <c:ser>
          <c:idx val="2"/>
          <c:order val="2"/>
          <c:tx>
            <c:strRef>
              <c:f>Район!$A$47</c:f>
              <c:strCache>
                <c:ptCount val="1"/>
                <c:pt idx="0">
                  <c:v>№ 353</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Район!$B$47:$K$47</c:f>
              <c:numCache>
                <c:formatCode>0.00</c:formatCode>
                <c:ptCount val="10"/>
                <c:pt idx="0">
                  <c:v>0.77272727272727271</c:v>
                </c:pt>
                <c:pt idx="1">
                  <c:v>0.90909090909090906</c:v>
                </c:pt>
                <c:pt idx="3">
                  <c:v>0.90909090909090906</c:v>
                </c:pt>
                <c:pt idx="4">
                  <c:v>0.86363636363636365</c:v>
                </c:pt>
                <c:pt idx="5">
                  <c:v>0.81818181818181823</c:v>
                </c:pt>
                <c:pt idx="6">
                  <c:v>0.72727272727272729</c:v>
                </c:pt>
                <c:pt idx="7">
                  <c:v>1</c:v>
                </c:pt>
                <c:pt idx="8">
                  <c:v>0.95454545454545459</c:v>
                </c:pt>
                <c:pt idx="9">
                  <c:v>1</c:v>
                </c:pt>
              </c:numCache>
            </c:numRef>
          </c:val>
          <c:smooth val="0"/>
        </c:ser>
        <c:ser>
          <c:idx val="3"/>
          <c:order val="3"/>
          <c:tx>
            <c:strRef>
              <c:f>Район!$A$48</c:f>
              <c:strCache>
                <c:ptCount val="1"/>
                <c:pt idx="0">
                  <c:v>№ 354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Район!$B$48:$K$48</c:f>
              <c:numCache>
                <c:formatCode>0.00</c:formatCode>
                <c:ptCount val="10"/>
                <c:pt idx="0">
                  <c:v>0.6785714285714286</c:v>
                </c:pt>
                <c:pt idx="1">
                  <c:v>0.9464285714285714</c:v>
                </c:pt>
                <c:pt idx="3">
                  <c:v>0.8214285714285714</c:v>
                </c:pt>
                <c:pt idx="4">
                  <c:v>0.8035714285714286</c:v>
                </c:pt>
                <c:pt idx="5">
                  <c:v>0.7142857142857143</c:v>
                </c:pt>
                <c:pt idx="6">
                  <c:v>0.7678571428571429</c:v>
                </c:pt>
                <c:pt idx="7">
                  <c:v>0.7142857142857143</c:v>
                </c:pt>
                <c:pt idx="8">
                  <c:v>0.7321428571428571</c:v>
                </c:pt>
                <c:pt idx="9">
                  <c:v>0.9107142857142857</c:v>
                </c:pt>
              </c:numCache>
            </c:numRef>
          </c:val>
          <c:smooth val="0"/>
        </c:ser>
        <c:ser>
          <c:idx val="4"/>
          <c:order val="4"/>
          <c:tx>
            <c:strRef>
              <c:f>Район!$A$49</c:f>
              <c:strCache>
                <c:ptCount val="1"/>
                <c:pt idx="0">
                  <c:v>№ 355</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Район!$B$49:$K$49</c:f>
              <c:numCache>
                <c:formatCode>0.00</c:formatCode>
                <c:ptCount val="10"/>
                <c:pt idx="0">
                  <c:v>0.8303571428571429</c:v>
                </c:pt>
                <c:pt idx="1">
                  <c:v>0.8928571428571429</c:v>
                </c:pt>
                <c:pt idx="3">
                  <c:v>0.8392857142857143</c:v>
                </c:pt>
                <c:pt idx="4">
                  <c:v>0.75</c:v>
                </c:pt>
                <c:pt idx="5">
                  <c:v>0.6785714285714286</c:v>
                </c:pt>
                <c:pt idx="6">
                  <c:v>0.6607142857142857</c:v>
                </c:pt>
                <c:pt idx="7">
                  <c:v>0.6428571428571429</c:v>
                </c:pt>
                <c:pt idx="8">
                  <c:v>0.7589285714285714</c:v>
                </c:pt>
                <c:pt idx="9">
                  <c:v>0.7857142857142857</c:v>
                </c:pt>
              </c:numCache>
            </c:numRef>
          </c:val>
          <c:smooth val="0"/>
        </c:ser>
        <c:ser>
          <c:idx val="5"/>
          <c:order val="5"/>
          <c:tx>
            <c:strRef>
              <c:f>Район!$A$50</c:f>
              <c:strCache>
                <c:ptCount val="1"/>
                <c:pt idx="0">
                  <c:v>№ 356</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Район!$B$50:$K$50</c:f>
              <c:numCache>
                <c:formatCode>0.00</c:formatCode>
                <c:ptCount val="10"/>
                <c:pt idx="0">
                  <c:v>0.81818181818181823</c:v>
                </c:pt>
                <c:pt idx="1">
                  <c:v>0.79545454545454541</c:v>
                </c:pt>
                <c:pt idx="3">
                  <c:v>0.70454545454545459</c:v>
                </c:pt>
                <c:pt idx="4">
                  <c:v>0.85795454545454541</c:v>
                </c:pt>
                <c:pt idx="5">
                  <c:v>0.65909090909090906</c:v>
                </c:pt>
                <c:pt idx="6">
                  <c:v>0.84090909090909094</c:v>
                </c:pt>
                <c:pt idx="7">
                  <c:v>0.32954545454545453</c:v>
                </c:pt>
                <c:pt idx="8">
                  <c:v>0.77840909090909094</c:v>
                </c:pt>
                <c:pt idx="9">
                  <c:v>0.64772727272727271</c:v>
                </c:pt>
              </c:numCache>
            </c:numRef>
          </c:val>
          <c:smooth val="0"/>
        </c:ser>
        <c:ser>
          <c:idx val="6"/>
          <c:order val="6"/>
          <c:tx>
            <c:strRef>
              <c:f>Район!$A$51</c:f>
              <c:strCache>
                <c:ptCount val="1"/>
                <c:pt idx="0">
                  <c:v>№ 358</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Район!$B$51:$K$51</c:f>
              <c:numCache>
                <c:formatCode>0.00</c:formatCode>
                <c:ptCount val="10"/>
                <c:pt idx="0">
                  <c:v>0.72477064220183485</c:v>
                </c:pt>
                <c:pt idx="1">
                  <c:v>0.86238532110091748</c:v>
                </c:pt>
                <c:pt idx="3">
                  <c:v>0.74311926605504586</c:v>
                </c:pt>
                <c:pt idx="4">
                  <c:v>0.80733944954128445</c:v>
                </c:pt>
                <c:pt idx="5">
                  <c:v>0.70183486238532111</c:v>
                </c:pt>
                <c:pt idx="6">
                  <c:v>0.7155963302752294</c:v>
                </c:pt>
                <c:pt idx="7">
                  <c:v>0.37614678899082571</c:v>
                </c:pt>
                <c:pt idx="8">
                  <c:v>0.72935779816513757</c:v>
                </c:pt>
                <c:pt idx="9">
                  <c:v>0.78899082568807344</c:v>
                </c:pt>
              </c:numCache>
            </c:numRef>
          </c:val>
          <c:smooth val="0"/>
        </c:ser>
        <c:ser>
          <c:idx val="7"/>
          <c:order val="7"/>
          <c:tx>
            <c:strRef>
              <c:f>Район!$A$52</c:f>
              <c:strCache>
                <c:ptCount val="1"/>
                <c:pt idx="0">
                  <c:v>№ 362</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Район!$B$52:$K$52</c:f>
              <c:numCache>
                <c:formatCode>0.00</c:formatCode>
                <c:ptCount val="10"/>
                <c:pt idx="0">
                  <c:v>0.73737373737373735</c:v>
                </c:pt>
                <c:pt idx="1">
                  <c:v>0.89898989898989901</c:v>
                </c:pt>
                <c:pt idx="3">
                  <c:v>0.63636363636363635</c:v>
                </c:pt>
                <c:pt idx="4">
                  <c:v>0.83838383838383834</c:v>
                </c:pt>
                <c:pt idx="5">
                  <c:v>0.6767676767676768</c:v>
                </c:pt>
                <c:pt idx="6">
                  <c:v>0.68686868686868685</c:v>
                </c:pt>
                <c:pt idx="7">
                  <c:v>0.50505050505050508</c:v>
                </c:pt>
                <c:pt idx="8">
                  <c:v>0.70707070707070707</c:v>
                </c:pt>
                <c:pt idx="9">
                  <c:v>0.79797979797979801</c:v>
                </c:pt>
              </c:numCache>
            </c:numRef>
          </c:val>
          <c:smooth val="0"/>
        </c:ser>
        <c:ser>
          <c:idx val="8"/>
          <c:order val="8"/>
          <c:tx>
            <c:strRef>
              <c:f>Район!$A$53</c:f>
              <c:strCache>
                <c:ptCount val="1"/>
                <c:pt idx="0">
                  <c:v>№ 366</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Район!$B$53:$K$53</c:f>
              <c:numCache>
                <c:formatCode>0.00</c:formatCode>
                <c:ptCount val="10"/>
                <c:pt idx="0">
                  <c:v>0.83333333333333337</c:v>
                </c:pt>
                <c:pt idx="1">
                  <c:v>0.98039215686274506</c:v>
                </c:pt>
                <c:pt idx="3">
                  <c:v>0.78431372549019607</c:v>
                </c:pt>
                <c:pt idx="4">
                  <c:v>0.97058823529411764</c:v>
                </c:pt>
                <c:pt idx="5">
                  <c:v>0.78431372549019607</c:v>
                </c:pt>
                <c:pt idx="6">
                  <c:v>0.92156862745098034</c:v>
                </c:pt>
                <c:pt idx="7">
                  <c:v>0.49019607843137253</c:v>
                </c:pt>
                <c:pt idx="8">
                  <c:v>0.96078431372549022</c:v>
                </c:pt>
                <c:pt idx="9">
                  <c:v>0.80392156862745101</c:v>
                </c:pt>
              </c:numCache>
            </c:numRef>
          </c:val>
          <c:smooth val="0"/>
        </c:ser>
        <c:ser>
          <c:idx val="9"/>
          <c:order val="9"/>
          <c:tx>
            <c:strRef>
              <c:f>Район!$A$54</c:f>
              <c:strCache>
                <c:ptCount val="1"/>
                <c:pt idx="0">
                  <c:v>№ 370</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Район!$B$54:$K$54</c:f>
              <c:numCache>
                <c:formatCode>0.00</c:formatCode>
                <c:ptCount val="10"/>
                <c:pt idx="0">
                  <c:v>0.42857142857142855</c:v>
                </c:pt>
                <c:pt idx="1">
                  <c:v>0.6428571428571429</c:v>
                </c:pt>
                <c:pt idx="3">
                  <c:v>0.42857142857142855</c:v>
                </c:pt>
                <c:pt idx="4">
                  <c:v>0.75</c:v>
                </c:pt>
                <c:pt idx="5">
                  <c:v>0.42857142857142855</c:v>
                </c:pt>
                <c:pt idx="6">
                  <c:v>0.42857142857142855</c:v>
                </c:pt>
                <c:pt idx="7">
                  <c:v>0.35714285714285715</c:v>
                </c:pt>
                <c:pt idx="8">
                  <c:v>0.5714285714285714</c:v>
                </c:pt>
                <c:pt idx="9">
                  <c:v>0.6428571428571429</c:v>
                </c:pt>
              </c:numCache>
            </c:numRef>
          </c:val>
          <c:smooth val="0"/>
        </c:ser>
        <c:ser>
          <c:idx val="10"/>
          <c:order val="10"/>
          <c:tx>
            <c:strRef>
              <c:f>Район!$A$55</c:f>
              <c:strCache>
                <c:ptCount val="1"/>
                <c:pt idx="0">
                  <c:v>№ 371</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Район!$B$55:$K$55</c:f>
              <c:numCache>
                <c:formatCode>0.00</c:formatCode>
                <c:ptCount val="10"/>
                <c:pt idx="0">
                  <c:v>0.9107142857142857</c:v>
                </c:pt>
                <c:pt idx="1">
                  <c:v>0.9642857142857143</c:v>
                </c:pt>
                <c:pt idx="3">
                  <c:v>0.79761904761904767</c:v>
                </c:pt>
                <c:pt idx="4">
                  <c:v>0.9107142857142857</c:v>
                </c:pt>
                <c:pt idx="5">
                  <c:v>0.81547619047619047</c:v>
                </c:pt>
                <c:pt idx="6">
                  <c:v>0.70238095238095233</c:v>
                </c:pt>
                <c:pt idx="7">
                  <c:v>0.58333333333333337</c:v>
                </c:pt>
                <c:pt idx="8">
                  <c:v>0.86309523809523814</c:v>
                </c:pt>
                <c:pt idx="9">
                  <c:v>0.7142857142857143</c:v>
                </c:pt>
              </c:numCache>
            </c:numRef>
          </c:val>
          <c:smooth val="0"/>
        </c:ser>
        <c:ser>
          <c:idx val="11"/>
          <c:order val="11"/>
          <c:tx>
            <c:strRef>
              <c:f>Район!$A$56</c:f>
              <c:strCache>
                <c:ptCount val="1"/>
                <c:pt idx="0">
                  <c:v>№ 372</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Район!$B$56:$K$56</c:f>
              <c:numCache>
                <c:formatCode>0.00</c:formatCode>
                <c:ptCount val="10"/>
                <c:pt idx="0">
                  <c:v>0.54166666666666663</c:v>
                </c:pt>
                <c:pt idx="1">
                  <c:v>0.83333333333333337</c:v>
                </c:pt>
                <c:pt idx="3">
                  <c:v>0.73333333333333328</c:v>
                </c:pt>
                <c:pt idx="4">
                  <c:v>0.81666666666666665</c:v>
                </c:pt>
                <c:pt idx="5">
                  <c:v>0.67500000000000004</c:v>
                </c:pt>
                <c:pt idx="6">
                  <c:v>0.6333333333333333</c:v>
                </c:pt>
                <c:pt idx="7">
                  <c:v>0.28333333333333333</c:v>
                </c:pt>
                <c:pt idx="8">
                  <c:v>0.70833333333333337</c:v>
                </c:pt>
                <c:pt idx="9">
                  <c:v>0.8666666666666667</c:v>
                </c:pt>
              </c:numCache>
            </c:numRef>
          </c:val>
          <c:smooth val="0"/>
        </c:ser>
        <c:ser>
          <c:idx val="12"/>
          <c:order val="12"/>
          <c:tx>
            <c:strRef>
              <c:f>Район!$A$57</c:f>
              <c:strCache>
                <c:ptCount val="1"/>
                <c:pt idx="0">
                  <c:v>№ 373</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Район!$B$57:$K$57</c:f>
              <c:numCache>
                <c:formatCode>0.00</c:formatCode>
                <c:ptCount val="10"/>
                <c:pt idx="0">
                  <c:v>0.82352941176470584</c:v>
                </c:pt>
                <c:pt idx="1">
                  <c:v>0.84705882352941175</c:v>
                </c:pt>
                <c:pt idx="3">
                  <c:v>0.8</c:v>
                </c:pt>
                <c:pt idx="4">
                  <c:v>0.82352941176470584</c:v>
                </c:pt>
                <c:pt idx="5">
                  <c:v>0.74705882352941178</c:v>
                </c:pt>
                <c:pt idx="6">
                  <c:v>0.82352941176470584</c:v>
                </c:pt>
                <c:pt idx="7">
                  <c:v>0.49411764705882355</c:v>
                </c:pt>
                <c:pt idx="8">
                  <c:v>0.75882352941176467</c:v>
                </c:pt>
                <c:pt idx="9">
                  <c:v>0.68235294117647061</c:v>
                </c:pt>
              </c:numCache>
            </c:numRef>
          </c:val>
          <c:smooth val="0"/>
        </c:ser>
        <c:ser>
          <c:idx val="13"/>
          <c:order val="13"/>
          <c:tx>
            <c:strRef>
              <c:f>Район!$A$58</c:f>
              <c:strCache>
                <c:ptCount val="1"/>
                <c:pt idx="0">
                  <c:v>№ 376</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Район!$B$58:$K$58</c:f>
              <c:numCache>
                <c:formatCode>0.00</c:formatCode>
                <c:ptCount val="10"/>
                <c:pt idx="0">
                  <c:v>0.66115702479338845</c:v>
                </c:pt>
                <c:pt idx="1">
                  <c:v>0.76033057851239672</c:v>
                </c:pt>
                <c:pt idx="3">
                  <c:v>0.64462809917355368</c:v>
                </c:pt>
                <c:pt idx="4">
                  <c:v>0.80578512396694213</c:v>
                </c:pt>
                <c:pt idx="5">
                  <c:v>0.75206611570247939</c:v>
                </c:pt>
                <c:pt idx="6">
                  <c:v>0.7024793388429752</c:v>
                </c:pt>
                <c:pt idx="7">
                  <c:v>0.62809917355371903</c:v>
                </c:pt>
                <c:pt idx="8">
                  <c:v>0.65702479338842978</c:v>
                </c:pt>
                <c:pt idx="9">
                  <c:v>0.76033057851239672</c:v>
                </c:pt>
              </c:numCache>
            </c:numRef>
          </c:val>
          <c:smooth val="0"/>
        </c:ser>
        <c:ser>
          <c:idx val="14"/>
          <c:order val="14"/>
          <c:tx>
            <c:strRef>
              <c:f>Район!$A$59</c:f>
              <c:strCache>
                <c:ptCount val="1"/>
                <c:pt idx="0">
                  <c:v>№ 484</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Район!$B$59:$K$59</c:f>
              <c:numCache>
                <c:formatCode>0.00</c:formatCode>
                <c:ptCount val="10"/>
                <c:pt idx="0">
                  <c:v>0.70491803278688525</c:v>
                </c:pt>
                <c:pt idx="1">
                  <c:v>0.91803278688524592</c:v>
                </c:pt>
                <c:pt idx="3">
                  <c:v>0.72131147540983609</c:v>
                </c:pt>
                <c:pt idx="4">
                  <c:v>0.74590163934426235</c:v>
                </c:pt>
                <c:pt idx="5">
                  <c:v>0.64754098360655743</c:v>
                </c:pt>
                <c:pt idx="6">
                  <c:v>0.63934426229508201</c:v>
                </c:pt>
                <c:pt idx="7">
                  <c:v>0.31147540983606559</c:v>
                </c:pt>
                <c:pt idx="8">
                  <c:v>0.72131147540983609</c:v>
                </c:pt>
                <c:pt idx="9">
                  <c:v>0.75409836065573765</c:v>
                </c:pt>
              </c:numCache>
            </c:numRef>
          </c:val>
          <c:smooth val="0"/>
        </c:ser>
        <c:ser>
          <c:idx val="15"/>
          <c:order val="15"/>
          <c:tx>
            <c:strRef>
              <c:f>Район!$A$60</c:f>
              <c:strCache>
                <c:ptCount val="1"/>
                <c:pt idx="0">
                  <c:v>№ 485</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Район!$B$60:$K$60</c:f>
              <c:numCache>
                <c:formatCode>0.00</c:formatCode>
                <c:ptCount val="10"/>
                <c:pt idx="0">
                  <c:v>0.65151515151515149</c:v>
                </c:pt>
                <c:pt idx="1">
                  <c:v>0.93939393939393945</c:v>
                </c:pt>
                <c:pt idx="3">
                  <c:v>0.83333333333333337</c:v>
                </c:pt>
                <c:pt idx="4">
                  <c:v>0.77272727272727271</c:v>
                </c:pt>
                <c:pt idx="5">
                  <c:v>0.84848484848484851</c:v>
                </c:pt>
                <c:pt idx="6">
                  <c:v>0.71212121212121215</c:v>
                </c:pt>
                <c:pt idx="7">
                  <c:v>0.5757575757575758</c:v>
                </c:pt>
                <c:pt idx="8">
                  <c:v>0.77272727272727271</c:v>
                </c:pt>
                <c:pt idx="9">
                  <c:v>0.81818181818181823</c:v>
                </c:pt>
              </c:numCache>
            </c:numRef>
          </c:val>
          <c:smooth val="0"/>
        </c:ser>
        <c:ser>
          <c:idx val="16"/>
          <c:order val="16"/>
          <c:tx>
            <c:strRef>
              <c:f>Район!$A$61</c:f>
              <c:strCache>
                <c:ptCount val="1"/>
                <c:pt idx="0">
                  <c:v>№489</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Район!$B$61:$K$61</c:f>
              <c:numCache>
                <c:formatCode>0.00</c:formatCode>
                <c:ptCount val="10"/>
                <c:pt idx="0">
                  <c:v>0.86399999999999999</c:v>
                </c:pt>
                <c:pt idx="1">
                  <c:v>0.92</c:v>
                </c:pt>
                <c:pt idx="3">
                  <c:v>0.79200000000000004</c:v>
                </c:pt>
                <c:pt idx="4">
                  <c:v>0.86799999999999999</c:v>
                </c:pt>
                <c:pt idx="5">
                  <c:v>0.752</c:v>
                </c:pt>
                <c:pt idx="6">
                  <c:v>0.84799999999999998</c:v>
                </c:pt>
                <c:pt idx="7">
                  <c:v>0.65600000000000003</c:v>
                </c:pt>
                <c:pt idx="8">
                  <c:v>0.80800000000000005</c:v>
                </c:pt>
                <c:pt idx="9">
                  <c:v>0.73599999999999999</c:v>
                </c:pt>
              </c:numCache>
            </c:numRef>
          </c:val>
          <c:smooth val="0"/>
        </c:ser>
        <c:ser>
          <c:idx val="17"/>
          <c:order val="17"/>
          <c:tx>
            <c:strRef>
              <c:f>Район!$A$62</c:f>
              <c:strCache>
                <c:ptCount val="1"/>
                <c:pt idx="0">
                  <c:v>№ 495</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Район!$B$62:$K$62</c:f>
              <c:numCache>
                <c:formatCode>0.00</c:formatCode>
                <c:ptCount val="10"/>
                <c:pt idx="0">
                  <c:v>0.59</c:v>
                </c:pt>
                <c:pt idx="1">
                  <c:v>0.74</c:v>
                </c:pt>
                <c:pt idx="3">
                  <c:v>0.5</c:v>
                </c:pt>
                <c:pt idx="4">
                  <c:v>0.8</c:v>
                </c:pt>
                <c:pt idx="5">
                  <c:v>0.75</c:v>
                </c:pt>
                <c:pt idx="6">
                  <c:v>0.6</c:v>
                </c:pt>
                <c:pt idx="7">
                  <c:v>0.28000000000000003</c:v>
                </c:pt>
                <c:pt idx="8">
                  <c:v>0.68</c:v>
                </c:pt>
                <c:pt idx="9">
                  <c:v>0.56000000000000005</c:v>
                </c:pt>
              </c:numCache>
            </c:numRef>
          </c:val>
          <c:smooth val="0"/>
        </c:ser>
        <c:ser>
          <c:idx val="18"/>
          <c:order val="18"/>
          <c:tx>
            <c:strRef>
              <c:f>Район!$A$63</c:f>
              <c:strCache>
                <c:ptCount val="1"/>
                <c:pt idx="0">
                  <c:v>№ 496</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Район!$B$63:$K$63</c:f>
              <c:numCache>
                <c:formatCode>0.00</c:formatCode>
                <c:ptCount val="10"/>
                <c:pt idx="0">
                  <c:v>0.72807017543859653</c:v>
                </c:pt>
                <c:pt idx="1">
                  <c:v>0.89473684210526316</c:v>
                </c:pt>
                <c:pt idx="3">
                  <c:v>0.77192982456140347</c:v>
                </c:pt>
                <c:pt idx="4">
                  <c:v>0.80701754385964908</c:v>
                </c:pt>
                <c:pt idx="5">
                  <c:v>0.59649122807017541</c:v>
                </c:pt>
                <c:pt idx="6">
                  <c:v>0.78947368421052633</c:v>
                </c:pt>
                <c:pt idx="7">
                  <c:v>0.43859649122807015</c:v>
                </c:pt>
                <c:pt idx="8">
                  <c:v>0.61403508771929827</c:v>
                </c:pt>
                <c:pt idx="9">
                  <c:v>0.7192982456140351</c:v>
                </c:pt>
              </c:numCache>
            </c:numRef>
          </c:val>
          <c:smooth val="0"/>
        </c:ser>
        <c:ser>
          <c:idx val="19"/>
          <c:order val="19"/>
          <c:tx>
            <c:strRef>
              <c:f>Район!$A$64</c:f>
              <c:strCache>
                <c:ptCount val="1"/>
                <c:pt idx="0">
                  <c:v>№ 507</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Район!$B$64:$K$64</c:f>
              <c:numCache>
                <c:formatCode>0.00</c:formatCode>
                <c:ptCount val="10"/>
                <c:pt idx="0">
                  <c:v>0.70661157024793386</c:v>
                </c:pt>
                <c:pt idx="1">
                  <c:v>0.81818181818181823</c:v>
                </c:pt>
                <c:pt idx="3">
                  <c:v>0.82644628099173556</c:v>
                </c:pt>
                <c:pt idx="4">
                  <c:v>0.83884297520661155</c:v>
                </c:pt>
                <c:pt idx="5">
                  <c:v>0.80991735537190079</c:v>
                </c:pt>
                <c:pt idx="6">
                  <c:v>0.73553719008264462</c:v>
                </c:pt>
                <c:pt idx="7">
                  <c:v>0.51239669421487599</c:v>
                </c:pt>
                <c:pt idx="8">
                  <c:v>0.84297520661157022</c:v>
                </c:pt>
                <c:pt idx="9">
                  <c:v>0.79338842975206614</c:v>
                </c:pt>
              </c:numCache>
            </c:numRef>
          </c:val>
          <c:smooth val="0"/>
        </c:ser>
        <c:ser>
          <c:idx val="20"/>
          <c:order val="20"/>
          <c:tx>
            <c:strRef>
              <c:f>Район!$A$65</c:f>
              <c:strCache>
                <c:ptCount val="1"/>
                <c:pt idx="0">
                  <c:v>№ 508</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Район!$B$65:$K$65</c:f>
              <c:numCache>
                <c:formatCode>0.00</c:formatCode>
                <c:ptCount val="10"/>
                <c:pt idx="0">
                  <c:v>0.625</c:v>
                </c:pt>
                <c:pt idx="1">
                  <c:v>0.8</c:v>
                </c:pt>
                <c:pt idx="3">
                  <c:v>0.55000000000000004</c:v>
                </c:pt>
                <c:pt idx="4">
                  <c:v>0.81874999999999998</c:v>
                </c:pt>
                <c:pt idx="5">
                  <c:v>0.75</c:v>
                </c:pt>
                <c:pt idx="6">
                  <c:v>0.58750000000000002</c:v>
                </c:pt>
                <c:pt idx="7">
                  <c:v>0.48749999999999999</c:v>
                </c:pt>
                <c:pt idx="8">
                  <c:v>0.63124999999999998</c:v>
                </c:pt>
                <c:pt idx="9">
                  <c:v>0.73750000000000004</c:v>
                </c:pt>
              </c:numCache>
            </c:numRef>
          </c:val>
          <c:smooth val="0"/>
        </c:ser>
        <c:ser>
          <c:idx val="21"/>
          <c:order val="21"/>
          <c:tx>
            <c:strRef>
              <c:f>Район!$A$66</c:f>
              <c:strCache>
                <c:ptCount val="1"/>
                <c:pt idx="0">
                  <c:v>№ 510</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Район!$B$66:$K$66</c:f>
              <c:numCache>
                <c:formatCode>0.00</c:formatCode>
                <c:ptCount val="10"/>
                <c:pt idx="0">
                  <c:v>0.69090909090909092</c:v>
                </c:pt>
                <c:pt idx="1">
                  <c:v>0.94545454545454544</c:v>
                </c:pt>
                <c:pt idx="3">
                  <c:v>0.5636363636363636</c:v>
                </c:pt>
                <c:pt idx="4">
                  <c:v>0.86363636363636365</c:v>
                </c:pt>
                <c:pt idx="5">
                  <c:v>0.67272727272727273</c:v>
                </c:pt>
                <c:pt idx="6">
                  <c:v>0.74545454545454548</c:v>
                </c:pt>
                <c:pt idx="7">
                  <c:v>0.38181818181818183</c:v>
                </c:pt>
                <c:pt idx="8">
                  <c:v>0.8</c:v>
                </c:pt>
                <c:pt idx="9">
                  <c:v>0.76363636363636367</c:v>
                </c:pt>
              </c:numCache>
            </c:numRef>
          </c:val>
          <c:smooth val="0"/>
        </c:ser>
        <c:ser>
          <c:idx val="22"/>
          <c:order val="22"/>
          <c:tx>
            <c:strRef>
              <c:f>Район!$A$67</c:f>
              <c:strCache>
                <c:ptCount val="1"/>
                <c:pt idx="0">
                  <c:v>№ 519</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Район!$B$67:$K$67</c:f>
              <c:numCache>
                <c:formatCode>0.00</c:formatCode>
                <c:ptCount val="10"/>
                <c:pt idx="0">
                  <c:v>0.67032967032967028</c:v>
                </c:pt>
                <c:pt idx="1">
                  <c:v>0.81318681318681318</c:v>
                </c:pt>
                <c:pt idx="3">
                  <c:v>0.79120879120879117</c:v>
                </c:pt>
                <c:pt idx="4">
                  <c:v>0.84065934065934067</c:v>
                </c:pt>
                <c:pt idx="5">
                  <c:v>0.75824175824175821</c:v>
                </c:pt>
                <c:pt idx="6">
                  <c:v>0.72527472527472525</c:v>
                </c:pt>
                <c:pt idx="7">
                  <c:v>0.40659340659340659</c:v>
                </c:pt>
                <c:pt idx="8">
                  <c:v>0.70879120879120883</c:v>
                </c:pt>
                <c:pt idx="9">
                  <c:v>0.67032967032967028</c:v>
                </c:pt>
              </c:numCache>
            </c:numRef>
          </c:val>
          <c:smooth val="0"/>
        </c:ser>
        <c:ser>
          <c:idx val="23"/>
          <c:order val="23"/>
          <c:tx>
            <c:strRef>
              <c:f>Район!$A$68</c:f>
              <c:strCache>
                <c:ptCount val="1"/>
                <c:pt idx="0">
                  <c:v>№ 524</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Район!$B$68:$K$68</c:f>
              <c:numCache>
                <c:formatCode>0.00</c:formatCode>
                <c:ptCount val="10"/>
                <c:pt idx="0">
                  <c:v>0.72</c:v>
                </c:pt>
                <c:pt idx="1">
                  <c:v>0.82399999999999995</c:v>
                </c:pt>
                <c:pt idx="3">
                  <c:v>0.57599999999999996</c:v>
                </c:pt>
                <c:pt idx="4">
                  <c:v>0.86</c:v>
                </c:pt>
                <c:pt idx="5">
                  <c:v>0.628</c:v>
                </c:pt>
                <c:pt idx="6">
                  <c:v>0.82399999999999995</c:v>
                </c:pt>
                <c:pt idx="7">
                  <c:v>0.44800000000000001</c:v>
                </c:pt>
                <c:pt idx="8">
                  <c:v>0.748</c:v>
                </c:pt>
                <c:pt idx="9">
                  <c:v>0.6</c:v>
                </c:pt>
              </c:numCache>
            </c:numRef>
          </c:val>
          <c:smooth val="0"/>
        </c:ser>
        <c:ser>
          <c:idx val="24"/>
          <c:order val="24"/>
          <c:tx>
            <c:strRef>
              <c:f>Район!$A$69</c:f>
              <c:strCache>
                <c:ptCount val="1"/>
                <c:pt idx="0">
                  <c:v>№ 525</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Район!$B$69:$K$69</c:f>
              <c:numCache>
                <c:formatCode>0.00</c:formatCode>
                <c:ptCount val="10"/>
                <c:pt idx="0">
                  <c:v>0.5714285714285714</c:v>
                </c:pt>
                <c:pt idx="1">
                  <c:v>0.8392857142857143</c:v>
                </c:pt>
                <c:pt idx="3">
                  <c:v>0.8392857142857143</c:v>
                </c:pt>
                <c:pt idx="4">
                  <c:v>0.8392857142857143</c:v>
                </c:pt>
                <c:pt idx="5">
                  <c:v>0.8035714285714286</c:v>
                </c:pt>
                <c:pt idx="6">
                  <c:v>0.8214285714285714</c:v>
                </c:pt>
                <c:pt idx="7">
                  <c:v>0.6071428571428571</c:v>
                </c:pt>
                <c:pt idx="8">
                  <c:v>0.8392857142857143</c:v>
                </c:pt>
                <c:pt idx="9">
                  <c:v>0.9107142857142857</c:v>
                </c:pt>
              </c:numCache>
            </c:numRef>
          </c:val>
          <c:smooth val="0"/>
        </c:ser>
        <c:ser>
          <c:idx val="25"/>
          <c:order val="25"/>
          <c:tx>
            <c:strRef>
              <c:f>Район!$A$70</c:f>
              <c:strCache>
                <c:ptCount val="1"/>
                <c:pt idx="0">
                  <c:v>№ 526</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Район!$B$70:$K$70</c:f>
              <c:numCache>
                <c:formatCode>0.00</c:formatCode>
                <c:ptCount val="10"/>
                <c:pt idx="0">
                  <c:v>0.89252336448598135</c:v>
                </c:pt>
                <c:pt idx="1">
                  <c:v>0.89719626168224298</c:v>
                </c:pt>
                <c:pt idx="3">
                  <c:v>0.85046728971962615</c:v>
                </c:pt>
                <c:pt idx="4">
                  <c:v>0.94392523364485981</c:v>
                </c:pt>
                <c:pt idx="5">
                  <c:v>0.83644859813084116</c:v>
                </c:pt>
                <c:pt idx="6">
                  <c:v>0.88785046728971961</c:v>
                </c:pt>
                <c:pt idx="7">
                  <c:v>0.3364485981308411</c:v>
                </c:pt>
                <c:pt idx="8">
                  <c:v>0.90186915887850472</c:v>
                </c:pt>
                <c:pt idx="9">
                  <c:v>0.88785046728971961</c:v>
                </c:pt>
              </c:numCache>
            </c:numRef>
          </c:val>
          <c:smooth val="0"/>
        </c:ser>
        <c:ser>
          <c:idx val="26"/>
          <c:order val="26"/>
          <c:tx>
            <c:strRef>
              <c:f>Район!$A$71</c:f>
              <c:strCache>
                <c:ptCount val="1"/>
                <c:pt idx="0">
                  <c:v>№ 536</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Район!$B$71:$K$71</c:f>
              <c:numCache>
                <c:formatCode>0.00</c:formatCode>
                <c:ptCount val="10"/>
                <c:pt idx="0">
                  <c:v>0.68181818181818177</c:v>
                </c:pt>
                <c:pt idx="1">
                  <c:v>0.65151515151515149</c:v>
                </c:pt>
                <c:pt idx="3">
                  <c:v>0.71212121212121215</c:v>
                </c:pt>
                <c:pt idx="4">
                  <c:v>0.74242424242424243</c:v>
                </c:pt>
                <c:pt idx="5">
                  <c:v>0.71212121212121215</c:v>
                </c:pt>
                <c:pt idx="6">
                  <c:v>0.71212121212121215</c:v>
                </c:pt>
                <c:pt idx="7">
                  <c:v>0.53030303030303028</c:v>
                </c:pt>
                <c:pt idx="8">
                  <c:v>0.71969696969696972</c:v>
                </c:pt>
                <c:pt idx="9">
                  <c:v>0.62121212121212122</c:v>
                </c:pt>
              </c:numCache>
            </c:numRef>
          </c:val>
          <c:smooth val="0"/>
        </c:ser>
        <c:ser>
          <c:idx val="27"/>
          <c:order val="27"/>
          <c:tx>
            <c:strRef>
              <c:f>Район!$A$72</c:f>
              <c:strCache>
                <c:ptCount val="1"/>
                <c:pt idx="0">
                  <c:v>№ 537</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Район!$B$72:$K$72</c:f>
              <c:numCache>
                <c:formatCode>0.00</c:formatCode>
                <c:ptCount val="10"/>
                <c:pt idx="0">
                  <c:v>0.60273972602739723</c:v>
                </c:pt>
                <c:pt idx="1">
                  <c:v>0.78082191780821919</c:v>
                </c:pt>
                <c:pt idx="3">
                  <c:v>0.45205479452054792</c:v>
                </c:pt>
                <c:pt idx="4">
                  <c:v>0.86301369863013699</c:v>
                </c:pt>
                <c:pt idx="5">
                  <c:v>0.71232876712328763</c:v>
                </c:pt>
                <c:pt idx="6">
                  <c:v>0.53424657534246578</c:v>
                </c:pt>
                <c:pt idx="7">
                  <c:v>0.26027397260273971</c:v>
                </c:pt>
                <c:pt idx="8">
                  <c:v>0.76027397260273977</c:v>
                </c:pt>
                <c:pt idx="9">
                  <c:v>0.58904109589041098</c:v>
                </c:pt>
              </c:numCache>
            </c:numRef>
          </c:val>
          <c:smooth val="0"/>
        </c:ser>
        <c:ser>
          <c:idx val="28"/>
          <c:order val="28"/>
          <c:tx>
            <c:strRef>
              <c:f>Район!$A$73</c:f>
              <c:strCache>
                <c:ptCount val="1"/>
                <c:pt idx="0">
                  <c:v>№ 543</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Район!$B$73:$K$73</c:f>
              <c:numCache>
                <c:formatCode>0.00</c:formatCode>
                <c:ptCount val="10"/>
                <c:pt idx="0">
                  <c:v>0.6875</c:v>
                </c:pt>
                <c:pt idx="1">
                  <c:v>0.75</c:v>
                </c:pt>
                <c:pt idx="3">
                  <c:v>0.6</c:v>
                </c:pt>
                <c:pt idx="4">
                  <c:v>0.85</c:v>
                </c:pt>
                <c:pt idx="5">
                  <c:v>0.57499999999999996</c:v>
                </c:pt>
                <c:pt idx="6">
                  <c:v>0.5</c:v>
                </c:pt>
                <c:pt idx="7">
                  <c:v>0.625</c:v>
                </c:pt>
                <c:pt idx="8">
                  <c:v>0.58750000000000002</c:v>
                </c:pt>
                <c:pt idx="9">
                  <c:v>0.6</c:v>
                </c:pt>
              </c:numCache>
            </c:numRef>
          </c:val>
          <c:smooth val="0"/>
        </c:ser>
        <c:ser>
          <c:idx val="29"/>
          <c:order val="29"/>
          <c:tx>
            <c:strRef>
              <c:f>Район!$A$74</c:f>
              <c:strCache>
                <c:ptCount val="1"/>
                <c:pt idx="0">
                  <c:v>№ 544</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Район!$B$74:$K$74</c:f>
              <c:numCache>
                <c:formatCode>0.00</c:formatCode>
                <c:ptCount val="10"/>
                <c:pt idx="0">
                  <c:v>0.60852713178294571</c:v>
                </c:pt>
                <c:pt idx="1">
                  <c:v>0.87596899224806202</c:v>
                </c:pt>
                <c:pt idx="3">
                  <c:v>0.68217054263565891</c:v>
                </c:pt>
                <c:pt idx="4">
                  <c:v>0.86821705426356588</c:v>
                </c:pt>
                <c:pt idx="5">
                  <c:v>0.86046511627906974</c:v>
                </c:pt>
                <c:pt idx="6">
                  <c:v>0.61240310077519378</c:v>
                </c:pt>
                <c:pt idx="7">
                  <c:v>0.34883720930232559</c:v>
                </c:pt>
                <c:pt idx="8">
                  <c:v>0.73643410852713176</c:v>
                </c:pt>
                <c:pt idx="9">
                  <c:v>0.63565891472868219</c:v>
                </c:pt>
              </c:numCache>
            </c:numRef>
          </c:val>
          <c:smooth val="0"/>
        </c:ser>
        <c:ser>
          <c:idx val="30"/>
          <c:order val="30"/>
          <c:tx>
            <c:strRef>
              <c:f>Район!$A$75</c:f>
              <c:strCache>
                <c:ptCount val="1"/>
                <c:pt idx="0">
                  <c:v>№ 594</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Район!$B$75:$K$75</c:f>
              <c:numCache>
                <c:formatCode>0.00</c:formatCode>
                <c:ptCount val="10"/>
                <c:pt idx="0">
                  <c:v>0.89795918367346939</c:v>
                </c:pt>
                <c:pt idx="1">
                  <c:v>0.93877551020408168</c:v>
                </c:pt>
                <c:pt idx="3">
                  <c:v>0.93877551020408168</c:v>
                </c:pt>
                <c:pt idx="4">
                  <c:v>0.87755102040816324</c:v>
                </c:pt>
                <c:pt idx="5">
                  <c:v>0.89795918367346939</c:v>
                </c:pt>
                <c:pt idx="6">
                  <c:v>0.89795918367346939</c:v>
                </c:pt>
                <c:pt idx="7">
                  <c:v>0.89795918367346939</c:v>
                </c:pt>
                <c:pt idx="8">
                  <c:v>0.83673469387755106</c:v>
                </c:pt>
                <c:pt idx="9">
                  <c:v>0.97959183673469385</c:v>
                </c:pt>
              </c:numCache>
            </c:numRef>
          </c:val>
          <c:smooth val="0"/>
        </c:ser>
        <c:ser>
          <c:idx val="31"/>
          <c:order val="31"/>
          <c:tx>
            <c:strRef>
              <c:f>Район!$A$76</c:f>
              <c:strCache>
                <c:ptCount val="1"/>
                <c:pt idx="0">
                  <c:v>№ 643</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Район!$B$76:$K$76</c:f>
              <c:numCache>
                <c:formatCode>0.00</c:formatCode>
                <c:ptCount val="10"/>
                <c:pt idx="0">
                  <c:v>0.74657534246575341</c:v>
                </c:pt>
                <c:pt idx="1">
                  <c:v>0.79452054794520544</c:v>
                </c:pt>
                <c:pt idx="3">
                  <c:v>0.64383561643835618</c:v>
                </c:pt>
                <c:pt idx="4">
                  <c:v>0.80136986301369861</c:v>
                </c:pt>
                <c:pt idx="5">
                  <c:v>0.76712328767123283</c:v>
                </c:pt>
                <c:pt idx="6">
                  <c:v>0.76712328767123283</c:v>
                </c:pt>
                <c:pt idx="7">
                  <c:v>0.38356164383561642</c:v>
                </c:pt>
                <c:pt idx="8">
                  <c:v>0.73287671232876717</c:v>
                </c:pt>
                <c:pt idx="9">
                  <c:v>0.61643835616438358</c:v>
                </c:pt>
              </c:numCache>
            </c:numRef>
          </c:val>
          <c:smooth val="0"/>
        </c:ser>
        <c:ser>
          <c:idx val="32"/>
          <c:order val="32"/>
          <c:tx>
            <c:strRef>
              <c:f>Район!$A$77</c:f>
              <c:strCache>
                <c:ptCount val="1"/>
                <c:pt idx="0">
                  <c:v>№ 684</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Район!$B$77:$K$77</c:f>
              <c:numCache>
                <c:formatCode>0.00</c:formatCode>
                <c:ptCount val="10"/>
                <c:pt idx="0">
                  <c:v>0.82608695652173914</c:v>
                </c:pt>
                <c:pt idx="1">
                  <c:v>0.86956521739130432</c:v>
                </c:pt>
                <c:pt idx="3">
                  <c:v>0.86956521739130432</c:v>
                </c:pt>
                <c:pt idx="4">
                  <c:v>0.88043478260869568</c:v>
                </c:pt>
                <c:pt idx="5">
                  <c:v>0.84782608695652173</c:v>
                </c:pt>
                <c:pt idx="6">
                  <c:v>0.82608695652173914</c:v>
                </c:pt>
                <c:pt idx="7">
                  <c:v>0.41304347826086957</c:v>
                </c:pt>
                <c:pt idx="8">
                  <c:v>0.76086956521739135</c:v>
                </c:pt>
                <c:pt idx="9">
                  <c:v>0.82608695652173914</c:v>
                </c:pt>
              </c:numCache>
            </c:numRef>
          </c:val>
          <c:smooth val="0"/>
        </c:ser>
        <c:ser>
          <c:idx val="33"/>
          <c:order val="33"/>
          <c:tx>
            <c:strRef>
              <c:f>Район!$A$78</c:f>
              <c:strCache>
                <c:ptCount val="1"/>
                <c:pt idx="0">
                  <c:v>№ 698</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f>Район!$B$44:$K$44</c:f>
              <c:strCache>
                <c:ptCount val="10"/>
                <c:pt idx="0">
                  <c:v>Задание 1</c:v>
                </c:pt>
                <c:pt idx="1">
                  <c:v>Задание 2</c:v>
                </c:pt>
                <c:pt idx="3">
                  <c:v>Задание 3</c:v>
                </c:pt>
                <c:pt idx="4">
                  <c:v>Задание 4</c:v>
                </c:pt>
                <c:pt idx="5">
                  <c:v>Задание 5</c:v>
                </c:pt>
                <c:pt idx="6">
                  <c:v>Задание 6</c:v>
                </c:pt>
                <c:pt idx="7">
                  <c:v>Задание 7</c:v>
                </c:pt>
                <c:pt idx="8">
                  <c:v>Задание 8</c:v>
                </c:pt>
                <c:pt idx="9">
                  <c:v>Задание 9</c:v>
                </c:pt>
              </c:strCache>
            </c:strRef>
          </c:cat>
          <c:val>
            <c:numRef>
              <c:f>Район!$B$78:$K$78</c:f>
              <c:numCache>
                <c:formatCode>0.00</c:formatCode>
                <c:ptCount val="10"/>
                <c:pt idx="0">
                  <c:v>0.83333333333333337</c:v>
                </c:pt>
                <c:pt idx="1">
                  <c:v>0.875</c:v>
                </c:pt>
                <c:pt idx="3">
                  <c:v>0.58333333333333337</c:v>
                </c:pt>
                <c:pt idx="4">
                  <c:v>0.86458333333333337</c:v>
                </c:pt>
                <c:pt idx="5">
                  <c:v>0.84375</c:v>
                </c:pt>
                <c:pt idx="6">
                  <c:v>0.72916666666666663</c:v>
                </c:pt>
                <c:pt idx="7">
                  <c:v>0.29166666666666669</c:v>
                </c:pt>
                <c:pt idx="8">
                  <c:v>0.76041666666666663</c:v>
                </c:pt>
                <c:pt idx="9">
                  <c:v>0.625</c:v>
                </c:pt>
              </c:numCache>
            </c:numRef>
          </c:val>
          <c:smooth val="0"/>
        </c:ser>
        <c:dLbls>
          <c:showLegendKey val="0"/>
          <c:showVal val="0"/>
          <c:showCatName val="0"/>
          <c:showSerName val="0"/>
          <c:showPercent val="0"/>
          <c:showBubbleSize val="0"/>
        </c:dLbls>
        <c:marker val="1"/>
        <c:smooth val="0"/>
        <c:axId val="298247824"/>
        <c:axId val="298248384"/>
      </c:lineChart>
      <c:catAx>
        <c:axId val="29824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8248384"/>
        <c:crosses val="autoZero"/>
        <c:auto val="1"/>
        <c:lblAlgn val="ctr"/>
        <c:lblOffset val="100"/>
        <c:noMultiLvlLbl val="0"/>
      </c:catAx>
      <c:valAx>
        <c:axId val="298248384"/>
        <c:scaling>
          <c:orientation val="minMax"/>
          <c:max val="1"/>
          <c:min val="0.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82478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'495'!$AD$4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'495'!$AC$5:$AC$18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'495'!$AD$5:$AD$18</c:f>
              <c:numCache>
                <c:formatCode>General</c:formatCode>
                <c:ptCount val="14"/>
                <c:pt idx="0">
                  <c:v>1</c:v>
                </c:pt>
                <c:pt idx="1">
                  <c:v>0</c:v>
                </c:pt>
                <c:pt idx="2">
                  <c:v>0</c:v>
                </c:pt>
                <c:pt idx="3">
                  <c:v>1</c:v>
                </c:pt>
                <c:pt idx="4">
                  <c:v>3</c:v>
                </c:pt>
                <c:pt idx="5">
                  <c:v>2</c:v>
                </c:pt>
                <c:pt idx="6">
                  <c:v>4</c:v>
                </c:pt>
                <c:pt idx="7">
                  <c:v>7</c:v>
                </c:pt>
                <c:pt idx="8">
                  <c:v>6</c:v>
                </c:pt>
                <c:pt idx="9">
                  <c:v>5</c:v>
                </c:pt>
                <c:pt idx="10">
                  <c:v>12</c:v>
                </c:pt>
                <c:pt idx="11">
                  <c:v>5</c:v>
                </c:pt>
                <c:pt idx="12">
                  <c:v>2</c:v>
                </c:pt>
                <c:pt idx="13">
                  <c:v>2</c:v>
                </c:pt>
              </c:numCache>
            </c:numRef>
          </c:val>
          <c:smooth val="0"/>
        </c:ser>
        <c:dLbls>
          <c:showLegendKey val="0"/>
          <c:showVal val="0"/>
          <c:showCatName val="0"/>
          <c:showSerName val="0"/>
          <c:showPercent val="0"/>
          <c:showBubbleSize val="0"/>
        </c:dLbls>
        <c:marker val="1"/>
        <c:smooth val="0"/>
        <c:axId val="302790288"/>
        <c:axId val="302790848"/>
      </c:lineChart>
      <c:catAx>
        <c:axId val="30279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2790848"/>
        <c:crosses val="autoZero"/>
        <c:auto val="1"/>
        <c:lblAlgn val="ctr"/>
        <c:lblOffset val="100"/>
        <c:noMultiLvlLbl val="0"/>
      </c:catAx>
      <c:valAx>
        <c:axId val="302790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2790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'496'!$AD$4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'496'!$AC$5:$AC$18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'496'!$AD$5:$AD$18</c:f>
              <c:numCache>
                <c:formatCode>General</c:formatCode>
                <c:ptCount val="14"/>
                <c:pt idx="0">
                  <c:v>0</c:v>
                </c:pt>
                <c:pt idx="1">
                  <c:v>0</c:v>
                </c:pt>
                <c:pt idx="2">
                  <c:v>2</c:v>
                </c:pt>
                <c:pt idx="3">
                  <c:v>0</c:v>
                </c:pt>
                <c:pt idx="4">
                  <c:v>2</c:v>
                </c:pt>
                <c:pt idx="5">
                  <c:v>2</c:v>
                </c:pt>
                <c:pt idx="6">
                  <c:v>2</c:v>
                </c:pt>
                <c:pt idx="7">
                  <c:v>3</c:v>
                </c:pt>
                <c:pt idx="8">
                  <c:v>9</c:v>
                </c:pt>
                <c:pt idx="9">
                  <c:v>9</c:v>
                </c:pt>
                <c:pt idx="10">
                  <c:v>11</c:v>
                </c:pt>
                <c:pt idx="11">
                  <c:v>8</c:v>
                </c:pt>
                <c:pt idx="12">
                  <c:v>4</c:v>
                </c:pt>
                <c:pt idx="13">
                  <c:v>5</c:v>
                </c:pt>
              </c:numCache>
            </c:numRef>
          </c:val>
          <c:smooth val="0"/>
        </c:ser>
        <c:dLbls>
          <c:showLegendKey val="0"/>
          <c:showVal val="0"/>
          <c:showCatName val="0"/>
          <c:showSerName val="0"/>
          <c:showPercent val="0"/>
          <c:showBubbleSize val="0"/>
        </c:dLbls>
        <c:marker val="1"/>
        <c:smooth val="0"/>
        <c:axId val="302793648"/>
        <c:axId val="302794208"/>
      </c:lineChart>
      <c:catAx>
        <c:axId val="30279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2794208"/>
        <c:crosses val="autoZero"/>
        <c:auto val="1"/>
        <c:lblAlgn val="ctr"/>
        <c:lblOffset val="100"/>
        <c:noMultiLvlLbl val="0"/>
      </c:catAx>
      <c:valAx>
        <c:axId val="302794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2793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'507'!$AD$4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'507'!$AC$5:$AC$18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'507'!$AD$5:$AD$18</c:f>
              <c:numCache>
                <c:formatCode>General</c:formatCode>
                <c:ptCount val="14"/>
                <c:pt idx="0">
                  <c:v>0</c:v>
                </c:pt>
                <c:pt idx="1">
                  <c:v>0</c:v>
                </c:pt>
                <c:pt idx="2">
                  <c:v>0</c:v>
                </c:pt>
                <c:pt idx="3">
                  <c:v>0</c:v>
                </c:pt>
                <c:pt idx="4">
                  <c:v>1</c:v>
                </c:pt>
                <c:pt idx="5">
                  <c:v>0</c:v>
                </c:pt>
                <c:pt idx="6">
                  <c:v>3</c:v>
                </c:pt>
                <c:pt idx="7">
                  <c:v>7</c:v>
                </c:pt>
                <c:pt idx="8">
                  <c:v>19</c:v>
                </c:pt>
                <c:pt idx="9">
                  <c:v>13</c:v>
                </c:pt>
                <c:pt idx="10">
                  <c:v>22</c:v>
                </c:pt>
                <c:pt idx="11">
                  <c:v>23</c:v>
                </c:pt>
                <c:pt idx="12">
                  <c:v>22</c:v>
                </c:pt>
                <c:pt idx="13">
                  <c:v>11</c:v>
                </c:pt>
              </c:numCache>
            </c:numRef>
          </c:val>
          <c:smooth val="0"/>
        </c:ser>
        <c:dLbls>
          <c:showLegendKey val="0"/>
          <c:showVal val="0"/>
          <c:showCatName val="0"/>
          <c:showSerName val="0"/>
          <c:showPercent val="0"/>
          <c:showBubbleSize val="0"/>
        </c:dLbls>
        <c:marker val="1"/>
        <c:smooth val="0"/>
        <c:axId val="302797008"/>
        <c:axId val="302797568"/>
      </c:lineChart>
      <c:catAx>
        <c:axId val="30279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2797568"/>
        <c:crosses val="autoZero"/>
        <c:auto val="1"/>
        <c:lblAlgn val="ctr"/>
        <c:lblOffset val="100"/>
        <c:noMultiLvlLbl val="0"/>
      </c:catAx>
      <c:valAx>
        <c:axId val="302797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2797008"/>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'508'!$AD$4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'508'!$AC$5:$AC$18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'508'!$AD$5:$AD$18</c:f>
              <c:numCache>
                <c:formatCode>General</c:formatCode>
                <c:ptCount val="14"/>
                <c:pt idx="0">
                  <c:v>0</c:v>
                </c:pt>
                <c:pt idx="1">
                  <c:v>0</c:v>
                </c:pt>
                <c:pt idx="2">
                  <c:v>0</c:v>
                </c:pt>
                <c:pt idx="3">
                  <c:v>0</c:v>
                </c:pt>
                <c:pt idx="4">
                  <c:v>1</c:v>
                </c:pt>
                <c:pt idx="5">
                  <c:v>1</c:v>
                </c:pt>
                <c:pt idx="6">
                  <c:v>12</c:v>
                </c:pt>
                <c:pt idx="7">
                  <c:v>10</c:v>
                </c:pt>
                <c:pt idx="8">
                  <c:v>14</c:v>
                </c:pt>
                <c:pt idx="9">
                  <c:v>12</c:v>
                </c:pt>
                <c:pt idx="10">
                  <c:v>10</c:v>
                </c:pt>
                <c:pt idx="11">
                  <c:v>10</c:v>
                </c:pt>
                <c:pt idx="12">
                  <c:v>6</c:v>
                </c:pt>
                <c:pt idx="13">
                  <c:v>4</c:v>
                </c:pt>
              </c:numCache>
            </c:numRef>
          </c:val>
          <c:smooth val="0"/>
        </c:ser>
        <c:dLbls>
          <c:showLegendKey val="0"/>
          <c:showVal val="0"/>
          <c:showCatName val="0"/>
          <c:showSerName val="0"/>
          <c:showPercent val="0"/>
          <c:showBubbleSize val="0"/>
        </c:dLbls>
        <c:marker val="1"/>
        <c:smooth val="0"/>
        <c:axId val="304066688"/>
        <c:axId val="304067248"/>
      </c:lineChart>
      <c:catAx>
        <c:axId val="30406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067248"/>
        <c:crosses val="autoZero"/>
        <c:auto val="1"/>
        <c:lblAlgn val="ctr"/>
        <c:lblOffset val="100"/>
        <c:noMultiLvlLbl val="0"/>
      </c:catAx>
      <c:valAx>
        <c:axId val="304067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066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'510'!$AD$4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'510'!$AC$5:$AC$18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'510'!$AD$5:$AD$18</c:f>
              <c:numCache>
                <c:formatCode>General</c:formatCode>
                <c:ptCount val="14"/>
                <c:pt idx="0">
                  <c:v>0</c:v>
                </c:pt>
                <c:pt idx="1">
                  <c:v>0</c:v>
                </c:pt>
                <c:pt idx="2">
                  <c:v>0</c:v>
                </c:pt>
                <c:pt idx="3">
                  <c:v>0</c:v>
                </c:pt>
                <c:pt idx="4">
                  <c:v>0</c:v>
                </c:pt>
                <c:pt idx="5">
                  <c:v>3</c:v>
                </c:pt>
                <c:pt idx="6">
                  <c:v>1</c:v>
                </c:pt>
                <c:pt idx="7">
                  <c:v>8</c:v>
                </c:pt>
                <c:pt idx="8">
                  <c:v>8</c:v>
                </c:pt>
                <c:pt idx="9">
                  <c:v>8</c:v>
                </c:pt>
                <c:pt idx="10">
                  <c:v>7</c:v>
                </c:pt>
                <c:pt idx="11">
                  <c:v>8</c:v>
                </c:pt>
                <c:pt idx="12">
                  <c:v>7</c:v>
                </c:pt>
                <c:pt idx="13">
                  <c:v>5</c:v>
                </c:pt>
              </c:numCache>
            </c:numRef>
          </c:val>
          <c:smooth val="0"/>
        </c:ser>
        <c:dLbls>
          <c:showLegendKey val="0"/>
          <c:showVal val="0"/>
          <c:showCatName val="0"/>
          <c:showSerName val="0"/>
          <c:showPercent val="0"/>
          <c:showBubbleSize val="0"/>
        </c:dLbls>
        <c:marker val="1"/>
        <c:smooth val="0"/>
        <c:axId val="304070048"/>
        <c:axId val="304070608"/>
      </c:lineChart>
      <c:catAx>
        <c:axId val="30407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070608"/>
        <c:crosses val="autoZero"/>
        <c:auto val="1"/>
        <c:lblAlgn val="ctr"/>
        <c:lblOffset val="100"/>
        <c:noMultiLvlLbl val="0"/>
      </c:catAx>
      <c:valAx>
        <c:axId val="304070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070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'519'!$AD$4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'519'!$AC$5:$AC$18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'519'!$AD$5:$AD$18</c:f>
              <c:numCache>
                <c:formatCode>General</c:formatCode>
                <c:ptCount val="14"/>
                <c:pt idx="0">
                  <c:v>0</c:v>
                </c:pt>
                <c:pt idx="1">
                  <c:v>0</c:v>
                </c:pt>
                <c:pt idx="2">
                  <c:v>0</c:v>
                </c:pt>
                <c:pt idx="3">
                  <c:v>0</c:v>
                </c:pt>
                <c:pt idx="4">
                  <c:v>3</c:v>
                </c:pt>
                <c:pt idx="5">
                  <c:v>6</c:v>
                </c:pt>
                <c:pt idx="6">
                  <c:v>4</c:v>
                </c:pt>
                <c:pt idx="7">
                  <c:v>7</c:v>
                </c:pt>
                <c:pt idx="8">
                  <c:v>10</c:v>
                </c:pt>
                <c:pt idx="9">
                  <c:v>13</c:v>
                </c:pt>
                <c:pt idx="10">
                  <c:v>15</c:v>
                </c:pt>
                <c:pt idx="11">
                  <c:v>11</c:v>
                </c:pt>
                <c:pt idx="12">
                  <c:v>17</c:v>
                </c:pt>
                <c:pt idx="13">
                  <c:v>5</c:v>
                </c:pt>
              </c:numCache>
            </c:numRef>
          </c:val>
          <c:smooth val="0"/>
        </c:ser>
        <c:dLbls>
          <c:showLegendKey val="0"/>
          <c:showVal val="0"/>
          <c:showCatName val="0"/>
          <c:showSerName val="0"/>
          <c:showPercent val="0"/>
          <c:showBubbleSize val="0"/>
        </c:dLbls>
        <c:marker val="1"/>
        <c:smooth val="0"/>
        <c:axId val="304073408"/>
        <c:axId val="304073968"/>
      </c:lineChart>
      <c:catAx>
        <c:axId val="30407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073968"/>
        <c:crosses val="autoZero"/>
        <c:auto val="1"/>
        <c:lblAlgn val="ctr"/>
        <c:lblOffset val="100"/>
        <c:noMultiLvlLbl val="0"/>
      </c:catAx>
      <c:valAx>
        <c:axId val="304073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0734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'524'!$AD$4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'524'!$AC$5:$AC$18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'524'!$AD$5:$AD$18</c:f>
              <c:numCache>
                <c:formatCode>General</c:formatCode>
                <c:ptCount val="14"/>
                <c:pt idx="0">
                  <c:v>0</c:v>
                </c:pt>
                <c:pt idx="1">
                  <c:v>1</c:v>
                </c:pt>
                <c:pt idx="2">
                  <c:v>0</c:v>
                </c:pt>
                <c:pt idx="3">
                  <c:v>0</c:v>
                </c:pt>
                <c:pt idx="4">
                  <c:v>4</c:v>
                </c:pt>
                <c:pt idx="5">
                  <c:v>5</c:v>
                </c:pt>
                <c:pt idx="6">
                  <c:v>6</c:v>
                </c:pt>
                <c:pt idx="7">
                  <c:v>10</c:v>
                </c:pt>
                <c:pt idx="8">
                  <c:v>20</c:v>
                </c:pt>
                <c:pt idx="9">
                  <c:v>19</c:v>
                </c:pt>
                <c:pt idx="10">
                  <c:v>23</c:v>
                </c:pt>
                <c:pt idx="11">
                  <c:v>13</c:v>
                </c:pt>
                <c:pt idx="12">
                  <c:v>16</c:v>
                </c:pt>
                <c:pt idx="13">
                  <c:v>8</c:v>
                </c:pt>
              </c:numCache>
            </c:numRef>
          </c:val>
          <c:smooth val="0"/>
        </c:ser>
        <c:dLbls>
          <c:showLegendKey val="0"/>
          <c:showVal val="0"/>
          <c:showCatName val="0"/>
          <c:showSerName val="0"/>
          <c:showPercent val="0"/>
          <c:showBubbleSize val="0"/>
        </c:dLbls>
        <c:marker val="1"/>
        <c:smooth val="0"/>
        <c:axId val="304076768"/>
        <c:axId val="304077328"/>
      </c:lineChart>
      <c:catAx>
        <c:axId val="30407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077328"/>
        <c:crosses val="autoZero"/>
        <c:auto val="1"/>
        <c:lblAlgn val="ctr"/>
        <c:lblOffset val="100"/>
        <c:noMultiLvlLbl val="0"/>
      </c:catAx>
      <c:valAx>
        <c:axId val="304077328"/>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076768"/>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'525'!$AD$4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'525'!$AC$5:$AC$18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'525'!$AD$5:$AD$18</c:f>
              <c:numCache>
                <c:formatCode>General</c:formatCode>
                <c:ptCount val="14"/>
                <c:pt idx="0">
                  <c:v>0</c:v>
                </c:pt>
                <c:pt idx="1">
                  <c:v>0</c:v>
                </c:pt>
                <c:pt idx="2">
                  <c:v>0</c:v>
                </c:pt>
                <c:pt idx="3">
                  <c:v>1</c:v>
                </c:pt>
                <c:pt idx="4">
                  <c:v>1</c:v>
                </c:pt>
                <c:pt idx="5">
                  <c:v>1</c:v>
                </c:pt>
                <c:pt idx="6">
                  <c:v>1</c:v>
                </c:pt>
                <c:pt idx="7">
                  <c:v>1</c:v>
                </c:pt>
                <c:pt idx="8">
                  <c:v>8</c:v>
                </c:pt>
                <c:pt idx="9">
                  <c:v>5</c:v>
                </c:pt>
                <c:pt idx="10">
                  <c:v>12</c:v>
                </c:pt>
                <c:pt idx="11">
                  <c:v>9</c:v>
                </c:pt>
                <c:pt idx="12">
                  <c:v>7</c:v>
                </c:pt>
                <c:pt idx="13">
                  <c:v>10</c:v>
                </c:pt>
              </c:numCache>
            </c:numRef>
          </c:val>
          <c:smooth val="0"/>
        </c:ser>
        <c:dLbls>
          <c:showLegendKey val="0"/>
          <c:showVal val="0"/>
          <c:showCatName val="0"/>
          <c:showSerName val="0"/>
          <c:showPercent val="0"/>
          <c:showBubbleSize val="0"/>
        </c:dLbls>
        <c:marker val="1"/>
        <c:smooth val="0"/>
        <c:axId val="304080128"/>
        <c:axId val="304080688"/>
      </c:lineChart>
      <c:catAx>
        <c:axId val="30408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080688"/>
        <c:crosses val="autoZero"/>
        <c:auto val="1"/>
        <c:lblAlgn val="ctr"/>
        <c:lblOffset val="100"/>
        <c:noMultiLvlLbl val="0"/>
      </c:catAx>
      <c:valAx>
        <c:axId val="304080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0801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'526'!$AD$4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'526'!$AC$5:$AC$18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'526'!$AD$5:$AD$18</c:f>
              <c:numCache>
                <c:formatCode>General</c:formatCode>
                <c:ptCount val="14"/>
                <c:pt idx="0">
                  <c:v>0</c:v>
                </c:pt>
                <c:pt idx="1">
                  <c:v>0</c:v>
                </c:pt>
                <c:pt idx="2">
                  <c:v>0</c:v>
                </c:pt>
                <c:pt idx="3">
                  <c:v>0</c:v>
                </c:pt>
                <c:pt idx="4">
                  <c:v>0</c:v>
                </c:pt>
                <c:pt idx="5">
                  <c:v>0</c:v>
                </c:pt>
                <c:pt idx="6">
                  <c:v>1</c:v>
                </c:pt>
                <c:pt idx="7">
                  <c:v>2</c:v>
                </c:pt>
                <c:pt idx="8">
                  <c:v>3</c:v>
                </c:pt>
                <c:pt idx="9">
                  <c:v>11</c:v>
                </c:pt>
                <c:pt idx="10">
                  <c:v>14</c:v>
                </c:pt>
                <c:pt idx="11">
                  <c:v>26</c:v>
                </c:pt>
                <c:pt idx="12">
                  <c:v>41</c:v>
                </c:pt>
                <c:pt idx="13">
                  <c:v>9</c:v>
                </c:pt>
              </c:numCache>
            </c:numRef>
          </c:val>
          <c:smooth val="0"/>
        </c:ser>
        <c:dLbls>
          <c:showLegendKey val="0"/>
          <c:showVal val="0"/>
          <c:showCatName val="0"/>
          <c:showSerName val="0"/>
          <c:showPercent val="0"/>
          <c:showBubbleSize val="0"/>
        </c:dLbls>
        <c:marker val="1"/>
        <c:smooth val="0"/>
        <c:axId val="304328848"/>
        <c:axId val="304329408"/>
      </c:lineChart>
      <c:catAx>
        <c:axId val="30432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329408"/>
        <c:crosses val="autoZero"/>
        <c:auto val="1"/>
        <c:lblAlgn val="ctr"/>
        <c:lblOffset val="100"/>
        <c:noMultiLvlLbl val="0"/>
      </c:catAx>
      <c:valAx>
        <c:axId val="304329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328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'536'!$AD$4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'536'!$AC$5:$AC$18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'536'!$AD$5:$AD$18</c:f>
              <c:numCache>
                <c:formatCode>General</c:formatCode>
                <c:ptCount val="14"/>
                <c:pt idx="0">
                  <c:v>0</c:v>
                </c:pt>
                <c:pt idx="1">
                  <c:v>2</c:v>
                </c:pt>
                <c:pt idx="2">
                  <c:v>3</c:v>
                </c:pt>
                <c:pt idx="3">
                  <c:v>3</c:v>
                </c:pt>
                <c:pt idx="4">
                  <c:v>1</c:v>
                </c:pt>
                <c:pt idx="5">
                  <c:v>3</c:v>
                </c:pt>
                <c:pt idx="6">
                  <c:v>6</c:v>
                </c:pt>
                <c:pt idx="7">
                  <c:v>3</c:v>
                </c:pt>
                <c:pt idx="8">
                  <c:v>2</c:v>
                </c:pt>
                <c:pt idx="9">
                  <c:v>5</c:v>
                </c:pt>
                <c:pt idx="10">
                  <c:v>7</c:v>
                </c:pt>
                <c:pt idx="11">
                  <c:v>11</c:v>
                </c:pt>
                <c:pt idx="12">
                  <c:v>15</c:v>
                </c:pt>
                <c:pt idx="13">
                  <c:v>5</c:v>
                </c:pt>
              </c:numCache>
            </c:numRef>
          </c:val>
          <c:smooth val="0"/>
        </c:ser>
        <c:dLbls>
          <c:showLegendKey val="0"/>
          <c:showVal val="0"/>
          <c:showCatName val="0"/>
          <c:showSerName val="0"/>
          <c:showPercent val="0"/>
          <c:showBubbleSize val="0"/>
        </c:dLbls>
        <c:marker val="1"/>
        <c:smooth val="0"/>
        <c:axId val="304332208"/>
        <c:axId val="304332768"/>
      </c:lineChart>
      <c:catAx>
        <c:axId val="304332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332768"/>
        <c:crosses val="autoZero"/>
        <c:auto val="1"/>
        <c:lblAlgn val="ctr"/>
        <c:lblOffset val="100"/>
        <c:noMultiLvlLbl val="0"/>
      </c:catAx>
      <c:valAx>
        <c:axId val="304332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332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'1'!$AD$4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'1'!$AD$5:$AD$17</c:f>
              <c:numCache>
                <c:formatCode>General</c:formatCode>
                <c:ptCount val="13"/>
                <c:pt idx="0">
                  <c:v>0</c:v>
                </c:pt>
                <c:pt idx="1">
                  <c:v>0</c:v>
                </c:pt>
                <c:pt idx="2">
                  <c:v>1</c:v>
                </c:pt>
                <c:pt idx="3">
                  <c:v>1</c:v>
                </c:pt>
                <c:pt idx="4">
                  <c:v>0</c:v>
                </c:pt>
                <c:pt idx="5">
                  <c:v>1</c:v>
                </c:pt>
                <c:pt idx="6">
                  <c:v>3</c:v>
                </c:pt>
                <c:pt idx="7">
                  <c:v>6</c:v>
                </c:pt>
                <c:pt idx="8">
                  <c:v>11</c:v>
                </c:pt>
                <c:pt idx="9">
                  <c:v>12</c:v>
                </c:pt>
                <c:pt idx="10">
                  <c:v>16</c:v>
                </c:pt>
                <c:pt idx="11">
                  <c:v>8</c:v>
                </c:pt>
                <c:pt idx="12">
                  <c:v>7</c:v>
                </c:pt>
              </c:numCache>
            </c:numRef>
          </c:val>
          <c:smooth val="0"/>
        </c:ser>
        <c:dLbls>
          <c:showLegendKey val="0"/>
          <c:showVal val="0"/>
          <c:showCatName val="0"/>
          <c:showSerName val="0"/>
          <c:showPercent val="0"/>
          <c:showBubbleSize val="0"/>
        </c:dLbls>
        <c:marker val="1"/>
        <c:smooth val="0"/>
        <c:axId val="298251184"/>
        <c:axId val="298251744"/>
      </c:lineChart>
      <c:catAx>
        <c:axId val="2982511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8251744"/>
        <c:crosses val="autoZero"/>
        <c:auto val="1"/>
        <c:lblAlgn val="ctr"/>
        <c:lblOffset val="100"/>
        <c:noMultiLvlLbl val="0"/>
      </c:catAx>
      <c:valAx>
        <c:axId val="298251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8251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'537'!$AD$4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'537'!$AC$5:$AC$18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'537'!$AD$5:$AD$18</c:f>
              <c:numCache>
                <c:formatCode>General</c:formatCode>
                <c:ptCount val="14"/>
                <c:pt idx="0">
                  <c:v>0</c:v>
                </c:pt>
                <c:pt idx="1">
                  <c:v>0</c:v>
                </c:pt>
                <c:pt idx="2">
                  <c:v>0</c:v>
                </c:pt>
                <c:pt idx="3">
                  <c:v>3</c:v>
                </c:pt>
                <c:pt idx="4">
                  <c:v>4</c:v>
                </c:pt>
                <c:pt idx="5">
                  <c:v>4</c:v>
                </c:pt>
                <c:pt idx="6">
                  <c:v>3</c:v>
                </c:pt>
                <c:pt idx="7">
                  <c:v>9</c:v>
                </c:pt>
                <c:pt idx="8">
                  <c:v>10</c:v>
                </c:pt>
                <c:pt idx="9">
                  <c:v>11</c:v>
                </c:pt>
                <c:pt idx="10">
                  <c:v>9</c:v>
                </c:pt>
                <c:pt idx="11">
                  <c:v>15</c:v>
                </c:pt>
                <c:pt idx="12">
                  <c:v>5</c:v>
                </c:pt>
                <c:pt idx="13">
                  <c:v>0</c:v>
                </c:pt>
              </c:numCache>
            </c:numRef>
          </c:val>
          <c:smooth val="0"/>
        </c:ser>
        <c:dLbls>
          <c:showLegendKey val="0"/>
          <c:showVal val="0"/>
          <c:showCatName val="0"/>
          <c:showSerName val="0"/>
          <c:showPercent val="0"/>
          <c:showBubbleSize val="0"/>
        </c:dLbls>
        <c:marker val="1"/>
        <c:smooth val="0"/>
        <c:axId val="304335568"/>
        <c:axId val="304336128"/>
      </c:lineChart>
      <c:catAx>
        <c:axId val="30433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336128"/>
        <c:crosses val="autoZero"/>
        <c:auto val="1"/>
        <c:lblAlgn val="ctr"/>
        <c:lblOffset val="100"/>
        <c:noMultiLvlLbl val="0"/>
      </c:catAx>
      <c:valAx>
        <c:axId val="304336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335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'543'!$AD$4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'543'!$AC$5:$AC$18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'543'!$AD$5:$AD$18</c:f>
              <c:numCache>
                <c:formatCode>General</c:formatCode>
                <c:ptCount val="14"/>
                <c:pt idx="0">
                  <c:v>0</c:v>
                </c:pt>
                <c:pt idx="1">
                  <c:v>1</c:v>
                </c:pt>
                <c:pt idx="2">
                  <c:v>0</c:v>
                </c:pt>
                <c:pt idx="3">
                  <c:v>1</c:v>
                </c:pt>
                <c:pt idx="4">
                  <c:v>1</c:v>
                </c:pt>
                <c:pt idx="5">
                  <c:v>2</c:v>
                </c:pt>
                <c:pt idx="6">
                  <c:v>7</c:v>
                </c:pt>
                <c:pt idx="7">
                  <c:v>4</c:v>
                </c:pt>
                <c:pt idx="8">
                  <c:v>7</c:v>
                </c:pt>
                <c:pt idx="9">
                  <c:v>2</c:v>
                </c:pt>
                <c:pt idx="10">
                  <c:v>3</c:v>
                </c:pt>
                <c:pt idx="11">
                  <c:v>4</c:v>
                </c:pt>
                <c:pt idx="12">
                  <c:v>1</c:v>
                </c:pt>
                <c:pt idx="13">
                  <c:v>7</c:v>
                </c:pt>
              </c:numCache>
            </c:numRef>
          </c:val>
          <c:smooth val="0"/>
        </c:ser>
        <c:dLbls>
          <c:showLegendKey val="0"/>
          <c:showVal val="0"/>
          <c:showCatName val="0"/>
          <c:showSerName val="0"/>
          <c:showPercent val="0"/>
          <c:showBubbleSize val="0"/>
        </c:dLbls>
        <c:marker val="1"/>
        <c:smooth val="0"/>
        <c:axId val="304338928"/>
        <c:axId val="304339488"/>
      </c:lineChart>
      <c:catAx>
        <c:axId val="30433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339488"/>
        <c:crosses val="autoZero"/>
        <c:auto val="1"/>
        <c:lblAlgn val="ctr"/>
        <c:lblOffset val="100"/>
        <c:noMultiLvlLbl val="0"/>
      </c:catAx>
      <c:valAx>
        <c:axId val="304339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338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'544'!$AD$4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'544'!$AC$5:$AC$18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'544'!$AD$5:$AD$18</c:f>
              <c:numCache>
                <c:formatCode>General</c:formatCode>
                <c:ptCount val="14"/>
                <c:pt idx="0">
                  <c:v>0</c:v>
                </c:pt>
                <c:pt idx="1">
                  <c:v>0</c:v>
                </c:pt>
                <c:pt idx="2">
                  <c:v>0</c:v>
                </c:pt>
                <c:pt idx="3">
                  <c:v>2</c:v>
                </c:pt>
                <c:pt idx="4">
                  <c:v>2</c:v>
                </c:pt>
                <c:pt idx="5">
                  <c:v>8</c:v>
                </c:pt>
                <c:pt idx="6">
                  <c:v>8</c:v>
                </c:pt>
                <c:pt idx="7">
                  <c:v>9</c:v>
                </c:pt>
                <c:pt idx="8">
                  <c:v>13</c:v>
                </c:pt>
                <c:pt idx="9">
                  <c:v>24</c:v>
                </c:pt>
                <c:pt idx="10">
                  <c:v>13</c:v>
                </c:pt>
                <c:pt idx="11">
                  <c:v>23</c:v>
                </c:pt>
                <c:pt idx="12">
                  <c:v>19</c:v>
                </c:pt>
                <c:pt idx="13">
                  <c:v>8</c:v>
                </c:pt>
              </c:numCache>
            </c:numRef>
          </c:val>
          <c:smooth val="0"/>
        </c:ser>
        <c:dLbls>
          <c:showLegendKey val="0"/>
          <c:showVal val="0"/>
          <c:showCatName val="0"/>
          <c:showSerName val="0"/>
          <c:showPercent val="0"/>
          <c:showBubbleSize val="0"/>
        </c:dLbls>
        <c:marker val="1"/>
        <c:smooth val="0"/>
        <c:axId val="304342288"/>
        <c:axId val="304342848"/>
      </c:lineChart>
      <c:catAx>
        <c:axId val="30434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342848"/>
        <c:crosses val="autoZero"/>
        <c:auto val="1"/>
        <c:lblAlgn val="ctr"/>
        <c:lblOffset val="100"/>
        <c:noMultiLvlLbl val="0"/>
      </c:catAx>
      <c:valAx>
        <c:axId val="304342848"/>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304342288"/>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'594'!$AD$4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'594'!$AD$5:$AD$18</c:f>
              <c:numCache>
                <c:formatCode>General</c:formatCode>
                <c:ptCount val="14"/>
                <c:pt idx="0">
                  <c:v>0</c:v>
                </c:pt>
                <c:pt idx="1">
                  <c:v>0</c:v>
                </c:pt>
                <c:pt idx="2">
                  <c:v>0</c:v>
                </c:pt>
                <c:pt idx="3">
                  <c:v>0</c:v>
                </c:pt>
                <c:pt idx="4">
                  <c:v>0</c:v>
                </c:pt>
                <c:pt idx="5">
                  <c:v>0</c:v>
                </c:pt>
                <c:pt idx="6">
                  <c:v>0</c:v>
                </c:pt>
                <c:pt idx="7">
                  <c:v>3</c:v>
                </c:pt>
                <c:pt idx="8">
                  <c:v>0</c:v>
                </c:pt>
                <c:pt idx="9">
                  <c:v>1</c:v>
                </c:pt>
                <c:pt idx="10">
                  <c:v>8</c:v>
                </c:pt>
                <c:pt idx="11">
                  <c:v>5</c:v>
                </c:pt>
                <c:pt idx="12">
                  <c:v>9</c:v>
                </c:pt>
                <c:pt idx="13">
                  <c:v>23</c:v>
                </c:pt>
              </c:numCache>
            </c:numRef>
          </c:val>
          <c:smooth val="0"/>
        </c:ser>
        <c:dLbls>
          <c:showLegendKey val="0"/>
          <c:showVal val="0"/>
          <c:showCatName val="0"/>
          <c:showSerName val="0"/>
          <c:showPercent val="0"/>
          <c:showBubbleSize val="0"/>
        </c:dLbls>
        <c:marker val="1"/>
        <c:smooth val="0"/>
        <c:axId val="486289808"/>
        <c:axId val="486290368"/>
      </c:lineChart>
      <c:catAx>
        <c:axId val="4862898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86290368"/>
        <c:crosses val="autoZero"/>
        <c:auto val="1"/>
        <c:lblAlgn val="ctr"/>
        <c:lblOffset val="100"/>
        <c:noMultiLvlLbl val="0"/>
      </c:catAx>
      <c:valAx>
        <c:axId val="486290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86289808"/>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'643'!$AD$4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'643'!$AC$5:$AC$18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'643'!$AD$5:$AD$18</c:f>
              <c:numCache>
                <c:formatCode>General</c:formatCode>
                <c:ptCount val="14"/>
                <c:pt idx="0">
                  <c:v>0</c:v>
                </c:pt>
                <c:pt idx="1">
                  <c:v>0</c:v>
                </c:pt>
                <c:pt idx="2">
                  <c:v>0</c:v>
                </c:pt>
                <c:pt idx="3">
                  <c:v>2</c:v>
                </c:pt>
                <c:pt idx="4">
                  <c:v>1</c:v>
                </c:pt>
                <c:pt idx="5">
                  <c:v>1</c:v>
                </c:pt>
                <c:pt idx="6">
                  <c:v>4</c:v>
                </c:pt>
                <c:pt idx="7">
                  <c:v>10</c:v>
                </c:pt>
                <c:pt idx="8">
                  <c:v>11</c:v>
                </c:pt>
                <c:pt idx="9">
                  <c:v>9</c:v>
                </c:pt>
                <c:pt idx="10">
                  <c:v>7</c:v>
                </c:pt>
                <c:pt idx="11">
                  <c:v>13</c:v>
                </c:pt>
                <c:pt idx="12">
                  <c:v>7</c:v>
                </c:pt>
                <c:pt idx="13">
                  <c:v>8</c:v>
                </c:pt>
              </c:numCache>
            </c:numRef>
          </c:val>
          <c:smooth val="0"/>
        </c:ser>
        <c:dLbls>
          <c:showLegendKey val="0"/>
          <c:showVal val="0"/>
          <c:showCatName val="0"/>
          <c:showSerName val="0"/>
          <c:showPercent val="0"/>
          <c:showBubbleSize val="0"/>
        </c:dLbls>
        <c:marker val="1"/>
        <c:smooth val="0"/>
        <c:axId val="486293168"/>
        <c:axId val="486293728"/>
      </c:lineChart>
      <c:catAx>
        <c:axId val="486293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86293728"/>
        <c:crosses val="autoZero"/>
        <c:auto val="1"/>
        <c:lblAlgn val="ctr"/>
        <c:lblOffset val="100"/>
        <c:noMultiLvlLbl val="0"/>
      </c:catAx>
      <c:valAx>
        <c:axId val="486293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86293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'684'!$AD$4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'684'!$AC$5:$AC$18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'684'!$AD$5:$AD$18</c:f>
              <c:numCache>
                <c:formatCode>General</c:formatCode>
                <c:ptCount val="14"/>
                <c:pt idx="0">
                  <c:v>0</c:v>
                </c:pt>
                <c:pt idx="1">
                  <c:v>0</c:v>
                </c:pt>
                <c:pt idx="2">
                  <c:v>0</c:v>
                </c:pt>
                <c:pt idx="3">
                  <c:v>0</c:v>
                </c:pt>
                <c:pt idx="4">
                  <c:v>0</c:v>
                </c:pt>
                <c:pt idx="5">
                  <c:v>0</c:v>
                </c:pt>
                <c:pt idx="6">
                  <c:v>0</c:v>
                </c:pt>
                <c:pt idx="7">
                  <c:v>2</c:v>
                </c:pt>
                <c:pt idx="8">
                  <c:v>2</c:v>
                </c:pt>
                <c:pt idx="9">
                  <c:v>4</c:v>
                </c:pt>
                <c:pt idx="10">
                  <c:v>14</c:v>
                </c:pt>
                <c:pt idx="11">
                  <c:v>15</c:v>
                </c:pt>
                <c:pt idx="12">
                  <c:v>8</c:v>
                </c:pt>
                <c:pt idx="13">
                  <c:v>1</c:v>
                </c:pt>
              </c:numCache>
            </c:numRef>
          </c:val>
          <c:smooth val="0"/>
        </c:ser>
        <c:dLbls>
          <c:showLegendKey val="0"/>
          <c:showVal val="0"/>
          <c:showCatName val="0"/>
          <c:showSerName val="0"/>
          <c:showPercent val="0"/>
          <c:showBubbleSize val="0"/>
        </c:dLbls>
        <c:marker val="1"/>
        <c:smooth val="0"/>
        <c:axId val="486296528"/>
        <c:axId val="486297088"/>
      </c:lineChart>
      <c:catAx>
        <c:axId val="48629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86297088"/>
        <c:crosses val="autoZero"/>
        <c:auto val="1"/>
        <c:lblAlgn val="ctr"/>
        <c:lblOffset val="100"/>
        <c:noMultiLvlLbl val="0"/>
      </c:catAx>
      <c:valAx>
        <c:axId val="486297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86296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'698'!$AD$4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'698'!$AC$5:$AC$18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'698'!$AD$5:$AD$18</c:f>
              <c:numCache>
                <c:formatCode>General</c:formatCode>
                <c:ptCount val="14"/>
                <c:pt idx="0">
                  <c:v>0</c:v>
                </c:pt>
                <c:pt idx="1">
                  <c:v>0</c:v>
                </c:pt>
                <c:pt idx="2">
                  <c:v>2</c:v>
                </c:pt>
                <c:pt idx="3">
                  <c:v>0</c:v>
                </c:pt>
                <c:pt idx="4">
                  <c:v>2</c:v>
                </c:pt>
                <c:pt idx="5">
                  <c:v>0</c:v>
                </c:pt>
                <c:pt idx="6">
                  <c:v>1</c:v>
                </c:pt>
                <c:pt idx="7">
                  <c:v>2</c:v>
                </c:pt>
                <c:pt idx="8">
                  <c:v>5</c:v>
                </c:pt>
                <c:pt idx="9">
                  <c:v>3</c:v>
                </c:pt>
                <c:pt idx="10">
                  <c:v>11</c:v>
                </c:pt>
                <c:pt idx="11">
                  <c:v>12</c:v>
                </c:pt>
                <c:pt idx="12">
                  <c:v>5</c:v>
                </c:pt>
                <c:pt idx="13">
                  <c:v>5</c:v>
                </c:pt>
              </c:numCache>
            </c:numRef>
          </c:val>
          <c:smooth val="0"/>
        </c:ser>
        <c:dLbls>
          <c:showLegendKey val="0"/>
          <c:showVal val="0"/>
          <c:showCatName val="0"/>
          <c:showSerName val="0"/>
          <c:showPercent val="0"/>
          <c:showBubbleSize val="0"/>
        </c:dLbls>
        <c:marker val="1"/>
        <c:smooth val="0"/>
        <c:axId val="486299888"/>
        <c:axId val="486300448"/>
      </c:lineChart>
      <c:catAx>
        <c:axId val="48629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86300448"/>
        <c:crosses val="autoZero"/>
        <c:auto val="1"/>
        <c:lblAlgn val="ctr"/>
        <c:lblOffset val="100"/>
        <c:noMultiLvlLbl val="0"/>
      </c:catAx>
      <c:valAx>
        <c:axId val="486300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48629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'351'!$AD$4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'351'!$AC$5:$AC$18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'351'!$AD$5:$AD$18</c:f>
              <c:numCache>
                <c:formatCode>General</c:formatCode>
                <c:ptCount val="14"/>
                <c:pt idx="0">
                  <c:v>0</c:v>
                </c:pt>
                <c:pt idx="1">
                  <c:v>0</c:v>
                </c:pt>
                <c:pt idx="2">
                  <c:v>0</c:v>
                </c:pt>
                <c:pt idx="3">
                  <c:v>0</c:v>
                </c:pt>
                <c:pt idx="4">
                  <c:v>0</c:v>
                </c:pt>
                <c:pt idx="5">
                  <c:v>2</c:v>
                </c:pt>
                <c:pt idx="6">
                  <c:v>4</c:v>
                </c:pt>
                <c:pt idx="7">
                  <c:v>8</c:v>
                </c:pt>
                <c:pt idx="8">
                  <c:v>7</c:v>
                </c:pt>
                <c:pt idx="9">
                  <c:v>9</c:v>
                </c:pt>
                <c:pt idx="10">
                  <c:v>14</c:v>
                </c:pt>
                <c:pt idx="11">
                  <c:v>15</c:v>
                </c:pt>
                <c:pt idx="12">
                  <c:v>11</c:v>
                </c:pt>
                <c:pt idx="13">
                  <c:v>10</c:v>
                </c:pt>
              </c:numCache>
            </c:numRef>
          </c:val>
          <c:smooth val="0"/>
        </c:ser>
        <c:dLbls>
          <c:showLegendKey val="0"/>
          <c:showVal val="0"/>
          <c:showCatName val="0"/>
          <c:showSerName val="0"/>
          <c:showPercent val="0"/>
          <c:showBubbleSize val="0"/>
        </c:dLbls>
        <c:marker val="1"/>
        <c:smooth val="0"/>
        <c:axId val="298254544"/>
        <c:axId val="298255104"/>
      </c:lineChart>
      <c:catAx>
        <c:axId val="29825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8255104"/>
        <c:crosses val="autoZero"/>
        <c:auto val="1"/>
        <c:lblAlgn val="ctr"/>
        <c:lblOffset val="100"/>
        <c:noMultiLvlLbl val="0"/>
      </c:catAx>
      <c:valAx>
        <c:axId val="298255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82545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'353'!$AD$4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'353'!$AC$5:$AC$18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3">
                  <c:v>13</c:v>
                </c:pt>
              </c:numCache>
            </c:numRef>
          </c:cat>
          <c:val>
            <c:numRef>
              <c:f>'353'!$AD$5:$AD$18</c:f>
              <c:numCache>
                <c:formatCode>General</c:formatCode>
                <c:ptCount val="14"/>
                <c:pt idx="0">
                  <c:v>0</c:v>
                </c:pt>
                <c:pt idx="1">
                  <c:v>0</c:v>
                </c:pt>
                <c:pt idx="2">
                  <c:v>0</c:v>
                </c:pt>
                <c:pt idx="3">
                  <c:v>0</c:v>
                </c:pt>
                <c:pt idx="4">
                  <c:v>0</c:v>
                </c:pt>
                <c:pt idx="5">
                  <c:v>0</c:v>
                </c:pt>
                <c:pt idx="6">
                  <c:v>1</c:v>
                </c:pt>
                <c:pt idx="7">
                  <c:v>0</c:v>
                </c:pt>
                <c:pt idx="8">
                  <c:v>1</c:v>
                </c:pt>
                <c:pt idx="9">
                  <c:v>0</c:v>
                </c:pt>
                <c:pt idx="10">
                  <c:v>0</c:v>
                </c:pt>
                <c:pt idx="11">
                  <c:v>3</c:v>
                </c:pt>
                <c:pt idx="13">
                  <c:v>6</c:v>
                </c:pt>
              </c:numCache>
            </c:numRef>
          </c:val>
          <c:smooth val="0"/>
        </c:ser>
        <c:dLbls>
          <c:showLegendKey val="0"/>
          <c:showVal val="0"/>
          <c:showCatName val="0"/>
          <c:showSerName val="0"/>
          <c:showPercent val="0"/>
          <c:showBubbleSize val="0"/>
        </c:dLbls>
        <c:marker val="1"/>
        <c:smooth val="0"/>
        <c:axId val="292208016"/>
        <c:axId val="292208576"/>
      </c:lineChart>
      <c:catAx>
        <c:axId val="29220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2208576"/>
        <c:crosses val="autoZero"/>
        <c:auto val="1"/>
        <c:lblAlgn val="ctr"/>
        <c:lblOffset val="100"/>
        <c:noMultiLvlLbl val="0"/>
      </c:catAx>
      <c:valAx>
        <c:axId val="292208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22080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'354'!$AD$4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'354'!$AC$5:$AC$18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'354'!$AD$5:$AD$18</c:f>
              <c:numCache>
                <c:formatCode>General</c:formatCode>
                <c:ptCount val="14"/>
                <c:pt idx="0">
                  <c:v>0</c:v>
                </c:pt>
                <c:pt idx="1">
                  <c:v>0</c:v>
                </c:pt>
                <c:pt idx="2">
                  <c:v>0</c:v>
                </c:pt>
                <c:pt idx="3">
                  <c:v>0</c:v>
                </c:pt>
                <c:pt idx="4">
                  <c:v>0</c:v>
                </c:pt>
                <c:pt idx="5">
                  <c:v>0</c:v>
                </c:pt>
                <c:pt idx="6">
                  <c:v>0</c:v>
                </c:pt>
                <c:pt idx="7">
                  <c:v>8</c:v>
                </c:pt>
                <c:pt idx="8">
                  <c:v>8</c:v>
                </c:pt>
                <c:pt idx="9">
                  <c:v>5</c:v>
                </c:pt>
                <c:pt idx="10">
                  <c:v>10</c:v>
                </c:pt>
                <c:pt idx="11">
                  <c:v>10</c:v>
                </c:pt>
                <c:pt idx="12">
                  <c:v>9</c:v>
                </c:pt>
                <c:pt idx="13">
                  <c:v>6</c:v>
                </c:pt>
              </c:numCache>
            </c:numRef>
          </c:val>
          <c:smooth val="0"/>
        </c:ser>
        <c:dLbls>
          <c:showLegendKey val="0"/>
          <c:showVal val="0"/>
          <c:showCatName val="0"/>
          <c:showSerName val="0"/>
          <c:showPercent val="0"/>
          <c:showBubbleSize val="0"/>
        </c:dLbls>
        <c:marker val="1"/>
        <c:smooth val="0"/>
        <c:axId val="292211376"/>
        <c:axId val="292211936"/>
      </c:lineChart>
      <c:catAx>
        <c:axId val="29221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2211936"/>
        <c:crosses val="autoZero"/>
        <c:auto val="1"/>
        <c:lblAlgn val="ctr"/>
        <c:lblOffset val="100"/>
        <c:noMultiLvlLbl val="0"/>
      </c:catAx>
      <c:valAx>
        <c:axId val="292211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22113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'355'!$AD$4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'355'!$AC$5:$AC$18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'355'!$AD$5:$AD$18</c:f>
              <c:numCache>
                <c:formatCode>General</c:formatCode>
                <c:ptCount val="14"/>
                <c:pt idx="0">
                  <c:v>0</c:v>
                </c:pt>
                <c:pt idx="1">
                  <c:v>0</c:v>
                </c:pt>
                <c:pt idx="2">
                  <c:v>0</c:v>
                </c:pt>
                <c:pt idx="3">
                  <c:v>0</c:v>
                </c:pt>
                <c:pt idx="4">
                  <c:v>0</c:v>
                </c:pt>
                <c:pt idx="5">
                  <c:v>1</c:v>
                </c:pt>
                <c:pt idx="6">
                  <c:v>3</c:v>
                </c:pt>
                <c:pt idx="7">
                  <c:v>4</c:v>
                </c:pt>
                <c:pt idx="8">
                  <c:v>1</c:v>
                </c:pt>
                <c:pt idx="9">
                  <c:v>5</c:v>
                </c:pt>
                <c:pt idx="10">
                  <c:v>5</c:v>
                </c:pt>
                <c:pt idx="11">
                  <c:v>4</c:v>
                </c:pt>
                <c:pt idx="12">
                  <c:v>10</c:v>
                </c:pt>
                <c:pt idx="13">
                  <c:v>18</c:v>
                </c:pt>
              </c:numCache>
            </c:numRef>
          </c:val>
          <c:smooth val="0"/>
        </c:ser>
        <c:dLbls>
          <c:showLegendKey val="0"/>
          <c:showVal val="0"/>
          <c:showCatName val="0"/>
          <c:showSerName val="0"/>
          <c:showPercent val="0"/>
          <c:showBubbleSize val="0"/>
        </c:dLbls>
        <c:marker val="1"/>
        <c:smooth val="0"/>
        <c:axId val="298733296"/>
        <c:axId val="298733856"/>
      </c:lineChart>
      <c:catAx>
        <c:axId val="29873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8733856"/>
        <c:crosses val="autoZero"/>
        <c:auto val="1"/>
        <c:lblAlgn val="ctr"/>
        <c:lblOffset val="100"/>
        <c:noMultiLvlLbl val="0"/>
      </c:catAx>
      <c:valAx>
        <c:axId val="298733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87332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'356'!$AD$4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'356'!$AC$5:$AC$18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'356'!$AD$5:$AD$18</c:f>
              <c:numCache>
                <c:formatCode>General</c:formatCode>
                <c:ptCount val="14"/>
                <c:pt idx="0">
                  <c:v>0</c:v>
                </c:pt>
                <c:pt idx="1">
                  <c:v>0</c:v>
                </c:pt>
                <c:pt idx="2">
                  <c:v>0</c:v>
                </c:pt>
                <c:pt idx="3">
                  <c:v>2</c:v>
                </c:pt>
                <c:pt idx="4">
                  <c:v>1</c:v>
                </c:pt>
                <c:pt idx="5">
                  <c:v>3</c:v>
                </c:pt>
                <c:pt idx="6">
                  <c:v>6</c:v>
                </c:pt>
                <c:pt idx="7">
                  <c:v>7</c:v>
                </c:pt>
                <c:pt idx="8">
                  <c:v>8</c:v>
                </c:pt>
                <c:pt idx="9">
                  <c:v>7</c:v>
                </c:pt>
                <c:pt idx="10">
                  <c:v>14</c:v>
                </c:pt>
                <c:pt idx="11">
                  <c:v>21</c:v>
                </c:pt>
                <c:pt idx="12">
                  <c:v>15</c:v>
                </c:pt>
                <c:pt idx="13">
                  <c:v>4</c:v>
                </c:pt>
              </c:numCache>
            </c:numRef>
          </c:val>
          <c:smooth val="0"/>
        </c:ser>
        <c:dLbls>
          <c:showLegendKey val="0"/>
          <c:showVal val="0"/>
          <c:showCatName val="0"/>
          <c:showSerName val="0"/>
          <c:showPercent val="0"/>
          <c:showBubbleSize val="0"/>
        </c:dLbls>
        <c:marker val="1"/>
        <c:smooth val="0"/>
        <c:axId val="298736656"/>
        <c:axId val="298737216"/>
      </c:lineChart>
      <c:catAx>
        <c:axId val="29873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8737216"/>
        <c:crosses val="autoZero"/>
        <c:auto val="1"/>
        <c:lblAlgn val="ctr"/>
        <c:lblOffset val="100"/>
        <c:noMultiLvlLbl val="0"/>
      </c:catAx>
      <c:valAx>
        <c:axId val="298737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87366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'358'!$AD$4</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'358'!$AC$5:$AC$18</c:f>
              <c:numCache>
                <c:formatCode>General</c:formatCod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13</c:v>
                </c:pt>
              </c:numCache>
            </c:numRef>
          </c:cat>
          <c:val>
            <c:numRef>
              <c:f>'358'!$AD$5:$AD$18</c:f>
              <c:numCache>
                <c:formatCode>General</c:formatCode>
                <c:ptCount val="14"/>
                <c:pt idx="0">
                  <c:v>0</c:v>
                </c:pt>
                <c:pt idx="1">
                  <c:v>0</c:v>
                </c:pt>
                <c:pt idx="2">
                  <c:v>1</c:v>
                </c:pt>
                <c:pt idx="3">
                  <c:v>0</c:v>
                </c:pt>
                <c:pt idx="4">
                  <c:v>2</c:v>
                </c:pt>
                <c:pt idx="5">
                  <c:v>2</c:v>
                </c:pt>
                <c:pt idx="6">
                  <c:v>13</c:v>
                </c:pt>
                <c:pt idx="7">
                  <c:v>9</c:v>
                </c:pt>
                <c:pt idx="8">
                  <c:v>8</c:v>
                </c:pt>
                <c:pt idx="9">
                  <c:v>13</c:v>
                </c:pt>
                <c:pt idx="10">
                  <c:v>13</c:v>
                </c:pt>
                <c:pt idx="11">
                  <c:v>27</c:v>
                </c:pt>
                <c:pt idx="12">
                  <c:v>16</c:v>
                </c:pt>
                <c:pt idx="13">
                  <c:v>5</c:v>
                </c:pt>
              </c:numCache>
            </c:numRef>
          </c:val>
          <c:smooth val="0"/>
        </c:ser>
        <c:dLbls>
          <c:showLegendKey val="0"/>
          <c:showVal val="0"/>
          <c:showCatName val="0"/>
          <c:showSerName val="0"/>
          <c:showPercent val="0"/>
          <c:showBubbleSize val="0"/>
        </c:dLbls>
        <c:marker val="1"/>
        <c:smooth val="0"/>
        <c:axId val="299685744"/>
        <c:axId val="299686304"/>
      </c:lineChart>
      <c:catAx>
        <c:axId val="29968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9686304"/>
        <c:crosses val="autoZero"/>
        <c:auto val="1"/>
        <c:lblAlgn val="ctr"/>
        <c:lblOffset val="100"/>
        <c:noMultiLvlLbl val="0"/>
      </c:catAx>
      <c:valAx>
        <c:axId val="299686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2996857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16</xdr:col>
      <xdr:colOff>309561</xdr:colOff>
      <xdr:row>43</xdr:row>
      <xdr:rowOff>152401</xdr:rowOff>
    </xdr:from>
    <xdr:to>
      <xdr:col>30</xdr:col>
      <xdr:colOff>11905</xdr:colOff>
      <xdr:row>55</xdr:row>
      <xdr:rowOff>26195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333374</xdr:colOff>
      <xdr:row>55</xdr:row>
      <xdr:rowOff>128588</xdr:rowOff>
    </xdr:from>
    <xdr:to>
      <xdr:col>34</xdr:col>
      <xdr:colOff>178592</xdr:colOff>
      <xdr:row>82</xdr:row>
      <xdr:rowOff>71438</xdr:rowOff>
    </xdr:to>
    <xdr:graphicFrame macro="">
      <xdr:nvGraphicFramePr>
        <xdr:cNvPr id="3" name="Диа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30</xdr:col>
      <xdr:colOff>190500</xdr:colOff>
      <xdr:row>3</xdr:row>
      <xdr:rowOff>29936</xdr:rowOff>
    </xdr:from>
    <xdr:to>
      <xdr:col>37</xdr:col>
      <xdr:colOff>476250</xdr:colOff>
      <xdr:row>10</xdr:row>
      <xdr:rowOff>106136</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30</xdr:col>
      <xdr:colOff>95249</xdr:colOff>
      <xdr:row>2</xdr:row>
      <xdr:rowOff>427566</xdr:rowOff>
    </xdr:from>
    <xdr:to>
      <xdr:col>37</xdr:col>
      <xdr:colOff>370416</xdr:colOff>
      <xdr:row>10</xdr:row>
      <xdr:rowOff>69850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30</xdr:col>
      <xdr:colOff>142875</xdr:colOff>
      <xdr:row>3</xdr:row>
      <xdr:rowOff>9525</xdr:rowOff>
    </xdr:from>
    <xdr:to>
      <xdr:col>37</xdr:col>
      <xdr:colOff>464344</xdr:colOff>
      <xdr:row>10</xdr:row>
      <xdr:rowOff>85725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30</xdr:col>
      <xdr:colOff>130968</xdr:colOff>
      <xdr:row>2</xdr:row>
      <xdr:rowOff>414337</xdr:rowOff>
    </xdr:from>
    <xdr:to>
      <xdr:col>37</xdr:col>
      <xdr:colOff>452437</xdr:colOff>
      <xdr:row>10</xdr:row>
      <xdr:rowOff>61912</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30</xdr:col>
      <xdr:colOff>178593</xdr:colOff>
      <xdr:row>2</xdr:row>
      <xdr:rowOff>426244</xdr:rowOff>
    </xdr:from>
    <xdr:to>
      <xdr:col>37</xdr:col>
      <xdr:colOff>500062</xdr:colOff>
      <xdr:row>10</xdr:row>
      <xdr:rowOff>73819</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30</xdr:col>
      <xdr:colOff>226218</xdr:colOff>
      <xdr:row>2</xdr:row>
      <xdr:rowOff>426244</xdr:rowOff>
    </xdr:from>
    <xdr:to>
      <xdr:col>37</xdr:col>
      <xdr:colOff>547687</xdr:colOff>
      <xdr:row>10</xdr:row>
      <xdr:rowOff>73819</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30</xdr:col>
      <xdr:colOff>190500</xdr:colOff>
      <xdr:row>3</xdr:row>
      <xdr:rowOff>45244</xdr:rowOff>
    </xdr:from>
    <xdr:to>
      <xdr:col>37</xdr:col>
      <xdr:colOff>511969</xdr:colOff>
      <xdr:row>10</xdr:row>
      <xdr:rowOff>121444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30</xdr:col>
      <xdr:colOff>142874</xdr:colOff>
      <xdr:row>2</xdr:row>
      <xdr:rowOff>426244</xdr:rowOff>
    </xdr:from>
    <xdr:to>
      <xdr:col>37</xdr:col>
      <xdr:colOff>464343</xdr:colOff>
      <xdr:row>10</xdr:row>
      <xdr:rowOff>73819</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30</xdr:col>
      <xdr:colOff>154781</xdr:colOff>
      <xdr:row>3</xdr:row>
      <xdr:rowOff>21431</xdr:rowOff>
    </xdr:from>
    <xdr:to>
      <xdr:col>37</xdr:col>
      <xdr:colOff>476250</xdr:colOff>
      <xdr:row>10</xdr:row>
      <xdr:rowOff>97631</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30</xdr:col>
      <xdr:colOff>261937</xdr:colOff>
      <xdr:row>2</xdr:row>
      <xdr:rowOff>390525</xdr:rowOff>
    </xdr:from>
    <xdr:to>
      <xdr:col>37</xdr:col>
      <xdr:colOff>583406</xdr:colOff>
      <xdr:row>10</xdr:row>
      <xdr:rowOff>38100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847150</xdr:colOff>
      <xdr:row>36</xdr:row>
      <xdr:rowOff>46762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0"/>
          <a:ext cx="4600000" cy="6904762"/>
        </a:xfrm>
        <a:prstGeom prst="rect">
          <a:avLst/>
        </a:prstGeom>
      </xdr:spPr>
    </xdr:pic>
    <xdr:clientData/>
  </xdr:twoCellAnchor>
  <xdr:twoCellAnchor editAs="oneCell">
    <xdr:from>
      <xdr:col>8</xdr:col>
      <xdr:colOff>0</xdr:colOff>
      <xdr:row>0</xdr:row>
      <xdr:rowOff>0</xdr:rowOff>
    </xdr:from>
    <xdr:to>
      <xdr:col>16</xdr:col>
      <xdr:colOff>123258</xdr:colOff>
      <xdr:row>34</xdr:row>
      <xdr:rowOff>94429</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4876800" y="0"/>
          <a:ext cx="4533333" cy="6571429"/>
        </a:xfrm>
        <a:prstGeom prst="rect">
          <a:avLst/>
        </a:prstGeom>
      </xdr:spPr>
    </xdr:pic>
    <xdr:clientData/>
  </xdr:twoCellAnchor>
  <xdr:twoCellAnchor editAs="oneCell">
    <xdr:from>
      <xdr:col>16</xdr:col>
      <xdr:colOff>0</xdr:colOff>
      <xdr:row>0</xdr:row>
      <xdr:rowOff>0</xdr:rowOff>
    </xdr:from>
    <xdr:to>
      <xdr:col>23</xdr:col>
      <xdr:colOff>323276</xdr:colOff>
      <xdr:row>35</xdr:row>
      <xdr:rowOff>46786</xdr:rowOff>
    </xdr:to>
    <xdr:pic>
      <xdr:nvPicPr>
        <xdr:cNvPr id="4" name="Рисунок 3"/>
        <xdr:cNvPicPr>
          <a:picLocks noChangeAspect="1"/>
        </xdr:cNvPicPr>
      </xdr:nvPicPr>
      <xdr:blipFill>
        <a:blip xmlns:r="http://schemas.openxmlformats.org/officeDocument/2006/relationships" r:embed="rId3"/>
        <a:stretch>
          <a:fillRect/>
        </a:stretch>
      </xdr:blipFill>
      <xdr:spPr>
        <a:xfrm>
          <a:off x="9753600" y="0"/>
          <a:ext cx="4590476" cy="6714286"/>
        </a:xfrm>
        <a:prstGeom prst="rect">
          <a:avLst/>
        </a:prstGeom>
      </xdr:spPr>
    </xdr:pic>
    <xdr:clientData/>
  </xdr:twoCellAnchor>
  <xdr:twoCellAnchor editAs="oneCell">
    <xdr:from>
      <xdr:col>24</xdr:col>
      <xdr:colOff>0</xdr:colOff>
      <xdr:row>0</xdr:row>
      <xdr:rowOff>0</xdr:rowOff>
    </xdr:from>
    <xdr:to>
      <xdr:col>31</xdr:col>
      <xdr:colOff>351848</xdr:colOff>
      <xdr:row>34</xdr:row>
      <xdr:rowOff>123000</xdr:rowOff>
    </xdr:to>
    <xdr:pic>
      <xdr:nvPicPr>
        <xdr:cNvPr id="5" name="Рисунок 4"/>
        <xdr:cNvPicPr>
          <a:picLocks noChangeAspect="1"/>
        </xdr:cNvPicPr>
      </xdr:nvPicPr>
      <xdr:blipFill>
        <a:blip xmlns:r="http://schemas.openxmlformats.org/officeDocument/2006/relationships" r:embed="rId4"/>
        <a:stretch>
          <a:fillRect/>
        </a:stretch>
      </xdr:blipFill>
      <xdr:spPr>
        <a:xfrm>
          <a:off x="14630400" y="0"/>
          <a:ext cx="4619048" cy="6600000"/>
        </a:xfrm>
        <a:prstGeom prst="rect">
          <a:avLst/>
        </a:prstGeom>
      </xdr:spPr>
    </xdr:pic>
    <xdr:clientData/>
  </xdr:twoCellAnchor>
  <xdr:twoCellAnchor editAs="oneCell">
    <xdr:from>
      <xdr:col>32</xdr:col>
      <xdr:colOff>0</xdr:colOff>
      <xdr:row>0</xdr:row>
      <xdr:rowOff>0</xdr:rowOff>
    </xdr:from>
    <xdr:to>
      <xdr:col>39</xdr:col>
      <xdr:colOff>304229</xdr:colOff>
      <xdr:row>34</xdr:row>
      <xdr:rowOff>132524</xdr:rowOff>
    </xdr:to>
    <xdr:pic>
      <xdr:nvPicPr>
        <xdr:cNvPr id="6" name="Рисунок 5"/>
        <xdr:cNvPicPr>
          <a:picLocks noChangeAspect="1"/>
        </xdr:cNvPicPr>
      </xdr:nvPicPr>
      <xdr:blipFill>
        <a:blip xmlns:r="http://schemas.openxmlformats.org/officeDocument/2006/relationships" r:embed="rId5"/>
        <a:stretch>
          <a:fillRect/>
        </a:stretch>
      </xdr:blipFill>
      <xdr:spPr>
        <a:xfrm>
          <a:off x="19507200" y="0"/>
          <a:ext cx="4571429" cy="6609524"/>
        </a:xfrm>
        <a:prstGeom prst="rect">
          <a:avLst/>
        </a:prstGeom>
      </xdr:spPr>
    </xdr:pic>
    <xdr:clientData/>
  </xdr:twoCellAnchor>
  <xdr:twoCellAnchor editAs="oneCell">
    <xdr:from>
      <xdr:col>40</xdr:col>
      <xdr:colOff>0</xdr:colOff>
      <xdr:row>0</xdr:row>
      <xdr:rowOff>0</xdr:rowOff>
    </xdr:from>
    <xdr:to>
      <xdr:col>47</xdr:col>
      <xdr:colOff>247086</xdr:colOff>
      <xdr:row>35</xdr:row>
      <xdr:rowOff>65833</xdr:rowOff>
    </xdr:to>
    <xdr:pic>
      <xdr:nvPicPr>
        <xdr:cNvPr id="7" name="Рисунок 6"/>
        <xdr:cNvPicPr>
          <a:picLocks noChangeAspect="1"/>
        </xdr:cNvPicPr>
      </xdr:nvPicPr>
      <xdr:blipFill>
        <a:blip xmlns:r="http://schemas.openxmlformats.org/officeDocument/2006/relationships" r:embed="rId6"/>
        <a:stretch>
          <a:fillRect/>
        </a:stretch>
      </xdr:blipFill>
      <xdr:spPr>
        <a:xfrm>
          <a:off x="24384000" y="0"/>
          <a:ext cx="4514286" cy="6733333"/>
        </a:xfrm>
        <a:prstGeom prst="rect">
          <a:avLst/>
        </a:prstGeom>
      </xdr:spPr>
    </xdr:pic>
    <xdr:clientData/>
  </xdr:twoCellAnchor>
  <xdr:twoCellAnchor editAs="oneCell">
    <xdr:from>
      <xdr:col>48</xdr:col>
      <xdr:colOff>0</xdr:colOff>
      <xdr:row>0</xdr:row>
      <xdr:rowOff>0</xdr:rowOff>
    </xdr:from>
    <xdr:to>
      <xdr:col>55</xdr:col>
      <xdr:colOff>237562</xdr:colOff>
      <xdr:row>35</xdr:row>
      <xdr:rowOff>27738</xdr:rowOff>
    </xdr:to>
    <xdr:pic>
      <xdr:nvPicPr>
        <xdr:cNvPr id="8" name="Рисунок 7"/>
        <xdr:cNvPicPr>
          <a:picLocks noChangeAspect="1"/>
        </xdr:cNvPicPr>
      </xdr:nvPicPr>
      <xdr:blipFill>
        <a:blip xmlns:r="http://schemas.openxmlformats.org/officeDocument/2006/relationships" r:embed="rId7"/>
        <a:stretch>
          <a:fillRect/>
        </a:stretch>
      </xdr:blipFill>
      <xdr:spPr>
        <a:xfrm>
          <a:off x="29260800" y="0"/>
          <a:ext cx="4504762" cy="6695238"/>
        </a:xfrm>
        <a:prstGeom prst="rect">
          <a:avLst/>
        </a:prstGeom>
      </xdr:spPr>
    </xdr:pic>
    <xdr:clientData/>
  </xdr:twoCellAnchor>
  <xdr:twoCellAnchor editAs="oneCell">
    <xdr:from>
      <xdr:col>56</xdr:col>
      <xdr:colOff>0</xdr:colOff>
      <xdr:row>0</xdr:row>
      <xdr:rowOff>0</xdr:rowOff>
    </xdr:from>
    <xdr:to>
      <xdr:col>63</xdr:col>
      <xdr:colOff>323276</xdr:colOff>
      <xdr:row>36</xdr:row>
      <xdr:rowOff>75333</xdr:rowOff>
    </xdr:to>
    <xdr:pic>
      <xdr:nvPicPr>
        <xdr:cNvPr id="9" name="Рисунок 8"/>
        <xdr:cNvPicPr>
          <a:picLocks noChangeAspect="1"/>
        </xdr:cNvPicPr>
      </xdr:nvPicPr>
      <xdr:blipFill>
        <a:blip xmlns:r="http://schemas.openxmlformats.org/officeDocument/2006/relationships" r:embed="rId8"/>
        <a:stretch>
          <a:fillRect/>
        </a:stretch>
      </xdr:blipFill>
      <xdr:spPr>
        <a:xfrm>
          <a:off x="34137600" y="0"/>
          <a:ext cx="4590476" cy="6933333"/>
        </a:xfrm>
        <a:prstGeom prst="rect">
          <a:avLst/>
        </a:prstGeom>
      </xdr:spPr>
    </xdr:pic>
    <xdr:clientData/>
  </xdr:twoCellAnchor>
  <xdr:twoCellAnchor editAs="oneCell">
    <xdr:from>
      <xdr:col>64</xdr:col>
      <xdr:colOff>0</xdr:colOff>
      <xdr:row>1</xdr:row>
      <xdr:rowOff>0</xdr:rowOff>
    </xdr:from>
    <xdr:to>
      <xdr:col>71</xdr:col>
      <xdr:colOff>304229</xdr:colOff>
      <xdr:row>17</xdr:row>
      <xdr:rowOff>132952</xdr:rowOff>
    </xdr:to>
    <xdr:pic>
      <xdr:nvPicPr>
        <xdr:cNvPr id="10" name="Рисунок 9"/>
        <xdr:cNvPicPr>
          <a:picLocks noChangeAspect="1"/>
        </xdr:cNvPicPr>
      </xdr:nvPicPr>
      <xdr:blipFill>
        <a:blip xmlns:r="http://schemas.openxmlformats.org/officeDocument/2006/relationships" r:embed="rId9"/>
        <a:stretch>
          <a:fillRect/>
        </a:stretch>
      </xdr:blipFill>
      <xdr:spPr>
        <a:xfrm>
          <a:off x="39014400" y="190500"/>
          <a:ext cx="4571429" cy="318095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30</xdr:col>
      <xdr:colOff>190500</xdr:colOff>
      <xdr:row>3</xdr:row>
      <xdr:rowOff>2721</xdr:rowOff>
    </xdr:from>
    <xdr:to>
      <xdr:col>37</xdr:col>
      <xdr:colOff>476250</xdr:colOff>
      <xdr:row>10</xdr:row>
      <xdr:rowOff>78921</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30</xdr:col>
      <xdr:colOff>127000</xdr:colOff>
      <xdr:row>3</xdr:row>
      <xdr:rowOff>14817</xdr:rowOff>
    </xdr:from>
    <xdr:to>
      <xdr:col>37</xdr:col>
      <xdr:colOff>402167</xdr:colOff>
      <xdr:row>10</xdr:row>
      <xdr:rowOff>91017</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30</xdr:col>
      <xdr:colOff>102577</xdr:colOff>
      <xdr:row>3</xdr:row>
      <xdr:rowOff>49824</xdr:rowOff>
    </xdr:from>
    <xdr:to>
      <xdr:col>37</xdr:col>
      <xdr:colOff>366346</xdr:colOff>
      <xdr:row>10</xdr:row>
      <xdr:rowOff>126024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30</xdr:col>
      <xdr:colOff>238124</xdr:colOff>
      <xdr:row>2</xdr:row>
      <xdr:rowOff>414337</xdr:rowOff>
    </xdr:from>
    <xdr:to>
      <xdr:col>37</xdr:col>
      <xdr:colOff>559593</xdr:colOff>
      <xdr:row>10</xdr:row>
      <xdr:rowOff>61912</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31</xdr:col>
      <xdr:colOff>74084</xdr:colOff>
      <xdr:row>2</xdr:row>
      <xdr:rowOff>395817</xdr:rowOff>
    </xdr:from>
    <xdr:to>
      <xdr:col>38</xdr:col>
      <xdr:colOff>349251</xdr:colOff>
      <xdr:row>10</xdr:row>
      <xdr:rowOff>38101</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31</xdr:col>
      <xdr:colOff>83343</xdr:colOff>
      <xdr:row>2</xdr:row>
      <xdr:rowOff>402431</xdr:rowOff>
    </xdr:from>
    <xdr:to>
      <xdr:col>38</xdr:col>
      <xdr:colOff>404811</xdr:colOff>
      <xdr:row>10</xdr:row>
      <xdr:rowOff>50006</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31</xdr:col>
      <xdr:colOff>83344</xdr:colOff>
      <xdr:row>3</xdr:row>
      <xdr:rowOff>9525</xdr:rowOff>
    </xdr:from>
    <xdr:to>
      <xdr:col>38</xdr:col>
      <xdr:colOff>404812</xdr:colOff>
      <xdr:row>10</xdr:row>
      <xdr:rowOff>85725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31</xdr:col>
      <xdr:colOff>154782</xdr:colOff>
      <xdr:row>2</xdr:row>
      <xdr:rowOff>426244</xdr:rowOff>
    </xdr:from>
    <xdr:to>
      <xdr:col>38</xdr:col>
      <xdr:colOff>476250</xdr:colOff>
      <xdr:row>10</xdr:row>
      <xdr:rowOff>73819</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31</xdr:col>
      <xdr:colOff>273844</xdr:colOff>
      <xdr:row>2</xdr:row>
      <xdr:rowOff>414338</xdr:rowOff>
    </xdr:from>
    <xdr:to>
      <xdr:col>38</xdr:col>
      <xdr:colOff>595312</xdr:colOff>
      <xdr:row>10</xdr:row>
      <xdr:rowOff>61913</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31</xdr:col>
      <xdr:colOff>116416</xdr:colOff>
      <xdr:row>3</xdr:row>
      <xdr:rowOff>14817</xdr:rowOff>
    </xdr:from>
    <xdr:to>
      <xdr:col>38</xdr:col>
      <xdr:colOff>391583</xdr:colOff>
      <xdr:row>10</xdr:row>
      <xdr:rowOff>91017</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30</xdr:col>
      <xdr:colOff>180228</xdr:colOff>
      <xdr:row>2</xdr:row>
      <xdr:rowOff>352239</xdr:rowOff>
    </xdr:from>
    <xdr:to>
      <xdr:col>37</xdr:col>
      <xdr:colOff>544419</xdr:colOff>
      <xdr:row>9</xdr:row>
      <xdr:rowOff>380814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31</xdr:col>
      <xdr:colOff>35718</xdr:colOff>
      <xdr:row>3</xdr:row>
      <xdr:rowOff>45243</xdr:rowOff>
    </xdr:from>
    <xdr:to>
      <xdr:col>38</xdr:col>
      <xdr:colOff>357187</xdr:colOff>
      <xdr:row>10</xdr:row>
      <xdr:rowOff>121443</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31</xdr:col>
      <xdr:colOff>47625</xdr:colOff>
      <xdr:row>2</xdr:row>
      <xdr:rowOff>378619</xdr:rowOff>
    </xdr:from>
    <xdr:to>
      <xdr:col>38</xdr:col>
      <xdr:colOff>369093</xdr:colOff>
      <xdr:row>10</xdr:row>
      <xdr:rowOff>26194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31</xdr:col>
      <xdr:colOff>231322</xdr:colOff>
      <xdr:row>3</xdr:row>
      <xdr:rowOff>57149</xdr:rowOff>
    </xdr:from>
    <xdr:to>
      <xdr:col>38</xdr:col>
      <xdr:colOff>517072</xdr:colOff>
      <xdr:row>10</xdr:row>
      <xdr:rowOff>133349</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31</xdr:col>
      <xdr:colOff>148166</xdr:colOff>
      <xdr:row>3</xdr:row>
      <xdr:rowOff>57151</xdr:rowOff>
    </xdr:from>
    <xdr:to>
      <xdr:col>38</xdr:col>
      <xdr:colOff>423333</xdr:colOff>
      <xdr:row>10</xdr:row>
      <xdr:rowOff>133351</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31</xdr:col>
      <xdr:colOff>178594</xdr:colOff>
      <xdr:row>3</xdr:row>
      <xdr:rowOff>21432</xdr:rowOff>
    </xdr:from>
    <xdr:to>
      <xdr:col>38</xdr:col>
      <xdr:colOff>500062</xdr:colOff>
      <xdr:row>10</xdr:row>
      <xdr:rowOff>97632</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31</xdr:col>
      <xdr:colOff>95250</xdr:colOff>
      <xdr:row>3</xdr:row>
      <xdr:rowOff>35984</xdr:rowOff>
    </xdr:from>
    <xdr:to>
      <xdr:col>38</xdr:col>
      <xdr:colOff>370417</xdr:colOff>
      <xdr:row>10</xdr:row>
      <xdr:rowOff>112184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31</xdr:col>
      <xdr:colOff>116416</xdr:colOff>
      <xdr:row>3</xdr:row>
      <xdr:rowOff>57151</xdr:rowOff>
    </xdr:from>
    <xdr:to>
      <xdr:col>38</xdr:col>
      <xdr:colOff>391583</xdr:colOff>
      <xdr:row>10</xdr:row>
      <xdr:rowOff>133351</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30</xdr:col>
      <xdr:colOff>391582</xdr:colOff>
      <xdr:row>4</xdr:row>
      <xdr:rowOff>35984</xdr:rowOff>
    </xdr:from>
    <xdr:to>
      <xdr:col>38</xdr:col>
      <xdr:colOff>317499</xdr:colOff>
      <xdr:row>11</xdr:row>
      <xdr:rowOff>112184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30</xdr:col>
      <xdr:colOff>222249</xdr:colOff>
      <xdr:row>3</xdr:row>
      <xdr:rowOff>67734</xdr:rowOff>
    </xdr:from>
    <xdr:to>
      <xdr:col>37</xdr:col>
      <xdr:colOff>497416</xdr:colOff>
      <xdr:row>10</xdr:row>
      <xdr:rowOff>143934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30</xdr:col>
      <xdr:colOff>130968</xdr:colOff>
      <xdr:row>3</xdr:row>
      <xdr:rowOff>45244</xdr:rowOff>
    </xdr:from>
    <xdr:to>
      <xdr:col>37</xdr:col>
      <xdr:colOff>452437</xdr:colOff>
      <xdr:row>10</xdr:row>
      <xdr:rowOff>121444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30</xdr:col>
      <xdr:colOff>235857</xdr:colOff>
      <xdr:row>3</xdr:row>
      <xdr:rowOff>40520</xdr:rowOff>
    </xdr:from>
    <xdr:to>
      <xdr:col>37</xdr:col>
      <xdr:colOff>480786</xdr:colOff>
      <xdr:row>10</xdr:row>
      <xdr:rowOff>116720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30</xdr:col>
      <xdr:colOff>208642</xdr:colOff>
      <xdr:row>2</xdr:row>
      <xdr:rowOff>435127</xdr:rowOff>
    </xdr:from>
    <xdr:to>
      <xdr:col>37</xdr:col>
      <xdr:colOff>521607</xdr:colOff>
      <xdr:row>10</xdr:row>
      <xdr:rowOff>75898</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30</xdr:col>
      <xdr:colOff>71437</xdr:colOff>
      <xdr:row>2</xdr:row>
      <xdr:rowOff>414338</xdr:rowOff>
    </xdr:from>
    <xdr:to>
      <xdr:col>37</xdr:col>
      <xdr:colOff>392906</xdr:colOff>
      <xdr:row>10</xdr:row>
      <xdr:rowOff>61913</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01135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201137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3%201137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201137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3%201137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3%201148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3%201148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201148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3%201149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3%201149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3%20115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01135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3%2011508.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3%20115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3%20115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3%201152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3%20115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3%201152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3%201153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3%2011537.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3%201154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3%20115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011354.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3%2011594.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3%201164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3%201168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3%2011698.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3%20119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3%201190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3%201100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user\Documents\&#1048;&#1085;&#1075;&#1072;\&#1052;&#1077;&#1090;&#1072;&#1087;&#1088;&#1077;&#1076;&#1084;&#1077;&#1090;%201-5\3%20&#1082;&#1083;&#1072;&#1089;&#1089;&#1099;\&#1052;&#1086;&#1089;&#1082;&#1086;&#1074;&#1089;&#1082;&#1080;&#1081;%20-3%20&#1072;%20&#1082;&#1083;&#1072;&#1089;&#108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user\Documents\&#1048;&#1085;&#1075;&#1072;\&#1052;&#1077;&#1090;&#1072;&#1087;&#1088;&#1077;&#1076;&#1084;&#1077;&#1090;%201-5\3%20&#1082;&#1083;&#1072;&#1089;&#1089;&#1099;\&#1052;&#1086;&#1089;&#1082;&#1086;&#1074;&#1089;&#1082;&#1080;&#1081;-3-&#1041;%20&#1082;&#1083;&#1072;&#1089;&#108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user\Documents\&#1048;&#1085;&#1075;&#1072;\&#1052;&#1077;&#1090;&#1072;&#1087;&#1088;&#1077;&#1076;&#1084;&#1077;&#1090;%201-5\3%20&#1082;&#1083;&#1072;&#1089;&#1089;&#1099;\&#1052;&#1086;&#1089;&#1082;&#1086;&#1074;&#1089;&#1082;&#1080;&#1081;-362%203&#1074;-&#1082;&#1083;&#1072;&#1089;&#10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01135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201135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201135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201136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201136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201137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A2" t="str">
            <v>Адмиралтейский</v>
          </cell>
          <cell r="C2" t="str">
            <v>ПАСКАЛЬ ЛИЦЕЙ</v>
          </cell>
          <cell r="D2">
            <v>3902</v>
          </cell>
          <cell r="E2" t="str">
            <v>СОШ</v>
          </cell>
          <cell r="G2">
            <v>0</v>
          </cell>
        </row>
        <row r="3">
          <cell r="A3" t="str">
            <v>Василеостровский</v>
          </cell>
          <cell r="C3" t="str">
            <v>АНО "СПбМШ"</v>
          </cell>
          <cell r="D3">
            <v>8902</v>
          </cell>
          <cell r="E3" t="str">
            <v>СОШ</v>
          </cell>
          <cell r="G3">
            <v>1</v>
          </cell>
        </row>
        <row r="4">
          <cell r="A4" t="str">
            <v>Выборгский</v>
          </cell>
          <cell r="C4" t="str">
            <v>ГБОУ СПБ музыкальный лицей</v>
          </cell>
          <cell r="D4">
            <v>18910</v>
          </cell>
          <cell r="E4" t="str">
            <v>СОШ</v>
          </cell>
          <cell r="G4">
            <v>2</v>
          </cell>
        </row>
        <row r="5">
          <cell r="A5" t="str">
            <v>Калининский</v>
          </cell>
          <cell r="C5" t="str">
            <v>НО Н(Ч)ОУ МШГУ</v>
          </cell>
          <cell r="D5">
            <v>18907</v>
          </cell>
          <cell r="E5" t="str">
            <v>СОШ</v>
          </cell>
        </row>
        <row r="6">
          <cell r="A6" t="str">
            <v>Кировский</v>
          </cell>
          <cell r="C6" t="str">
            <v>НОУ "Лицей "АРИСТОС"</v>
          </cell>
          <cell r="D6">
            <v>7904</v>
          </cell>
          <cell r="E6" t="str">
            <v>СОШ</v>
          </cell>
        </row>
        <row r="7">
          <cell r="A7" t="str">
            <v>Колпинский</v>
          </cell>
          <cell r="C7" t="str">
            <v>НОУ "Медицинская гимназия"</v>
          </cell>
          <cell r="D7">
            <v>3901</v>
          </cell>
          <cell r="E7" t="str">
            <v>СОШ</v>
          </cell>
        </row>
        <row r="8">
          <cell r="A8" t="str">
            <v>Красногвардейский</v>
          </cell>
          <cell r="C8" t="str">
            <v>ЧОУ "Академия"</v>
          </cell>
          <cell r="D8">
            <v>10901</v>
          </cell>
          <cell r="E8" t="str">
            <v>СОШ</v>
          </cell>
        </row>
        <row r="9">
          <cell r="A9" t="str">
            <v>Красносельский</v>
          </cell>
          <cell r="C9" t="str">
            <v>НОУ Гете-Шуле</v>
          </cell>
          <cell r="D9">
            <v>13902</v>
          </cell>
          <cell r="E9" t="str">
            <v>СОШ</v>
          </cell>
        </row>
        <row r="10">
          <cell r="A10" t="str">
            <v>Кронштадтский</v>
          </cell>
          <cell r="C10" t="str">
            <v>НОУ ДиПСО "Праздник+"</v>
          </cell>
          <cell r="D10">
            <v>12627</v>
          </cell>
          <cell r="E10" t="str">
            <v>СОШ</v>
          </cell>
        </row>
        <row r="11">
          <cell r="A11" t="str">
            <v>Курортный</v>
          </cell>
          <cell r="C11" t="str">
            <v>НОУ Лидер</v>
          </cell>
          <cell r="D11">
            <v>15901</v>
          </cell>
          <cell r="E11" t="str">
            <v>СОШ</v>
          </cell>
        </row>
        <row r="12">
          <cell r="A12" t="str">
            <v>Московский</v>
          </cell>
          <cell r="C12" t="str">
            <v>НОУ П Гимназия АН</v>
          </cell>
          <cell r="D12">
            <v>12626</v>
          </cell>
          <cell r="E12" t="str">
            <v>СОШ</v>
          </cell>
        </row>
        <row r="13">
          <cell r="A13" t="str">
            <v>Невский</v>
          </cell>
          <cell r="C13" t="str">
            <v>НОУ УВК "Взмах"</v>
          </cell>
          <cell r="D13">
            <v>5660</v>
          </cell>
          <cell r="E13" t="str">
            <v>СОШ</v>
          </cell>
        </row>
        <row r="14">
          <cell r="A14" t="str">
            <v>Петроградский</v>
          </cell>
          <cell r="C14" t="str">
            <v>НОУ Школа "Доверие"</v>
          </cell>
          <cell r="D14">
            <v>15903</v>
          </cell>
          <cell r="E14" t="str">
            <v>СОШ</v>
          </cell>
        </row>
        <row r="15">
          <cell r="A15" t="str">
            <v>Петродворцовый</v>
          </cell>
          <cell r="C15" t="str">
            <v>НОУ ШНИ</v>
          </cell>
          <cell r="D15">
            <v>18915</v>
          </cell>
          <cell r="E15" t="str">
            <v>СОШ</v>
          </cell>
        </row>
        <row r="16">
          <cell r="A16" t="str">
            <v>Приморский</v>
          </cell>
          <cell r="C16" t="str">
            <v>НЧОУ "Дельта"</v>
          </cell>
          <cell r="D16">
            <v>5664</v>
          </cell>
          <cell r="E16" t="str">
            <v>СОШ</v>
          </cell>
        </row>
        <row r="17">
          <cell r="A17" t="str">
            <v>Пушкинский</v>
          </cell>
          <cell r="C17" t="str">
            <v>ЧОУ "гимназия "Петершуле"</v>
          </cell>
          <cell r="D17">
            <v>7905</v>
          </cell>
          <cell r="E17" t="str">
            <v>СОШ</v>
          </cell>
        </row>
        <row r="18">
          <cell r="A18" t="str">
            <v>Фрунзенский</v>
          </cell>
          <cell r="C18" t="str">
            <v>ЧОУ "гимназия имени А.Невского"</v>
          </cell>
          <cell r="D18">
            <v>7906</v>
          </cell>
          <cell r="E18" t="str">
            <v>СОШ</v>
          </cell>
        </row>
        <row r="19">
          <cell r="A19" t="str">
            <v>Центральный</v>
          </cell>
          <cell r="C19" t="str">
            <v>ЧОУ "Менахем"</v>
          </cell>
          <cell r="D19">
            <v>3903</v>
          </cell>
          <cell r="E19" t="str">
            <v>СОШ</v>
          </cell>
        </row>
        <row r="20">
          <cell r="C20" t="str">
            <v>ЧОУ "СОШ "Логос"</v>
          </cell>
          <cell r="D20">
            <v>1704</v>
          </cell>
          <cell r="E20" t="str">
            <v>СОШ</v>
          </cell>
        </row>
        <row r="21">
          <cell r="C21" t="str">
            <v>ЧОУ "Центр Искусства Воспитания "Общеобразовательная Вальдорфская школа и детский сад"</v>
          </cell>
          <cell r="D21">
            <v>2703</v>
          </cell>
          <cell r="E21" t="str">
            <v>СОШ</v>
          </cell>
        </row>
        <row r="22">
          <cell r="C22" t="str">
            <v>ЧОУ "Школа "Обучение в диалоге"</v>
          </cell>
          <cell r="D22">
            <v>18919</v>
          </cell>
          <cell r="E22" t="str">
            <v>СОШ</v>
          </cell>
        </row>
        <row r="23">
          <cell r="C23" t="str">
            <v>ЧОУ "ШКОЛА "РИД"</v>
          </cell>
          <cell r="D23">
            <v>13901</v>
          </cell>
          <cell r="E23" t="str">
            <v>СОШ</v>
          </cell>
        </row>
        <row r="24">
          <cell r="C24" t="str">
            <v>ЧОУ "Школа "Шамир"</v>
          </cell>
          <cell r="D24">
            <v>1705</v>
          </cell>
          <cell r="E24" t="str">
            <v>СОШ</v>
          </cell>
        </row>
        <row r="25">
          <cell r="C25" t="str">
            <v>ЧОУ "ШКОЛА ГРАН"</v>
          </cell>
          <cell r="D25">
            <v>15900</v>
          </cell>
          <cell r="E25" t="str">
            <v>СОШ</v>
          </cell>
        </row>
        <row r="26">
          <cell r="C26" t="str">
            <v>ЧОУ "Школа Экспресс" Санкт-Петербурга</v>
          </cell>
          <cell r="D26">
            <v>18913</v>
          </cell>
          <cell r="E26" t="str">
            <v>СОШ</v>
          </cell>
        </row>
        <row r="27">
          <cell r="C27" t="str">
            <v>ЧОУ АЛЬМА-МАТЕР</v>
          </cell>
          <cell r="D27">
            <v>18905</v>
          </cell>
          <cell r="E27" t="str">
            <v>СОШ</v>
          </cell>
        </row>
        <row r="28">
          <cell r="C28" t="str">
            <v>ЧОУ ДиПСО "Шанс"</v>
          </cell>
          <cell r="D28">
            <v>12628</v>
          </cell>
          <cell r="E28" t="str">
            <v>СОШ</v>
          </cell>
        </row>
        <row r="29">
          <cell r="C29" t="str">
            <v>ЧОУ им Шацкого</v>
          </cell>
          <cell r="D29">
            <v>2705</v>
          </cell>
          <cell r="E29" t="str">
            <v>СОШ</v>
          </cell>
        </row>
        <row r="30">
          <cell r="C30" t="str">
            <v>ЧОУ СОШ "Гимназия"Северная Венеция</v>
          </cell>
          <cell r="D30">
            <v>11902</v>
          </cell>
          <cell r="E30" t="str">
            <v>СОШ</v>
          </cell>
        </row>
        <row r="31">
          <cell r="C31" t="str">
            <v>ЧОУ СПБГШ "РОСТ"</v>
          </cell>
          <cell r="D31">
            <v>3904</v>
          </cell>
          <cell r="E31" t="str">
            <v>СОШ</v>
          </cell>
        </row>
        <row r="32">
          <cell r="C32" t="str">
            <v>ЧОУ ШЭиП</v>
          </cell>
          <cell r="D32">
            <v>8900</v>
          </cell>
          <cell r="E32" t="str">
            <v>СОШ</v>
          </cell>
        </row>
        <row r="33">
          <cell r="C33" t="str">
            <v>ЧОУСОГХЦ"МИРТ"</v>
          </cell>
          <cell r="D33">
            <v>18920</v>
          </cell>
          <cell r="E33" t="str">
            <v>СОШ</v>
          </cell>
        </row>
        <row r="34">
          <cell r="C34" t="str">
            <v>Школа «Студиум»</v>
          </cell>
          <cell r="D34">
            <v>11901</v>
          </cell>
          <cell r="E34" t="str">
            <v>СОШ</v>
          </cell>
        </row>
        <row r="35">
          <cell r="C35" t="str">
            <v>Экономический лицей АНО ВО "МБИ"</v>
          </cell>
          <cell r="D35">
            <v>18906</v>
          </cell>
          <cell r="E35" t="str">
            <v>СОШ</v>
          </cell>
        </row>
        <row r="36">
          <cell r="C36" t="str">
            <v>ЧОУ "Школа Шостаковичей"</v>
          </cell>
          <cell r="D36">
            <v>2707</v>
          </cell>
          <cell r="E36" t="str">
            <v>СОШ</v>
          </cell>
        </row>
        <row r="37">
          <cell r="C37" t="str">
            <v>ЧОУ "ЮВЕНТА"</v>
          </cell>
          <cell r="D37">
            <v>2704</v>
          </cell>
          <cell r="E37" t="str">
            <v>СОШ</v>
          </cell>
        </row>
        <row r="38">
          <cell r="C38" t="str">
            <v>ЧОУ "Школа разговорных языков"</v>
          </cell>
          <cell r="D38">
            <v>5663</v>
          </cell>
          <cell r="E38" t="str">
            <v>СОШ</v>
          </cell>
        </row>
        <row r="39">
          <cell r="C39" t="str">
            <v>ЧОУ "Школа "Унисон"</v>
          </cell>
          <cell r="D39">
            <v>18909</v>
          </cell>
          <cell r="E39" t="str">
            <v>СОШ</v>
          </cell>
        </row>
        <row r="40">
          <cell r="C40" t="str">
            <v>НОУ Школа "Деловая волна"</v>
          </cell>
          <cell r="D40">
            <v>15907</v>
          </cell>
          <cell r="E40" t="str">
            <v>СОШ</v>
          </cell>
        </row>
        <row r="41">
          <cell r="C41" t="str">
            <v>НОУ ЧШ "Дипломат"</v>
          </cell>
          <cell r="D41">
            <v>1706</v>
          </cell>
          <cell r="E41" t="str">
            <v>СОШ</v>
          </cell>
        </row>
        <row r="42">
          <cell r="C42" t="str">
            <v>ЧОУ "Тет-а-тет"</v>
          </cell>
          <cell r="D42">
            <v>11000</v>
          </cell>
          <cell r="E42" t="str">
            <v>СОШ</v>
          </cell>
        </row>
        <row r="43">
          <cell r="C43" t="str">
            <v>ЧОУ "Санкт-Петербургская школа "ТТИШБ"</v>
          </cell>
          <cell r="D43">
            <v>1703</v>
          </cell>
          <cell r="E43" t="str">
            <v>СОШ</v>
          </cell>
        </row>
        <row r="44">
          <cell r="C44" t="str">
            <v>ЧОУ СВШ</v>
          </cell>
          <cell r="D44">
            <v>99999</v>
          </cell>
          <cell r="E44" t="str">
            <v>СОШ</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A2" t="str">
            <v>Адмиралтейский</v>
          </cell>
          <cell r="C2" t="str">
            <v>ПАСКАЛЬ ЛИЦЕЙ</v>
          </cell>
          <cell r="D2">
            <v>3902</v>
          </cell>
          <cell r="E2" t="str">
            <v>СОШ</v>
          </cell>
          <cell r="G2">
            <v>0</v>
          </cell>
        </row>
        <row r="3">
          <cell r="A3" t="str">
            <v>Василеостровский</v>
          </cell>
          <cell r="C3" t="str">
            <v>АНО "СПбМШ"</v>
          </cell>
          <cell r="D3">
            <v>8902</v>
          </cell>
          <cell r="E3" t="str">
            <v>СОШ</v>
          </cell>
          <cell r="G3">
            <v>1</v>
          </cell>
        </row>
        <row r="4">
          <cell r="A4" t="str">
            <v>Выборгский</v>
          </cell>
          <cell r="C4" t="str">
            <v>ГБОУ СПБ музыкальный лицей</v>
          </cell>
          <cell r="D4">
            <v>18910</v>
          </cell>
          <cell r="E4" t="str">
            <v>СОШ</v>
          </cell>
          <cell r="G4">
            <v>2</v>
          </cell>
        </row>
        <row r="5">
          <cell r="A5" t="str">
            <v>Калининский</v>
          </cell>
          <cell r="C5" t="str">
            <v>НО Н(Ч)ОУ МШГУ</v>
          </cell>
          <cell r="D5">
            <v>18907</v>
          </cell>
          <cell r="E5" t="str">
            <v>СОШ</v>
          </cell>
        </row>
        <row r="6">
          <cell r="A6" t="str">
            <v>Кировский</v>
          </cell>
          <cell r="C6" t="str">
            <v>НОУ "Лицей "АРИСТОС"</v>
          </cell>
          <cell r="D6">
            <v>7904</v>
          </cell>
          <cell r="E6" t="str">
            <v>СОШ</v>
          </cell>
        </row>
        <row r="7">
          <cell r="A7" t="str">
            <v>Колпинский</v>
          </cell>
          <cell r="C7" t="str">
            <v>НОУ "Медицинская гимназия"</v>
          </cell>
          <cell r="D7">
            <v>3901</v>
          </cell>
          <cell r="E7" t="str">
            <v>СОШ</v>
          </cell>
        </row>
        <row r="8">
          <cell r="A8" t="str">
            <v>Красногвардейский</v>
          </cell>
          <cell r="C8" t="str">
            <v>ЧОУ "Академия"</v>
          </cell>
          <cell r="D8">
            <v>10901</v>
          </cell>
          <cell r="E8" t="str">
            <v>СОШ</v>
          </cell>
        </row>
        <row r="9">
          <cell r="A9" t="str">
            <v>Красносельский</v>
          </cell>
          <cell r="C9" t="str">
            <v>НОУ Гете-Шуле</v>
          </cell>
          <cell r="D9">
            <v>13902</v>
          </cell>
          <cell r="E9" t="str">
            <v>СОШ</v>
          </cell>
        </row>
        <row r="10">
          <cell r="A10" t="str">
            <v>Кронштадтский</v>
          </cell>
          <cell r="C10" t="str">
            <v>НОУ ДиПСО "Праздник+"</v>
          </cell>
          <cell r="D10">
            <v>12627</v>
          </cell>
          <cell r="E10" t="str">
            <v>СОШ</v>
          </cell>
        </row>
        <row r="11">
          <cell r="A11" t="str">
            <v>Курортный</v>
          </cell>
          <cell r="C11" t="str">
            <v>НОУ Лидер</v>
          </cell>
          <cell r="D11">
            <v>15901</v>
          </cell>
          <cell r="E11" t="str">
            <v>СОШ</v>
          </cell>
        </row>
        <row r="12">
          <cell r="A12" t="str">
            <v>Московский</v>
          </cell>
          <cell r="C12" t="str">
            <v>НОУ П Гимназия АН</v>
          </cell>
          <cell r="D12">
            <v>12626</v>
          </cell>
          <cell r="E12" t="str">
            <v>СОШ</v>
          </cell>
        </row>
        <row r="13">
          <cell r="A13" t="str">
            <v>Невский</v>
          </cell>
          <cell r="C13" t="str">
            <v>НОУ УВК "Взмах"</v>
          </cell>
          <cell r="D13">
            <v>5660</v>
          </cell>
          <cell r="E13" t="str">
            <v>СОШ</v>
          </cell>
        </row>
        <row r="14">
          <cell r="A14" t="str">
            <v>Петроградский</v>
          </cell>
          <cell r="C14" t="str">
            <v>НОУ Школа "Доверие"</v>
          </cell>
          <cell r="D14">
            <v>15903</v>
          </cell>
          <cell r="E14" t="str">
            <v>СОШ</v>
          </cell>
        </row>
        <row r="15">
          <cell r="A15" t="str">
            <v>Петродворцовый</v>
          </cell>
          <cell r="C15" t="str">
            <v>НОУ ШНИ</v>
          </cell>
          <cell r="D15">
            <v>18915</v>
          </cell>
          <cell r="E15" t="str">
            <v>СОШ</v>
          </cell>
        </row>
        <row r="16">
          <cell r="A16" t="str">
            <v>Приморский</v>
          </cell>
          <cell r="C16" t="str">
            <v>НЧОУ "Дельта"</v>
          </cell>
          <cell r="D16">
            <v>5664</v>
          </cell>
          <cell r="E16" t="str">
            <v>СОШ</v>
          </cell>
        </row>
        <row r="17">
          <cell r="A17" t="str">
            <v>Пушкинский</v>
          </cell>
          <cell r="C17" t="str">
            <v>ЧОУ "гимназия "Петершуле"</v>
          </cell>
          <cell r="D17">
            <v>7905</v>
          </cell>
          <cell r="E17" t="str">
            <v>СОШ</v>
          </cell>
        </row>
        <row r="18">
          <cell r="A18" t="str">
            <v>Фрунзенский</v>
          </cell>
          <cell r="C18" t="str">
            <v>ЧОУ "гимназия имени А.Невского"</v>
          </cell>
          <cell r="D18">
            <v>7906</v>
          </cell>
          <cell r="E18" t="str">
            <v>СОШ</v>
          </cell>
        </row>
        <row r="19">
          <cell r="A19" t="str">
            <v>Центральный</v>
          </cell>
          <cell r="C19" t="str">
            <v>ЧОУ "Менахем"</v>
          </cell>
          <cell r="D19">
            <v>3903</v>
          </cell>
          <cell r="E19" t="str">
            <v>СОШ</v>
          </cell>
        </row>
        <row r="20">
          <cell r="C20" t="str">
            <v>ЧОУ "СОШ "Логос"</v>
          </cell>
          <cell r="D20">
            <v>1704</v>
          </cell>
          <cell r="E20" t="str">
            <v>СОШ</v>
          </cell>
        </row>
        <row r="21">
          <cell r="C21" t="str">
            <v>ЧОУ "Центр Искусства Воспитания "Общеобразовательная Вальдорфская школа и детский сад"</v>
          </cell>
          <cell r="D21">
            <v>2703</v>
          </cell>
          <cell r="E21" t="str">
            <v>СОШ</v>
          </cell>
        </row>
        <row r="22">
          <cell r="C22" t="str">
            <v>ЧОУ "Школа "Обучение в диалоге"</v>
          </cell>
          <cell r="D22">
            <v>18919</v>
          </cell>
          <cell r="E22" t="str">
            <v>СОШ</v>
          </cell>
        </row>
        <row r="23">
          <cell r="C23" t="str">
            <v>ЧОУ "ШКОЛА "РИД"</v>
          </cell>
          <cell r="D23">
            <v>13901</v>
          </cell>
          <cell r="E23" t="str">
            <v>СОШ</v>
          </cell>
        </row>
        <row r="24">
          <cell r="C24" t="str">
            <v>ЧОУ "Школа "Шамир"</v>
          </cell>
          <cell r="D24">
            <v>1705</v>
          </cell>
          <cell r="E24" t="str">
            <v>СОШ</v>
          </cell>
        </row>
        <row r="25">
          <cell r="C25" t="str">
            <v>ЧОУ "ШКОЛА ГРАН"</v>
          </cell>
          <cell r="D25">
            <v>15900</v>
          </cell>
          <cell r="E25" t="str">
            <v>СОШ</v>
          </cell>
        </row>
        <row r="26">
          <cell r="C26" t="str">
            <v>ЧОУ "Школа Экспресс" Санкт-Петербурга</v>
          </cell>
          <cell r="D26">
            <v>18913</v>
          </cell>
          <cell r="E26" t="str">
            <v>СОШ</v>
          </cell>
        </row>
        <row r="27">
          <cell r="C27" t="str">
            <v>ЧОУ АЛЬМА-МАТЕР</v>
          </cell>
          <cell r="D27">
            <v>18905</v>
          </cell>
          <cell r="E27" t="str">
            <v>СОШ</v>
          </cell>
        </row>
        <row r="28">
          <cell r="C28" t="str">
            <v>ЧОУ ДиПСО "Шанс"</v>
          </cell>
          <cell r="D28">
            <v>12628</v>
          </cell>
          <cell r="E28" t="str">
            <v>СОШ</v>
          </cell>
        </row>
        <row r="29">
          <cell r="C29" t="str">
            <v>ЧОУ им Шацкого</v>
          </cell>
          <cell r="D29">
            <v>2705</v>
          </cell>
          <cell r="E29" t="str">
            <v>СОШ</v>
          </cell>
        </row>
        <row r="30">
          <cell r="C30" t="str">
            <v>ЧОУ СОШ "Гимназия"Северная Венеция</v>
          </cell>
          <cell r="D30">
            <v>11902</v>
          </cell>
          <cell r="E30" t="str">
            <v>СОШ</v>
          </cell>
        </row>
        <row r="31">
          <cell r="C31" t="str">
            <v>ЧОУ СПБГШ "РОСТ"</v>
          </cell>
          <cell r="D31">
            <v>3904</v>
          </cell>
          <cell r="E31" t="str">
            <v>СОШ</v>
          </cell>
        </row>
        <row r="32">
          <cell r="C32" t="str">
            <v>ЧОУ ШЭиП</v>
          </cell>
          <cell r="D32">
            <v>8900</v>
          </cell>
          <cell r="E32" t="str">
            <v>СОШ</v>
          </cell>
        </row>
        <row r="33">
          <cell r="C33" t="str">
            <v>ЧОУСОГХЦ"МИРТ"</v>
          </cell>
          <cell r="D33">
            <v>18920</v>
          </cell>
          <cell r="E33" t="str">
            <v>СОШ</v>
          </cell>
        </row>
        <row r="34">
          <cell r="C34" t="str">
            <v>Школа «Студиум»</v>
          </cell>
          <cell r="D34">
            <v>11901</v>
          </cell>
          <cell r="E34" t="str">
            <v>СОШ</v>
          </cell>
        </row>
        <row r="35">
          <cell r="C35" t="str">
            <v>Экономический лицей АНО ВО "МБИ"</v>
          </cell>
          <cell r="D35">
            <v>18906</v>
          </cell>
          <cell r="E35" t="str">
            <v>СОШ</v>
          </cell>
        </row>
        <row r="36">
          <cell r="C36" t="str">
            <v>ЧОУ "Школа Шостаковичей"</v>
          </cell>
          <cell r="D36">
            <v>2707</v>
          </cell>
          <cell r="E36" t="str">
            <v>СОШ</v>
          </cell>
        </row>
        <row r="37">
          <cell r="C37" t="str">
            <v>ЧОУ "ЮВЕНТА"</v>
          </cell>
          <cell r="D37">
            <v>2704</v>
          </cell>
          <cell r="E37" t="str">
            <v>СОШ</v>
          </cell>
        </row>
        <row r="38">
          <cell r="C38" t="str">
            <v>ЧОУ "Школа разговорных языков"</v>
          </cell>
          <cell r="D38">
            <v>5663</v>
          </cell>
          <cell r="E38" t="str">
            <v>СОШ</v>
          </cell>
        </row>
        <row r="39">
          <cell r="C39" t="str">
            <v>ЧОУ "Школа "Унисон"</v>
          </cell>
          <cell r="D39">
            <v>18909</v>
          </cell>
          <cell r="E39" t="str">
            <v>СОШ</v>
          </cell>
        </row>
        <row r="40">
          <cell r="C40" t="str">
            <v>НОУ Школа "Деловая волна"</v>
          </cell>
          <cell r="D40">
            <v>15907</v>
          </cell>
          <cell r="E40" t="str">
            <v>СОШ</v>
          </cell>
        </row>
        <row r="41">
          <cell r="C41" t="str">
            <v>НОУ ЧШ "Дипломат"</v>
          </cell>
          <cell r="D41">
            <v>1706</v>
          </cell>
          <cell r="E41" t="str">
            <v>СОШ</v>
          </cell>
        </row>
        <row r="42">
          <cell r="C42" t="str">
            <v>ЧОУ "Тет-а-тет"</v>
          </cell>
          <cell r="D42">
            <v>11000</v>
          </cell>
          <cell r="E42" t="str">
            <v>СОШ</v>
          </cell>
        </row>
        <row r="43">
          <cell r="C43" t="str">
            <v>ЧОУ "Санкт-Петербургская школа "ТТИШБ"</v>
          </cell>
          <cell r="D43">
            <v>1703</v>
          </cell>
          <cell r="E43" t="str">
            <v>СОШ</v>
          </cell>
        </row>
        <row r="44">
          <cell r="C44" t="str">
            <v>ЧОУ СВШ</v>
          </cell>
          <cell r="D44">
            <v>99999</v>
          </cell>
          <cell r="E44" t="str">
            <v>СОШ</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row>
        <row r="3">
          <cell r="C3" t="str">
            <v>ГБОУ гимназия №526</v>
          </cell>
          <cell r="D3">
            <v>11526</v>
          </cell>
          <cell r="E3" t="str">
            <v>Гимназия</v>
          </cell>
        </row>
        <row r="4">
          <cell r="C4" t="str">
            <v>ГБОУ ФМЛ №366</v>
          </cell>
          <cell r="D4">
            <v>11366</v>
          </cell>
          <cell r="E4" t="str">
            <v>Лицей</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row>
        <row r="3">
          <cell r="C3" t="str">
            <v>ГБОУ гимназия №526</v>
          </cell>
          <cell r="D3">
            <v>11526</v>
          </cell>
          <cell r="E3" t="str">
            <v>Гимназия</v>
          </cell>
        </row>
        <row r="4">
          <cell r="C4" t="str">
            <v>ГБОУ ФМЛ №366</v>
          </cell>
          <cell r="D4">
            <v>11366</v>
          </cell>
          <cell r="E4" t="str">
            <v>Лицей</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row>
        <row r="3">
          <cell r="C3" t="str">
            <v>ГБОУ гимназия №526</v>
          </cell>
          <cell r="D3">
            <v>11526</v>
          </cell>
          <cell r="E3" t="str">
            <v>Гимназия</v>
          </cell>
        </row>
        <row r="4">
          <cell r="C4" t="str">
            <v>ГБОУ ФМЛ №366</v>
          </cell>
          <cell r="D4">
            <v>11366</v>
          </cell>
          <cell r="E4" t="str">
            <v>Лицей</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2">
          <cell r="C2" t="str">
            <v>ГБОУ гимназия №524</v>
          </cell>
          <cell r="G2">
            <v>0</v>
          </cell>
        </row>
        <row r="3">
          <cell r="C3" t="str">
            <v>ГБОУ гимназия №526</v>
          </cell>
          <cell r="G3">
            <v>1</v>
          </cell>
        </row>
        <row r="4">
          <cell r="C4" t="str">
            <v>ГБОУ ФМЛ №366</v>
          </cell>
          <cell r="G4">
            <v>2</v>
          </cell>
        </row>
        <row r="5">
          <cell r="C5" t="str">
            <v>ГБОУ лицей №373</v>
          </cell>
        </row>
        <row r="6">
          <cell r="C6" t="str">
            <v>ГБОУ "Морская школа"</v>
          </cell>
        </row>
        <row r="7">
          <cell r="C7" t="str">
            <v>ГБОУ СОШ №353</v>
          </cell>
        </row>
        <row r="8">
          <cell r="C8" t="str">
            <v>ГБОУ СОШ №354</v>
          </cell>
        </row>
        <row r="9">
          <cell r="C9" t="str">
            <v>ГБОУ СОШ №355</v>
          </cell>
        </row>
        <row r="10">
          <cell r="C10" t="str">
            <v xml:space="preserve">ГБОУ СОШ №358 </v>
          </cell>
        </row>
        <row r="11">
          <cell r="C11" t="str">
            <v>ГБОУ СОШ №362</v>
          </cell>
        </row>
        <row r="12">
          <cell r="C12" t="str">
            <v>ГБОУ СОШ №370</v>
          </cell>
        </row>
        <row r="13">
          <cell r="C13" t="str">
            <v>ГБОУ СОШ №372</v>
          </cell>
        </row>
        <row r="14">
          <cell r="C14" t="str">
            <v>ГБОУ СОШ №374</v>
          </cell>
        </row>
        <row r="15">
          <cell r="C15" t="str">
            <v>ГБОУ СОШ №376</v>
          </cell>
        </row>
        <row r="16">
          <cell r="C16" t="str">
            <v>ГБОУ СОШ №484</v>
          </cell>
        </row>
        <row r="17">
          <cell r="C17" t="str">
            <v>ГБОУ СОШ №489</v>
          </cell>
        </row>
        <row r="18">
          <cell r="C18" t="str">
            <v>ГБОУ СОШ №495</v>
          </cell>
        </row>
        <row r="19">
          <cell r="C19" t="str">
            <v>ГБОУ СОШ №496</v>
          </cell>
        </row>
        <row r="20">
          <cell r="C20" t="str">
            <v>ГБОУ СОШ №507</v>
          </cell>
        </row>
        <row r="21">
          <cell r="C21" t="str">
            <v>ГБОУ СОШ №519</v>
          </cell>
        </row>
        <row r="22">
          <cell r="C22" t="str">
            <v>ГБОУ СОШ №536</v>
          </cell>
        </row>
        <row r="23">
          <cell r="C23" t="str">
            <v>ГБОУ СОШ №537</v>
          </cell>
        </row>
        <row r="24">
          <cell r="C24" t="str">
            <v>ГБОУ СОШ №543</v>
          </cell>
        </row>
        <row r="25">
          <cell r="C25" t="str">
            <v>ГБОУ СОШ №594</v>
          </cell>
        </row>
        <row r="26">
          <cell r="C26" t="str">
            <v>ГБОУ СОШ №643</v>
          </cell>
        </row>
        <row r="27">
          <cell r="C27" t="str">
            <v>ГБОУ СОШ №663</v>
          </cell>
        </row>
        <row r="28">
          <cell r="C28" t="str">
            <v>ГБОУ СОШ №684</v>
          </cell>
        </row>
        <row r="29">
          <cell r="C29" t="str">
            <v>ГБОУ СОШ №1</v>
          </cell>
        </row>
        <row r="30">
          <cell r="C30" t="str">
            <v>ГБОУ СОШ №351</v>
          </cell>
        </row>
        <row r="31">
          <cell r="C31" t="str">
            <v>ГБОУ СОШ №356</v>
          </cell>
        </row>
        <row r="32">
          <cell r="C32" t="str">
            <v>ГБОУ СОШ №371</v>
          </cell>
        </row>
        <row r="33">
          <cell r="C33" t="str">
            <v>ГБОУ СОШ №485</v>
          </cell>
        </row>
        <row r="34">
          <cell r="C34" t="str">
            <v>ГБОУ СОШ №508</v>
          </cell>
        </row>
        <row r="35">
          <cell r="C35" t="str">
            <v>ГБОУ СОШ №510</v>
          </cell>
        </row>
        <row r="36">
          <cell r="C36" t="str">
            <v>ГБОУ СОШ №525</v>
          </cell>
        </row>
        <row r="37">
          <cell r="C37" t="str">
            <v>ГБОУ СОШ №544</v>
          </cell>
        </row>
        <row r="38">
          <cell r="C38" t="str">
            <v>ГБОУ ЦО №2</v>
          </cell>
        </row>
        <row r="39">
          <cell r="C39" t="str">
            <v>ГБОУ школа №613</v>
          </cell>
        </row>
        <row r="40">
          <cell r="C40" t="str">
            <v>ГБОУ прогимназия №698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tabSelected="1" workbookViewId="0">
      <selection activeCell="C4" sqref="C4"/>
    </sheetView>
  </sheetViews>
  <sheetFormatPr defaultRowHeight="15" x14ac:dyDescent="0.25"/>
  <cols>
    <col min="1" max="1" width="27.28515625" customWidth="1"/>
  </cols>
  <sheetData>
    <row r="1" spans="1:1" x14ac:dyDescent="0.25">
      <c r="A1" s="95" t="s">
        <v>175</v>
      </c>
    </row>
    <row r="2" spans="1:1" x14ac:dyDescent="0.25">
      <c r="A2" s="206" t="s">
        <v>173</v>
      </c>
    </row>
    <row r="3" spans="1:1" x14ac:dyDescent="0.25">
      <c r="A3" s="207" t="s">
        <v>0</v>
      </c>
    </row>
    <row r="4" spans="1:1" x14ac:dyDescent="0.25">
      <c r="A4" s="206" t="s">
        <v>174</v>
      </c>
    </row>
    <row r="5" spans="1:1" x14ac:dyDescent="0.25">
      <c r="A5" s="204">
        <v>1</v>
      </c>
    </row>
    <row r="6" spans="1:1" x14ac:dyDescent="0.25">
      <c r="A6" s="204">
        <v>351</v>
      </c>
    </row>
    <row r="7" spans="1:1" x14ac:dyDescent="0.25">
      <c r="A7" s="204">
        <v>353</v>
      </c>
    </row>
    <row r="8" spans="1:1" x14ac:dyDescent="0.25">
      <c r="A8" s="204">
        <v>354</v>
      </c>
    </row>
    <row r="9" spans="1:1" x14ac:dyDescent="0.25">
      <c r="A9" s="204">
        <v>355</v>
      </c>
    </row>
    <row r="10" spans="1:1" x14ac:dyDescent="0.25">
      <c r="A10" s="204">
        <v>356</v>
      </c>
    </row>
    <row r="11" spans="1:1" x14ac:dyDescent="0.25">
      <c r="A11" s="204">
        <v>358</v>
      </c>
    </row>
    <row r="12" spans="1:1" x14ac:dyDescent="0.25">
      <c r="A12" s="204">
        <v>362</v>
      </c>
    </row>
    <row r="13" spans="1:1" x14ac:dyDescent="0.25">
      <c r="A13" s="204">
        <v>366</v>
      </c>
    </row>
    <row r="14" spans="1:1" x14ac:dyDescent="0.25">
      <c r="A14" s="204">
        <v>370</v>
      </c>
    </row>
    <row r="15" spans="1:1" x14ac:dyDescent="0.25">
      <c r="A15" s="204">
        <v>371</v>
      </c>
    </row>
    <row r="16" spans="1:1" x14ac:dyDescent="0.25">
      <c r="A16" s="204">
        <v>372</v>
      </c>
    </row>
    <row r="17" spans="1:1" x14ac:dyDescent="0.25">
      <c r="A17" s="204">
        <v>373</v>
      </c>
    </row>
    <row r="18" spans="1:1" x14ac:dyDescent="0.25">
      <c r="A18" s="204">
        <v>376</v>
      </c>
    </row>
    <row r="19" spans="1:1" x14ac:dyDescent="0.25">
      <c r="A19" s="204">
        <v>484</v>
      </c>
    </row>
    <row r="20" spans="1:1" x14ac:dyDescent="0.25">
      <c r="A20" s="204">
        <v>485</v>
      </c>
    </row>
    <row r="21" spans="1:1" x14ac:dyDescent="0.25">
      <c r="A21" s="204">
        <v>489</v>
      </c>
    </row>
    <row r="22" spans="1:1" x14ac:dyDescent="0.25">
      <c r="A22" s="204">
        <v>495</v>
      </c>
    </row>
    <row r="23" spans="1:1" x14ac:dyDescent="0.25">
      <c r="A23" s="204">
        <v>496</v>
      </c>
    </row>
    <row r="24" spans="1:1" x14ac:dyDescent="0.25">
      <c r="A24" s="204">
        <v>507</v>
      </c>
    </row>
    <row r="25" spans="1:1" x14ac:dyDescent="0.25">
      <c r="A25" s="204">
        <v>508</v>
      </c>
    </row>
    <row r="26" spans="1:1" x14ac:dyDescent="0.25">
      <c r="A26" s="204">
        <v>510</v>
      </c>
    </row>
    <row r="27" spans="1:1" x14ac:dyDescent="0.25">
      <c r="A27" s="204">
        <v>519</v>
      </c>
    </row>
    <row r="28" spans="1:1" x14ac:dyDescent="0.25">
      <c r="A28" s="204">
        <v>524</v>
      </c>
    </row>
    <row r="29" spans="1:1" x14ac:dyDescent="0.25">
      <c r="A29" s="204">
        <v>525</v>
      </c>
    </row>
    <row r="30" spans="1:1" x14ac:dyDescent="0.25">
      <c r="A30" s="204">
        <v>526</v>
      </c>
    </row>
    <row r="31" spans="1:1" x14ac:dyDescent="0.25">
      <c r="A31" s="204">
        <v>536</v>
      </c>
    </row>
    <row r="32" spans="1:1" x14ac:dyDescent="0.25">
      <c r="A32" s="204">
        <v>537</v>
      </c>
    </row>
    <row r="33" spans="1:1" x14ac:dyDescent="0.25">
      <c r="A33" s="204">
        <v>543</v>
      </c>
    </row>
    <row r="34" spans="1:1" x14ac:dyDescent="0.25">
      <c r="A34" s="204">
        <v>544</v>
      </c>
    </row>
    <row r="35" spans="1:1" x14ac:dyDescent="0.25">
      <c r="A35" s="204">
        <v>594</v>
      </c>
    </row>
    <row r="36" spans="1:1" x14ac:dyDescent="0.25">
      <c r="A36" s="204">
        <v>643</v>
      </c>
    </row>
    <row r="37" spans="1:1" x14ac:dyDescent="0.25">
      <c r="A37" s="204">
        <v>684</v>
      </c>
    </row>
    <row r="38" spans="1:1" x14ac:dyDescent="0.25">
      <c r="A38" s="204">
        <v>698</v>
      </c>
    </row>
    <row r="39" spans="1:1" x14ac:dyDescent="0.25">
      <c r="A39" s="205" t="s">
        <v>148</v>
      </c>
    </row>
    <row r="40" spans="1:1" x14ac:dyDescent="0.25">
      <c r="A40" s="205" t="s">
        <v>149</v>
      </c>
    </row>
  </sheetData>
  <hyperlinks>
    <hyperlink ref="A2" location="'Регион'!A1" display="'Регион'!A1"/>
    <hyperlink ref="A3" location="'Район'!A1" display="'Район'!A1"/>
    <hyperlink ref="A4" location="'Задания'!A1" display="'Задания'!A1"/>
    <hyperlink ref="A5" location="'1'!A1" display="'1'!A1"/>
    <hyperlink ref="A6" location="'351'!A1" display="'351'!A1"/>
    <hyperlink ref="A7" location="'353'!A1" display="'353'!A1"/>
    <hyperlink ref="A8" location="'354'!A1" display="'354'!A1"/>
    <hyperlink ref="A9" location="'355'!A1" display="'355'!A1"/>
    <hyperlink ref="A10" location="'356'!A1" display="'356'!A1"/>
    <hyperlink ref="A11" location="'358'!A1" display="'358'!A1"/>
    <hyperlink ref="A12" location="'362'!A1" display="'362'!A1"/>
    <hyperlink ref="A13" location="'366'!A1" display="'366'!A1"/>
    <hyperlink ref="A14" location="'370'!A1" display="'370'!A1"/>
    <hyperlink ref="A15" location="'371'!A1" display="'371'!A1"/>
    <hyperlink ref="A16" location="'372'!A1" display="'372'!A1"/>
    <hyperlink ref="A17" location="'373'!A1" display="'373'!A1"/>
    <hyperlink ref="A18" location="'376'!A1" display="'376'!A1"/>
    <hyperlink ref="A19" location="'484'!A1" display="'484'!A1"/>
    <hyperlink ref="A20" location="'485'!A1" display="'485'!A1"/>
    <hyperlink ref="A21" location="'489'!A1" display="'489'!A1"/>
    <hyperlink ref="A22" location="'495'!A1" display="'495'!A1"/>
    <hyperlink ref="A23" location="'496'!A1" display="'496'!A1"/>
    <hyperlink ref="A24" location="'507'!A1" display="'507'!A1"/>
    <hyperlink ref="A25" location="'508'!A1" display="'508'!A1"/>
    <hyperlink ref="A26" location="'510'!A1" display="'510'!A1"/>
    <hyperlink ref="A27" location="'519'!A1" display="'519'!A1"/>
    <hyperlink ref="A28" location="'524'!A1" display="'524'!A1"/>
    <hyperlink ref="A29" location="'525'!A1" display="'525'!A1"/>
    <hyperlink ref="A30" location="'526'!A1" display="'526'!A1"/>
    <hyperlink ref="A31" location="'536'!A1" display="'536'!A1"/>
    <hyperlink ref="A32" location="'537'!A1" display="'537'!A1"/>
    <hyperlink ref="A33" location="'543'!A1" display="'543'!A1"/>
    <hyperlink ref="A34" location="'544'!A1" display="'544'!A1"/>
    <hyperlink ref="A35" location="'594'!A1" display="'594'!A1"/>
    <hyperlink ref="A36" location="'643'!A1" display="'643'!A1"/>
    <hyperlink ref="A37" location="'684'!A1" display="'684'!A1"/>
    <hyperlink ref="A38" location="'698'!A1" display="'698'!A1"/>
    <hyperlink ref="A39" location="'Студиум'!A1" display="'Студиум'!A1"/>
    <hyperlink ref="A40" location="'Венеция'!A1" display="'Венеция'!A1"/>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AD95"/>
  <sheetViews>
    <sheetView showGridLines="0" zoomScale="70" zoomScaleNormal="70" workbookViewId="0">
      <selection activeCell="AD5" sqref="AD5"/>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7.2851562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29</v>
      </c>
      <c r="C4" s="6">
        <f>VLOOKUP(B4,[5]Списки!$C$1:$E$40,2,FALSE)</f>
        <v>11356</v>
      </c>
      <c r="D4" s="6" t="str">
        <f>VLOOKUP(B4,[5]Списки!$C$1:$E$40,3,FALSE)</f>
        <v>СОШ с углуб.</v>
      </c>
      <c r="E4" s="7" t="s">
        <v>23</v>
      </c>
      <c r="F4" s="8">
        <v>92</v>
      </c>
      <c r="G4" s="8">
        <v>88</v>
      </c>
      <c r="H4" s="8">
        <f>C4*1000+1</f>
        <v>11356001</v>
      </c>
      <c r="I4" s="9"/>
      <c r="J4" s="9">
        <v>2</v>
      </c>
      <c r="K4" s="10">
        <v>1</v>
      </c>
      <c r="L4" s="10"/>
      <c r="M4" s="9">
        <v>1</v>
      </c>
      <c r="N4" s="9"/>
      <c r="O4" s="10">
        <v>2</v>
      </c>
      <c r="P4" s="10"/>
      <c r="Q4" s="9"/>
      <c r="R4" s="9">
        <v>2</v>
      </c>
      <c r="S4" s="10"/>
      <c r="T4" s="10">
        <v>1</v>
      </c>
      <c r="U4" s="9"/>
      <c r="V4" s="9">
        <v>0</v>
      </c>
      <c r="W4" s="10">
        <v>1</v>
      </c>
      <c r="X4" s="10"/>
      <c r="Y4" s="9"/>
      <c r="Z4" s="9">
        <v>0</v>
      </c>
      <c r="AA4" s="11">
        <f>IF(COUNTBLANK(I4:Z4)&lt;=9,SUM(I4:Z4),"Не писал")</f>
        <v>10</v>
      </c>
      <c r="AC4" s="83" t="s">
        <v>81</v>
      </c>
      <c r="AD4" s="83" t="s">
        <v>150</v>
      </c>
    </row>
    <row r="5" spans="1:30" ht="30" customHeight="1" x14ac:dyDescent="0.25">
      <c r="A5" s="4" t="str">
        <f>A4</f>
        <v>Московский</v>
      </c>
      <c r="B5" s="12" t="str">
        <f t="shared" ref="B5:G20" si="0">B4</f>
        <v>ГБОУ СОШ №356</v>
      </c>
      <c r="C5" s="6">
        <f t="shared" si="0"/>
        <v>11356</v>
      </c>
      <c r="D5" s="6" t="str">
        <f t="shared" si="0"/>
        <v>СОШ с углуб.</v>
      </c>
      <c r="E5" s="8" t="str">
        <f t="shared" si="0"/>
        <v>3а</v>
      </c>
      <c r="F5" s="8">
        <f t="shared" si="0"/>
        <v>92</v>
      </c>
      <c r="G5" s="8">
        <f t="shared" si="0"/>
        <v>88</v>
      </c>
      <c r="H5" s="8">
        <f>H4+1</f>
        <v>11356002</v>
      </c>
      <c r="I5" s="9"/>
      <c r="J5" s="9">
        <v>2</v>
      </c>
      <c r="K5" s="10">
        <v>1</v>
      </c>
      <c r="L5" s="10"/>
      <c r="M5" s="9">
        <v>0</v>
      </c>
      <c r="N5" s="9"/>
      <c r="O5" s="10">
        <v>2</v>
      </c>
      <c r="P5" s="10"/>
      <c r="Q5" s="9"/>
      <c r="R5" s="9">
        <v>2</v>
      </c>
      <c r="S5" s="10">
        <v>1</v>
      </c>
      <c r="T5" s="10"/>
      <c r="U5" s="9"/>
      <c r="V5" s="9">
        <v>0</v>
      </c>
      <c r="W5" s="10">
        <v>0</v>
      </c>
      <c r="X5" s="10"/>
      <c r="Y5" s="9">
        <v>0</v>
      </c>
      <c r="Z5" s="9"/>
      <c r="AA5" s="11">
        <f t="shared" ref="AA5:AA68" si="1">IF(COUNTBLANK(I5:Z5)&lt;=9,SUM(I5:Z5),"Не писал")</f>
        <v>8</v>
      </c>
      <c r="AC5" s="83">
        <v>0</v>
      </c>
      <c r="AD5" s="83">
        <f>COUNTIF(AA$4:AA$91,AC5)</f>
        <v>0</v>
      </c>
    </row>
    <row r="6" spans="1:30" ht="30" customHeight="1" x14ac:dyDescent="0.25">
      <c r="A6" s="4" t="str">
        <f t="shared" ref="A6:G21" si="2">A5</f>
        <v>Московский</v>
      </c>
      <c r="B6" s="12" t="str">
        <f t="shared" si="0"/>
        <v>ГБОУ СОШ №356</v>
      </c>
      <c r="C6" s="6">
        <f t="shared" si="0"/>
        <v>11356</v>
      </c>
      <c r="D6" s="6" t="str">
        <f t="shared" si="0"/>
        <v>СОШ с углуб.</v>
      </c>
      <c r="E6" s="8" t="str">
        <f t="shared" si="0"/>
        <v>3а</v>
      </c>
      <c r="F6" s="8">
        <f t="shared" si="0"/>
        <v>92</v>
      </c>
      <c r="G6" s="8">
        <f t="shared" si="0"/>
        <v>88</v>
      </c>
      <c r="H6" s="8">
        <f t="shared" ref="H6:H69" si="3">H5+1</f>
        <v>11356003</v>
      </c>
      <c r="I6" s="9"/>
      <c r="J6" s="9">
        <v>2</v>
      </c>
      <c r="K6" s="10">
        <v>0</v>
      </c>
      <c r="L6" s="10"/>
      <c r="M6" s="9"/>
      <c r="N6" s="9">
        <v>0</v>
      </c>
      <c r="O6" s="10">
        <v>2</v>
      </c>
      <c r="P6" s="10"/>
      <c r="Q6" s="9">
        <v>0</v>
      </c>
      <c r="R6" s="9"/>
      <c r="S6" s="10">
        <v>1</v>
      </c>
      <c r="T6" s="10"/>
      <c r="U6" s="9">
        <v>0</v>
      </c>
      <c r="V6" s="9"/>
      <c r="W6" s="10">
        <v>2</v>
      </c>
      <c r="X6" s="10"/>
      <c r="Y6" s="9"/>
      <c r="Z6" s="9">
        <v>0</v>
      </c>
      <c r="AA6" s="11">
        <f t="shared" si="1"/>
        <v>7</v>
      </c>
      <c r="AC6" s="83">
        <v>1</v>
      </c>
      <c r="AD6" s="83">
        <f t="shared" ref="AD6:AD18" si="4">COUNTIF(AA$4:AA$91,AC6)</f>
        <v>0</v>
      </c>
    </row>
    <row r="7" spans="1:30" ht="30" customHeight="1" x14ac:dyDescent="0.25">
      <c r="A7" s="4" t="str">
        <f t="shared" si="2"/>
        <v>Московский</v>
      </c>
      <c r="B7" s="12" t="str">
        <f t="shared" si="0"/>
        <v>ГБОУ СОШ №356</v>
      </c>
      <c r="C7" s="6">
        <f t="shared" si="0"/>
        <v>11356</v>
      </c>
      <c r="D7" s="6" t="str">
        <f t="shared" si="0"/>
        <v>СОШ с углуб.</v>
      </c>
      <c r="E7" s="8" t="str">
        <f t="shared" si="0"/>
        <v>3а</v>
      </c>
      <c r="F7" s="8">
        <f t="shared" si="0"/>
        <v>92</v>
      </c>
      <c r="G7" s="8">
        <f t="shared" si="0"/>
        <v>88</v>
      </c>
      <c r="H7" s="8">
        <f t="shared" si="3"/>
        <v>11356004</v>
      </c>
      <c r="I7" s="9">
        <v>2</v>
      </c>
      <c r="J7" s="9"/>
      <c r="K7" s="10">
        <v>1</v>
      </c>
      <c r="L7" s="10"/>
      <c r="M7" s="9">
        <v>0</v>
      </c>
      <c r="N7" s="9"/>
      <c r="O7" s="10">
        <v>2</v>
      </c>
      <c r="P7" s="10"/>
      <c r="Q7" s="9">
        <v>0</v>
      </c>
      <c r="R7" s="9"/>
      <c r="S7" s="10">
        <v>1</v>
      </c>
      <c r="T7" s="10"/>
      <c r="U7" s="9">
        <v>0</v>
      </c>
      <c r="V7" s="9"/>
      <c r="W7" s="10">
        <v>1</v>
      </c>
      <c r="X7" s="10"/>
      <c r="Y7" s="9">
        <v>1</v>
      </c>
      <c r="Z7" s="9"/>
      <c r="AA7" s="11">
        <f t="shared" si="1"/>
        <v>8</v>
      </c>
      <c r="AC7" s="83">
        <v>2</v>
      </c>
      <c r="AD7" s="83">
        <f t="shared" si="4"/>
        <v>0</v>
      </c>
    </row>
    <row r="8" spans="1:30" ht="30" customHeight="1" x14ac:dyDescent="0.25">
      <c r="A8" s="4" t="str">
        <f t="shared" si="2"/>
        <v>Московский</v>
      </c>
      <c r="B8" s="12" t="str">
        <f t="shared" si="0"/>
        <v>ГБОУ СОШ №356</v>
      </c>
      <c r="C8" s="6">
        <f t="shared" si="0"/>
        <v>11356</v>
      </c>
      <c r="D8" s="6" t="str">
        <f t="shared" si="0"/>
        <v>СОШ с углуб.</v>
      </c>
      <c r="E8" s="8" t="str">
        <f t="shared" si="0"/>
        <v>3а</v>
      </c>
      <c r="F8" s="8">
        <f t="shared" si="0"/>
        <v>92</v>
      </c>
      <c r="G8" s="8">
        <f t="shared" si="0"/>
        <v>88</v>
      </c>
      <c r="H8" s="8">
        <f t="shared" si="3"/>
        <v>11356005</v>
      </c>
      <c r="I8" s="9"/>
      <c r="J8" s="9">
        <v>1</v>
      </c>
      <c r="K8" s="10">
        <v>0</v>
      </c>
      <c r="L8" s="10"/>
      <c r="M8" s="9">
        <v>1</v>
      </c>
      <c r="N8" s="9"/>
      <c r="O8" s="10"/>
      <c r="P8" s="10">
        <v>2</v>
      </c>
      <c r="Q8" s="9"/>
      <c r="R8" s="9">
        <v>2</v>
      </c>
      <c r="S8" s="10">
        <v>1</v>
      </c>
      <c r="T8" s="10"/>
      <c r="U8" s="9">
        <v>1</v>
      </c>
      <c r="V8" s="9"/>
      <c r="W8" s="10"/>
      <c r="X8" s="10">
        <v>2</v>
      </c>
      <c r="Y8" s="9"/>
      <c r="Z8" s="9">
        <v>1</v>
      </c>
      <c r="AA8" s="11">
        <f t="shared" si="1"/>
        <v>11</v>
      </c>
      <c r="AC8" s="83">
        <v>3</v>
      </c>
      <c r="AD8" s="83">
        <f t="shared" si="4"/>
        <v>2</v>
      </c>
    </row>
    <row r="9" spans="1:30" ht="30" customHeight="1" x14ac:dyDescent="0.25">
      <c r="A9" s="4" t="str">
        <f t="shared" si="2"/>
        <v>Московский</v>
      </c>
      <c r="B9" s="12" t="str">
        <f t="shared" si="0"/>
        <v>ГБОУ СОШ №356</v>
      </c>
      <c r="C9" s="6">
        <f t="shared" si="0"/>
        <v>11356</v>
      </c>
      <c r="D9" s="6" t="str">
        <f t="shared" si="0"/>
        <v>СОШ с углуб.</v>
      </c>
      <c r="E9" s="8" t="str">
        <f t="shared" si="0"/>
        <v>3а</v>
      </c>
      <c r="F9" s="8">
        <f t="shared" si="0"/>
        <v>92</v>
      </c>
      <c r="G9" s="8">
        <f t="shared" si="0"/>
        <v>88</v>
      </c>
      <c r="H9" s="8">
        <f t="shared" si="3"/>
        <v>11356006</v>
      </c>
      <c r="I9" s="9"/>
      <c r="J9" s="9">
        <v>2</v>
      </c>
      <c r="K9" s="10">
        <v>1</v>
      </c>
      <c r="L9" s="10"/>
      <c r="M9" s="9">
        <v>1</v>
      </c>
      <c r="N9" s="9"/>
      <c r="O9" s="10">
        <v>2</v>
      </c>
      <c r="P9" s="10"/>
      <c r="Q9" s="9">
        <v>1</v>
      </c>
      <c r="R9" s="9"/>
      <c r="S9" s="10"/>
      <c r="T9" s="10">
        <v>1</v>
      </c>
      <c r="U9" s="9">
        <v>0</v>
      </c>
      <c r="V9" s="9"/>
      <c r="W9" s="10">
        <v>2</v>
      </c>
      <c r="X9" s="10"/>
      <c r="Y9" s="9">
        <v>1</v>
      </c>
      <c r="Z9" s="9"/>
      <c r="AA9" s="11">
        <f t="shared" si="1"/>
        <v>11</v>
      </c>
      <c r="AC9" s="83">
        <v>4</v>
      </c>
      <c r="AD9" s="83">
        <f t="shared" si="4"/>
        <v>1</v>
      </c>
    </row>
    <row r="10" spans="1:30" ht="30" customHeight="1" x14ac:dyDescent="0.25">
      <c r="A10" s="4" t="str">
        <f t="shared" si="2"/>
        <v>Московский</v>
      </c>
      <c r="B10" s="12" t="str">
        <f t="shared" si="0"/>
        <v>ГБОУ СОШ №356</v>
      </c>
      <c r="C10" s="6">
        <f t="shared" si="0"/>
        <v>11356</v>
      </c>
      <c r="D10" s="6" t="str">
        <f t="shared" si="0"/>
        <v>СОШ с углуб.</v>
      </c>
      <c r="E10" s="8" t="str">
        <f t="shared" si="0"/>
        <v>3а</v>
      </c>
      <c r="F10" s="8">
        <f t="shared" si="0"/>
        <v>92</v>
      </c>
      <c r="G10" s="8">
        <f t="shared" si="0"/>
        <v>88</v>
      </c>
      <c r="H10" s="8">
        <f t="shared" si="3"/>
        <v>11356007</v>
      </c>
      <c r="I10" s="9"/>
      <c r="J10" s="9">
        <v>1</v>
      </c>
      <c r="K10" s="10">
        <v>1</v>
      </c>
      <c r="L10" s="10"/>
      <c r="M10" s="9">
        <v>1</v>
      </c>
      <c r="N10" s="9"/>
      <c r="O10" s="10"/>
      <c r="P10" s="10">
        <v>2</v>
      </c>
      <c r="Q10" s="9">
        <v>2</v>
      </c>
      <c r="R10" s="9"/>
      <c r="S10" s="10">
        <v>1</v>
      </c>
      <c r="T10" s="10"/>
      <c r="U10" s="9"/>
      <c r="V10" s="9">
        <v>1</v>
      </c>
      <c r="W10" s="10"/>
      <c r="X10" s="10">
        <v>2</v>
      </c>
      <c r="Y10" s="9"/>
      <c r="Z10" s="9">
        <v>0</v>
      </c>
      <c r="AA10" s="11">
        <f t="shared" si="1"/>
        <v>11</v>
      </c>
      <c r="AC10" s="83">
        <v>5</v>
      </c>
      <c r="AD10" s="83">
        <f t="shared" si="4"/>
        <v>3</v>
      </c>
    </row>
    <row r="11" spans="1:30" ht="30" customHeight="1" x14ac:dyDescent="0.25">
      <c r="A11" s="4" t="str">
        <f t="shared" si="2"/>
        <v>Московский</v>
      </c>
      <c r="B11" s="12" t="str">
        <f t="shared" si="0"/>
        <v>ГБОУ СОШ №356</v>
      </c>
      <c r="C11" s="6">
        <f t="shared" si="0"/>
        <v>11356</v>
      </c>
      <c r="D11" s="6" t="str">
        <f t="shared" si="0"/>
        <v>СОШ с углуб.</v>
      </c>
      <c r="E11" s="8" t="str">
        <f t="shared" si="0"/>
        <v>3а</v>
      </c>
      <c r="F11" s="8">
        <f t="shared" si="0"/>
        <v>92</v>
      </c>
      <c r="G11" s="8">
        <f t="shared" si="0"/>
        <v>88</v>
      </c>
      <c r="H11" s="8">
        <f t="shared" si="3"/>
        <v>11356008</v>
      </c>
      <c r="I11" s="9">
        <v>1</v>
      </c>
      <c r="J11" s="9"/>
      <c r="K11" s="10">
        <v>0</v>
      </c>
      <c r="L11" s="10"/>
      <c r="M11" s="9">
        <v>1</v>
      </c>
      <c r="N11" s="9"/>
      <c r="O11" s="10">
        <v>2</v>
      </c>
      <c r="P11" s="10"/>
      <c r="Q11" s="9">
        <v>1</v>
      </c>
      <c r="R11" s="9"/>
      <c r="S11" s="10">
        <v>1</v>
      </c>
      <c r="T11" s="10"/>
      <c r="U11" s="9">
        <v>0</v>
      </c>
      <c r="V11" s="9"/>
      <c r="W11" s="10">
        <v>1</v>
      </c>
      <c r="X11" s="10"/>
      <c r="Y11" s="9"/>
      <c r="Z11" s="9">
        <v>0</v>
      </c>
      <c r="AA11" s="11">
        <f t="shared" si="1"/>
        <v>7</v>
      </c>
      <c r="AC11" s="83">
        <v>6</v>
      </c>
      <c r="AD11" s="83">
        <f t="shared" si="4"/>
        <v>6</v>
      </c>
    </row>
    <row r="12" spans="1:30" ht="30" customHeight="1" x14ac:dyDescent="0.25">
      <c r="A12" s="4" t="str">
        <f t="shared" si="2"/>
        <v>Московский</v>
      </c>
      <c r="B12" s="12" t="str">
        <f t="shared" si="0"/>
        <v>ГБОУ СОШ №356</v>
      </c>
      <c r="C12" s="6">
        <f t="shared" si="0"/>
        <v>11356</v>
      </c>
      <c r="D12" s="6" t="str">
        <f t="shared" si="0"/>
        <v>СОШ с углуб.</v>
      </c>
      <c r="E12" s="8" t="str">
        <f t="shared" si="0"/>
        <v>3а</v>
      </c>
      <c r="F12" s="8">
        <f t="shared" si="0"/>
        <v>92</v>
      </c>
      <c r="G12" s="8">
        <f t="shared" si="0"/>
        <v>88</v>
      </c>
      <c r="H12" s="8">
        <f t="shared" si="3"/>
        <v>11356009</v>
      </c>
      <c r="I12" s="9"/>
      <c r="J12" s="9">
        <v>2</v>
      </c>
      <c r="K12" s="10">
        <v>1</v>
      </c>
      <c r="L12" s="10"/>
      <c r="M12" s="9">
        <v>1</v>
      </c>
      <c r="N12" s="9"/>
      <c r="O12" s="10">
        <v>2</v>
      </c>
      <c r="P12" s="10"/>
      <c r="Q12" s="9"/>
      <c r="R12" s="9">
        <v>2</v>
      </c>
      <c r="S12" s="10">
        <v>1</v>
      </c>
      <c r="T12" s="10"/>
      <c r="U12" s="9">
        <v>0</v>
      </c>
      <c r="V12" s="9"/>
      <c r="W12" s="10"/>
      <c r="X12" s="10">
        <v>2</v>
      </c>
      <c r="Y12" s="9">
        <v>1</v>
      </c>
      <c r="Z12" s="9"/>
      <c r="AA12" s="11">
        <f t="shared" si="1"/>
        <v>12</v>
      </c>
      <c r="AC12" s="83">
        <v>7</v>
      </c>
      <c r="AD12" s="83">
        <f t="shared" si="4"/>
        <v>7</v>
      </c>
    </row>
    <row r="13" spans="1:30" ht="30" customHeight="1" x14ac:dyDescent="0.25">
      <c r="A13" s="4" t="str">
        <f t="shared" si="2"/>
        <v>Московский</v>
      </c>
      <c r="B13" s="12" t="str">
        <f t="shared" si="0"/>
        <v>ГБОУ СОШ №356</v>
      </c>
      <c r="C13" s="6">
        <f t="shared" si="0"/>
        <v>11356</v>
      </c>
      <c r="D13" s="6" t="str">
        <f t="shared" si="0"/>
        <v>СОШ с углуб.</v>
      </c>
      <c r="E13" s="8" t="str">
        <f t="shared" si="0"/>
        <v>3а</v>
      </c>
      <c r="F13" s="8">
        <f t="shared" si="0"/>
        <v>92</v>
      </c>
      <c r="G13" s="8">
        <f t="shared" si="0"/>
        <v>88</v>
      </c>
      <c r="H13" s="8">
        <f t="shared" si="3"/>
        <v>11356010</v>
      </c>
      <c r="I13" s="9">
        <v>2</v>
      </c>
      <c r="J13" s="9"/>
      <c r="K13" s="10">
        <v>1</v>
      </c>
      <c r="L13" s="10"/>
      <c r="M13" s="9"/>
      <c r="N13" s="9">
        <v>1</v>
      </c>
      <c r="O13" s="10">
        <v>2</v>
      </c>
      <c r="P13" s="10"/>
      <c r="Q13" s="9">
        <v>2</v>
      </c>
      <c r="R13" s="9"/>
      <c r="S13" s="10"/>
      <c r="T13" s="10">
        <v>1</v>
      </c>
      <c r="U13" s="9"/>
      <c r="V13" s="9">
        <v>0</v>
      </c>
      <c r="W13" s="10">
        <v>2</v>
      </c>
      <c r="X13" s="10"/>
      <c r="Y13" s="9">
        <v>1</v>
      </c>
      <c r="Z13" s="9"/>
      <c r="AA13" s="11">
        <f t="shared" si="1"/>
        <v>12</v>
      </c>
      <c r="AC13" s="83">
        <v>8</v>
      </c>
      <c r="AD13" s="83">
        <f t="shared" si="4"/>
        <v>8</v>
      </c>
    </row>
    <row r="14" spans="1:30" ht="30" customHeight="1" x14ac:dyDescent="0.25">
      <c r="A14" s="4" t="str">
        <f t="shared" si="2"/>
        <v>Московский</v>
      </c>
      <c r="B14" s="12" t="str">
        <f t="shared" si="0"/>
        <v>ГБОУ СОШ №356</v>
      </c>
      <c r="C14" s="6">
        <f t="shared" si="0"/>
        <v>11356</v>
      </c>
      <c r="D14" s="6" t="str">
        <f t="shared" si="0"/>
        <v>СОШ с углуб.</v>
      </c>
      <c r="E14" s="8" t="str">
        <f t="shared" si="0"/>
        <v>3а</v>
      </c>
      <c r="F14" s="8">
        <f t="shared" si="0"/>
        <v>92</v>
      </c>
      <c r="G14" s="8">
        <f t="shared" si="0"/>
        <v>88</v>
      </c>
      <c r="H14" s="8">
        <f t="shared" si="3"/>
        <v>11356011</v>
      </c>
      <c r="I14" s="9"/>
      <c r="J14" s="9">
        <v>1</v>
      </c>
      <c r="K14" s="10">
        <v>1</v>
      </c>
      <c r="L14" s="10"/>
      <c r="M14" s="9">
        <v>0</v>
      </c>
      <c r="N14" s="9"/>
      <c r="O14" s="10"/>
      <c r="P14" s="10">
        <v>2</v>
      </c>
      <c r="Q14" s="9">
        <v>2</v>
      </c>
      <c r="R14" s="9"/>
      <c r="S14" s="10">
        <v>1</v>
      </c>
      <c r="T14" s="10"/>
      <c r="U14" s="9"/>
      <c r="V14" s="9">
        <v>0</v>
      </c>
      <c r="W14" s="10">
        <v>2</v>
      </c>
      <c r="X14" s="10"/>
      <c r="Y14" s="9"/>
      <c r="Z14" s="9">
        <v>1</v>
      </c>
      <c r="AA14" s="11">
        <f t="shared" si="1"/>
        <v>10</v>
      </c>
      <c r="AC14" s="83">
        <v>9</v>
      </c>
      <c r="AD14" s="83">
        <f t="shared" si="4"/>
        <v>7</v>
      </c>
    </row>
    <row r="15" spans="1:30" ht="30" customHeight="1" x14ac:dyDescent="0.25">
      <c r="A15" s="4" t="str">
        <f t="shared" si="2"/>
        <v>Московский</v>
      </c>
      <c r="B15" s="12" t="str">
        <f t="shared" si="0"/>
        <v>ГБОУ СОШ №356</v>
      </c>
      <c r="C15" s="6">
        <f t="shared" si="0"/>
        <v>11356</v>
      </c>
      <c r="D15" s="6" t="str">
        <f t="shared" si="0"/>
        <v>СОШ с углуб.</v>
      </c>
      <c r="E15" s="8" t="str">
        <f t="shared" si="0"/>
        <v>3а</v>
      </c>
      <c r="F15" s="8">
        <f t="shared" si="0"/>
        <v>92</v>
      </c>
      <c r="G15" s="8">
        <f t="shared" si="0"/>
        <v>88</v>
      </c>
      <c r="H15" s="8">
        <f t="shared" si="3"/>
        <v>11356012</v>
      </c>
      <c r="I15" s="9"/>
      <c r="J15" s="9">
        <v>1</v>
      </c>
      <c r="K15" s="10">
        <v>0</v>
      </c>
      <c r="L15" s="10"/>
      <c r="M15" s="9">
        <v>0</v>
      </c>
      <c r="N15" s="9"/>
      <c r="O15" s="10">
        <v>1</v>
      </c>
      <c r="P15" s="10"/>
      <c r="Q15" s="9">
        <v>1</v>
      </c>
      <c r="R15" s="9"/>
      <c r="S15" s="10"/>
      <c r="T15" s="10">
        <v>0</v>
      </c>
      <c r="U15" s="9"/>
      <c r="V15" s="9">
        <v>0</v>
      </c>
      <c r="W15" s="10">
        <v>1</v>
      </c>
      <c r="X15" s="10"/>
      <c r="Y15" s="9"/>
      <c r="Z15" s="9">
        <v>0</v>
      </c>
      <c r="AA15" s="11">
        <f t="shared" si="1"/>
        <v>4</v>
      </c>
      <c r="AC15" s="83">
        <v>10</v>
      </c>
      <c r="AD15" s="83">
        <f t="shared" si="4"/>
        <v>14</v>
      </c>
    </row>
    <row r="16" spans="1:30" ht="30" customHeight="1" x14ac:dyDescent="0.25">
      <c r="A16" s="4" t="str">
        <f t="shared" si="2"/>
        <v>Московский</v>
      </c>
      <c r="B16" s="12" t="str">
        <f t="shared" si="0"/>
        <v>ГБОУ СОШ №356</v>
      </c>
      <c r="C16" s="6">
        <f t="shared" si="0"/>
        <v>11356</v>
      </c>
      <c r="D16" s="6" t="str">
        <f t="shared" si="0"/>
        <v>СОШ с углуб.</v>
      </c>
      <c r="E16" s="8" t="str">
        <f t="shared" si="0"/>
        <v>3а</v>
      </c>
      <c r="F16" s="8">
        <f t="shared" si="0"/>
        <v>92</v>
      </c>
      <c r="G16" s="8">
        <f t="shared" si="0"/>
        <v>88</v>
      </c>
      <c r="H16" s="8">
        <f t="shared" si="3"/>
        <v>11356013</v>
      </c>
      <c r="I16" s="9">
        <v>2</v>
      </c>
      <c r="J16" s="9"/>
      <c r="K16" s="10">
        <v>1</v>
      </c>
      <c r="L16" s="10"/>
      <c r="M16" s="9">
        <v>1</v>
      </c>
      <c r="N16" s="9"/>
      <c r="O16" s="10"/>
      <c r="P16" s="10">
        <v>2</v>
      </c>
      <c r="Q16" s="9"/>
      <c r="R16" s="9">
        <v>2</v>
      </c>
      <c r="S16" s="10">
        <v>1</v>
      </c>
      <c r="T16" s="10"/>
      <c r="U16" s="9">
        <v>0</v>
      </c>
      <c r="V16" s="9"/>
      <c r="W16" s="10">
        <v>2</v>
      </c>
      <c r="X16" s="10"/>
      <c r="Y16" s="9"/>
      <c r="Z16" s="9">
        <v>1</v>
      </c>
      <c r="AA16" s="11">
        <f t="shared" si="1"/>
        <v>12</v>
      </c>
      <c r="AC16" s="83">
        <v>11</v>
      </c>
      <c r="AD16" s="83">
        <f t="shared" si="4"/>
        <v>21</v>
      </c>
    </row>
    <row r="17" spans="1:30" ht="30" customHeight="1" x14ac:dyDescent="0.25">
      <c r="A17" s="4" t="str">
        <f t="shared" si="2"/>
        <v>Московский</v>
      </c>
      <c r="B17" s="12" t="str">
        <f t="shared" si="0"/>
        <v>ГБОУ СОШ №356</v>
      </c>
      <c r="C17" s="6">
        <f t="shared" si="0"/>
        <v>11356</v>
      </c>
      <c r="D17" s="6" t="str">
        <f t="shared" si="0"/>
        <v>СОШ с углуб.</v>
      </c>
      <c r="E17" s="8" t="str">
        <f t="shared" si="0"/>
        <v>3а</v>
      </c>
      <c r="F17" s="8">
        <f t="shared" si="0"/>
        <v>92</v>
      </c>
      <c r="G17" s="8">
        <f t="shared" si="0"/>
        <v>88</v>
      </c>
      <c r="H17" s="8">
        <f t="shared" si="3"/>
        <v>11356014</v>
      </c>
      <c r="I17" s="9">
        <v>2</v>
      </c>
      <c r="J17" s="9"/>
      <c r="K17" s="10">
        <v>0</v>
      </c>
      <c r="L17" s="10"/>
      <c r="M17" s="9">
        <v>1</v>
      </c>
      <c r="N17" s="9"/>
      <c r="O17" s="10"/>
      <c r="P17" s="10">
        <v>2</v>
      </c>
      <c r="Q17" s="9">
        <v>0</v>
      </c>
      <c r="R17" s="9"/>
      <c r="S17" s="10">
        <v>1</v>
      </c>
      <c r="T17" s="10"/>
      <c r="U17" s="9">
        <v>1</v>
      </c>
      <c r="V17" s="9"/>
      <c r="W17" s="10">
        <v>2</v>
      </c>
      <c r="X17" s="10"/>
      <c r="Y17" s="9"/>
      <c r="Z17" s="9">
        <v>0</v>
      </c>
      <c r="AA17" s="11">
        <f t="shared" si="1"/>
        <v>9</v>
      </c>
      <c r="AC17" s="83">
        <v>12</v>
      </c>
      <c r="AD17" s="83">
        <f t="shared" si="4"/>
        <v>15</v>
      </c>
    </row>
    <row r="18" spans="1:30" ht="30" customHeight="1" x14ac:dyDescent="0.25">
      <c r="A18" s="4" t="str">
        <f t="shared" si="2"/>
        <v>Московский</v>
      </c>
      <c r="B18" s="12" t="str">
        <f t="shared" si="0"/>
        <v>ГБОУ СОШ №356</v>
      </c>
      <c r="C18" s="6">
        <f t="shared" si="0"/>
        <v>11356</v>
      </c>
      <c r="D18" s="6" t="str">
        <f t="shared" si="0"/>
        <v>СОШ с углуб.</v>
      </c>
      <c r="E18" s="8" t="str">
        <f t="shared" si="0"/>
        <v>3а</v>
      </c>
      <c r="F18" s="8">
        <f t="shared" si="0"/>
        <v>92</v>
      </c>
      <c r="G18" s="8">
        <f t="shared" si="0"/>
        <v>88</v>
      </c>
      <c r="H18" s="8">
        <f t="shared" si="3"/>
        <v>11356015</v>
      </c>
      <c r="I18" s="9"/>
      <c r="J18" s="9">
        <v>1</v>
      </c>
      <c r="K18" s="10">
        <v>1</v>
      </c>
      <c r="L18" s="10"/>
      <c r="M18" s="9"/>
      <c r="N18" s="9">
        <v>0</v>
      </c>
      <c r="O18" s="10">
        <v>1</v>
      </c>
      <c r="P18" s="10"/>
      <c r="Q18" s="9">
        <v>1</v>
      </c>
      <c r="R18" s="9"/>
      <c r="S18" s="10">
        <v>1</v>
      </c>
      <c r="T18" s="10"/>
      <c r="U18" s="9">
        <v>1</v>
      </c>
      <c r="V18" s="9"/>
      <c r="W18" s="10"/>
      <c r="X18" s="10">
        <v>0</v>
      </c>
      <c r="Y18" s="9">
        <v>1</v>
      </c>
      <c r="Z18" s="9"/>
      <c r="AA18" s="11">
        <f t="shared" si="1"/>
        <v>7</v>
      </c>
      <c r="AC18" s="83">
        <v>13</v>
      </c>
      <c r="AD18" s="83">
        <f t="shared" si="4"/>
        <v>4</v>
      </c>
    </row>
    <row r="19" spans="1:30" ht="30" customHeight="1" x14ac:dyDescent="0.25">
      <c r="A19" s="4" t="str">
        <f t="shared" si="2"/>
        <v>Московский</v>
      </c>
      <c r="B19" s="12" t="str">
        <f t="shared" si="0"/>
        <v>ГБОУ СОШ №356</v>
      </c>
      <c r="C19" s="6">
        <f t="shared" si="0"/>
        <v>11356</v>
      </c>
      <c r="D19" s="6" t="str">
        <f t="shared" si="0"/>
        <v>СОШ с углуб.</v>
      </c>
      <c r="E19" s="8" t="str">
        <f t="shared" si="0"/>
        <v>3а</v>
      </c>
      <c r="F19" s="8">
        <f t="shared" si="0"/>
        <v>92</v>
      </c>
      <c r="G19" s="8">
        <f t="shared" si="0"/>
        <v>88</v>
      </c>
      <c r="H19" s="8">
        <f t="shared" si="3"/>
        <v>11356016</v>
      </c>
      <c r="I19" s="9"/>
      <c r="J19" s="9">
        <v>0</v>
      </c>
      <c r="K19" s="10">
        <v>1</v>
      </c>
      <c r="L19" s="10"/>
      <c r="M19" s="9">
        <v>0</v>
      </c>
      <c r="N19" s="9"/>
      <c r="O19" s="10"/>
      <c r="P19" s="10">
        <v>0</v>
      </c>
      <c r="Q19" s="9"/>
      <c r="R19" s="9">
        <v>0</v>
      </c>
      <c r="S19" s="10">
        <v>1</v>
      </c>
      <c r="T19" s="10"/>
      <c r="U19" s="9"/>
      <c r="V19" s="9">
        <v>0</v>
      </c>
      <c r="W19" s="10">
        <v>1</v>
      </c>
      <c r="X19" s="10"/>
      <c r="Y19" s="9">
        <v>0</v>
      </c>
      <c r="Z19" s="9"/>
      <c r="AA19" s="11">
        <f t="shared" si="1"/>
        <v>3</v>
      </c>
      <c r="AC19" s="83"/>
      <c r="AD19" s="83">
        <f>SUM(AD6:AD18)</f>
        <v>88</v>
      </c>
    </row>
    <row r="20" spans="1:30" ht="30" customHeight="1" x14ac:dyDescent="0.25">
      <c r="A20" s="4" t="str">
        <f t="shared" si="2"/>
        <v>Московский</v>
      </c>
      <c r="B20" s="12" t="str">
        <f t="shared" si="0"/>
        <v>ГБОУ СОШ №356</v>
      </c>
      <c r="C20" s="6">
        <f t="shared" si="0"/>
        <v>11356</v>
      </c>
      <c r="D20" s="6" t="str">
        <f t="shared" si="0"/>
        <v>СОШ с углуб.</v>
      </c>
      <c r="E20" s="8" t="str">
        <f t="shared" si="0"/>
        <v>3а</v>
      </c>
      <c r="F20" s="8">
        <f t="shared" si="0"/>
        <v>92</v>
      </c>
      <c r="G20" s="8">
        <f t="shared" si="0"/>
        <v>88</v>
      </c>
      <c r="H20" s="8">
        <f t="shared" si="3"/>
        <v>11356017</v>
      </c>
      <c r="I20" s="9"/>
      <c r="J20" s="9">
        <v>2</v>
      </c>
      <c r="K20" s="10"/>
      <c r="L20" s="10">
        <v>0</v>
      </c>
      <c r="M20" s="9">
        <v>1</v>
      </c>
      <c r="N20" s="9"/>
      <c r="O20" s="10">
        <v>1</v>
      </c>
      <c r="P20" s="10"/>
      <c r="Q20" s="9"/>
      <c r="R20" s="9">
        <v>2</v>
      </c>
      <c r="S20" s="10">
        <v>1</v>
      </c>
      <c r="T20" s="10"/>
      <c r="U20" s="9">
        <v>1</v>
      </c>
      <c r="V20" s="9"/>
      <c r="W20" s="10">
        <v>0</v>
      </c>
      <c r="X20" s="10"/>
      <c r="Y20" s="9">
        <v>0</v>
      </c>
      <c r="Z20" s="9"/>
      <c r="AA20" s="11">
        <f t="shared" si="1"/>
        <v>8</v>
      </c>
    </row>
    <row r="21" spans="1:30" ht="30" customHeight="1" x14ac:dyDescent="0.25">
      <c r="A21" s="4" t="str">
        <f t="shared" si="2"/>
        <v>Московский</v>
      </c>
      <c r="B21" s="12" t="str">
        <f t="shared" si="2"/>
        <v>ГБОУ СОШ №356</v>
      </c>
      <c r="C21" s="6">
        <f t="shared" si="2"/>
        <v>11356</v>
      </c>
      <c r="D21" s="6" t="str">
        <f t="shared" si="2"/>
        <v>СОШ с углуб.</v>
      </c>
      <c r="E21" s="8" t="str">
        <f t="shared" si="2"/>
        <v>3а</v>
      </c>
      <c r="F21" s="8">
        <f t="shared" si="2"/>
        <v>92</v>
      </c>
      <c r="G21" s="8">
        <f t="shared" si="2"/>
        <v>88</v>
      </c>
      <c r="H21" s="8">
        <f t="shared" si="3"/>
        <v>11356018</v>
      </c>
      <c r="I21" s="9">
        <v>2</v>
      </c>
      <c r="J21" s="9"/>
      <c r="K21" s="10">
        <v>1</v>
      </c>
      <c r="L21" s="10"/>
      <c r="M21" s="9"/>
      <c r="N21" s="9">
        <v>0</v>
      </c>
      <c r="O21" s="10">
        <v>2</v>
      </c>
      <c r="P21" s="10"/>
      <c r="Q21" s="9">
        <v>0</v>
      </c>
      <c r="R21" s="9"/>
      <c r="S21" s="10">
        <v>1</v>
      </c>
      <c r="T21" s="10"/>
      <c r="U21" s="9"/>
      <c r="V21" s="9">
        <v>1</v>
      </c>
      <c r="W21" s="10">
        <v>2</v>
      </c>
      <c r="X21" s="10"/>
      <c r="Y21" s="9">
        <v>1</v>
      </c>
      <c r="Z21" s="9"/>
      <c r="AA21" s="11">
        <f t="shared" si="1"/>
        <v>10</v>
      </c>
    </row>
    <row r="22" spans="1:30" ht="30" customHeight="1" x14ac:dyDescent="0.25">
      <c r="A22" s="4" t="str">
        <f t="shared" ref="A22:G37" si="5">A21</f>
        <v>Московский</v>
      </c>
      <c r="B22" s="12" t="str">
        <f t="shared" si="5"/>
        <v>ГБОУ СОШ №356</v>
      </c>
      <c r="C22" s="6">
        <f t="shared" si="5"/>
        <v>11356</v>
      </c>
      <c r="D22" s="6" t="str">
        <f t="shared" si="5"/>
        <v>СОШ с углуб.</v>
      </c>
      <c r="E22" s="8" t="str">
        <f t="shared" si="5"/>
        <v>3а</v>
      </c>
      <c r="F22" s="8">
        <f t="shared" si="5"/>
        <v>92</v>
      </c>
      <c r="G22" s="8">
        <f t="shared" si="5"/>
        <v>88</v>
      </c>
      <c r="H22" s="8">
        <f t="shared" si="3"/>
        <v>11356019</v>
      </c>
      <c r="I22" s="9"/>
      <c r="J22" s="9">
        <v>1</v>
      </c>
      <c r="K22" s="10">
        <v>1</v>
      </c>
      <c r="L22" s="10"/>
      <c r="M22" s="9">
        <v>1</v>
      </c>
      <c r="N22" s="9"/>
      <c r="O22" s="10"/>
      <c r="P22" s="10">
        <v>2</v>
      </c>
      <c r="Q22" s="9">
        <v>1</v>
      </c>
      <c r="R22" s="9"/>
      <c r="S22" s="10">
        <v>1</v>
      </c>
      <c r="T22" s="10"/>
      <c r="U22" s="9"/>
      <c r="V22" s="9">
        <v>0</v>
      </c>
      <c r="W22" s="10">
        <v>2</v>
      </c>
      <c r="X22" s="10"/>
      <c r="Y22" s="9">
        <v>1</v>
      </c>
      <c r="Z22" s="9"/>
      <c r="AA22" s="11">
        <f t="shared" si="1"/>
        <v>10</v>
      </c>
    </row>
    <row r="23" spans="1:30" ht="30" customHeight="1" x14ac:dyDescent="0.25">
      <c r="A23" s="4" t="str">
        <f t="shared" si="5"/>
        <v>Московский</v>
      </c>
      <c r="B23" s="12" t="str">
        <f t="shared" si="5"/>
        <v>ГБОУ СОШ №356</v>
      </c>
      <c r="C23" s="6">
        <f t="shared" si="5"/>
        <v>11356</v>
      </c>
      <c r="D23" s="6" t="str">
        <f t="shared" si="5"/>
        <v>СОШ с углуб.</v>
      </c>
      <c r="E23" s="8" t="str">
        <f t="shared" si="5"/>
        <v>3а</v>
      </c>
      <c r="F23" s="8">
        <f t="shared" si="5"/>
        <v>92</v>
      </c>
      <c r="G23" s="8">
        <f t="shared" si="5"/>
        <v>88</v>
      </c>
      <c r="H23" s="8">
        <f t="shared" si="3"/>
        <v>11356020</v>
      </c>
      <c r="I23" s="9">
        <v>2</v>
      </c>
      <c r="J23" s="9"/>
      <c r="K23" s="10">
        <v>1</v>
      </c>
      <c r="L23" s="10"/>
      <c r="M23" s="9">
        <v>0</v>
      </c>
      <c r="N23" s="9"/>
      <c r="O23" s="10">
        <v>2</v>
      </c>
      <c r="P23" s="10"/>
      <c r="Q23" s="9"/>
      <c r="R23" s="9">
        <v>2</v>
      </c>
      <c r="S23" s="10">
        <v>1</v>
      </c>
      <c r="T23" s="10"/>
      <c r="U23" s="9">
        <v>0</v>
      </c>
      <c r="V23" s="9"/>
      <c r="W23" s="10">
        <v>2</v>
      </c>
      <c r="X23" s="10"/>
      <c r="Y23" s="9">
        <v>1</v>
      </c>
      <c r="Z23" s="9"/>
      <c r="AA23" s="11">
        <f t="shared" si="1"/>
        <v>11</v>
      </c>
    </row>
    <row r="24" spans="1:30" ht="30" customHeight="1" x14ac:dyDescent="0.25">
      <c r="A24" s="4" t="str">
        <f t="shared" si="5"/>
        <v>Московский</v>
      </c>
      <c r="B24" s="12" t="str">
        <f t="shared" si="5"/>
        <v>ГБОУ СОШ №356</v>
      </c>
      <c r="C24" s="6">
        <f t="shared" si="5"/>
        <v>11356</v>
      </c>
      <c r="D24" s="6" t="str">
        <f t="shared" si="5"/>
        <v>СОШ с углуб.</v>
      </c>
      <c r="E24" s="8" t="str">
        <f t="shared" si="5"/>
        <v>3а</v>
      </c>
      <c r="F24" s="8">
        <f t="shared" si="5"/>
        <v>92</v>
      </c>
      <c r="G24" s="8">
        <f t="shared" si="5"/>
        <v>88</v>
      </c>
      <c r="H24" s="8">
        <f t="shared" si="3"/>
        <v>11356021</v>
      </c>
      <c r="I24" s="9"/>
      <c r="J24" s="9">
        <v>2</v>
      </c>
      <c r="K24" s="10">
        <v>1</v>
      </c>
      <c r="L24" s="10"/>
      <c r="M24" s="9"/>
      <c r="N24" s="9">
        <v>0</v>
      </c>
      <c r="O24" s="10">
        <v>1</v>
      </c>
      <c r="P24" s="10"/>
      <c r="Q24" s="9">
        <v>0</v>
      </c>
      <c r="R24" s="9"/>
      <c r="S24" s="10">
        <v>1</v>
      </c>
      <c r="T24" s="10"/>
      <c r="U24" s="9">
        <v>1</v>
      </c>
      <c r="V24" s="9"/>
      <c r="W24" s="10">
        <v>1</v>
      </c>
      <c r="X24" s="10"/>
      <c r="Y24" s="9">
        <v>0</v>
      </c>
      <c r="Z24" s="9"/>
      <c r="AA24" s="11">
        <f t="shared" si="1"/>
        <v>7</v>
      </c>
    </row>
    <row r="25" spans="1:30" ht="30" customHeight="1" x14ac:dyDescent="0.25">
      <c r="A25" s="4" t="str">
        <f t="shared" si="5"/>
        <v>Московский</v>
      </c>
      <c r="B25" s="12" t="str">
        <f t="shared" si="5"/>
        <v>ГБОУ СОШ №356</v>
      </c>
      <c r="C25" s="6">
        <f t="shared" si="5"/>
        <v>11356</v>
      </c>
      <c r="D25" s="6" t="str">
        <f t="shared" si="5"/>
        <v>СОШ с углуб.</v>
      </c>
      <c r="E25" s="8" t="str">
        <f t="shared" si="5"/>
        <v>3а</v>
      </c>
      <c r="F25" s="8">
        <f t="shared" si="5"/>
        <v>92</v>
      </c>
      <c r="G25" s="8">
        <f t="shared" si="5"/>
        <v>88</v>
      </c>
      <c r="H25" s="8">
        <f t="shared" si="3"/>
        <v>11356022</v>
      </c>
      <c r="I25" s="9"/>
      <c r="J25" s="9">
        <v>2</v>
      </c>
      <c r="K25" s="10">
        <v>1</v>
      </c>
      <c r="L25" s="10"/>
      <c r="M25" s="9">
        <v>1</v>
      </c>
      <c r="N25" s="9"/>
      <c r="O25" s="10">
        <v>2</v>
      </c>
      <c r="P25" s="10"/>
      <c r="Q25" s="9"/>
      <c r="R25" s="9">
        <v>2</v>
      </c>
      <c r="S25" s="10">
        <v>1</v>
      </c>
      <c r="T25" s="10"/>
      <c r="U25" s="9"/>
      <c r="V25" s="9">
        <v>0</v>
      </c>
      <c r="W25" s="10">
        <v>2</v>
      </c>
      <c r="X25" s="10"/>
      <c r="Y25" s="9">
        <v>1</v>
      </c>
      <c r="Z25" s="9"/>
      <c r="AA25" s="11">
        <f t="shared" si="1"/>
        <v>12</v>
      </c>
    </row>
    <row r="26" spans="1:30" ht="30" customHeight="1" x14ac:dyDescent="0.25">
      <c r="A26" s="4" t="str">
        <f t="shared" si="5"/>
        <v>Московский</v>
      </c>
      <c r="B26" s="12" t="str">
        <f t="shared" si="5"/>
        <v>ГБОУ СОШ №356</v>
      </c>
      <c r="C26" s="6">
        <f t="shared" si="5"/>
        <v>11356</v>
      </c>
      <c r="D26" s="6" t="str">
        <f t="shared" si="5"/>
        <v>СОШ с углуб.</v>
      </c>
      <c r="E26" s="8" t="str">
        <f t="shared" si="5"/>
        <v>3а</v>
      </c>
      <c r="F26" s="8">
        <f t="shared" si="5"/>
        <v>92</v>
      </c>
      <c r="G26" s="8">
        <f t="shared" si="5"/>
        <v>88</v>
      </c>
      <c r="H26" s="8">
        <f t="shared" si="3"/>
        <v>11356023</v>
      </c>
      <c r="I26" s="9"/>
      <c r="J26" s="9">
        <v>2</v>
      </c>
      <c r="K26" s="10"/>
      <c r="L26" s="10">
        <v>0</v>
      </c>
      <c r="M26" s="9">
        <v>0</v>
      </c>
      <c r="N26" s="9"/>
      <c r="O26" s="10"/>
      <c r="P26" s="10">
        <v>1</v>
      </c>
      <c r="Q26" s="9">
        <v>2</v>
      </c>
      <c r="R26" s="9"/>
      <c r="S26" s="10">
        <v>1</v>
      </c>
      <c r="T26" s="10"/>
      <c r="U26" s="9"/>
      <c r="V26" s="9">
        <v>0</v>
      </c>
      <c r="W26" s="10">
        <v>1</v>
      </c>
      <c r="X26" s="10"/>
      <c r="Y26" s="9">
        <v>1</v>
      </c>
      <c r="Z26" s="9"/>
      <c r="AA26" s="11">
        <f t="shared" si="1"/>
        <v>8</v>
      </c>
    </row>
    <row r="27" spans="1:30" ht="30" customHeight="1" x14ac:dyDescent="0.25">
      <c r="A27" s="4" t="str">
        <f t="shared" si="5"/>
        <v>Московский</v>
      </c>
      <c r="B27" s="12" t="str">
        <f t="shared" si="5"/>
        <v>ГБОУ СОШ №356</v>
      </c>
      <c r="C27" s="6">
        <f t="shared" si="5"/>
        <v>11356</v>
      </c>
      <c r="D27" s="6" t="str">
        <f t="shared" si="5"/>
        <v>СОШ с углуб.</v>
      </c>
      <c r="E27" s="8" t="str">
        <f t="shared" si="5"/>
        <v>3а</v>
      </c>
      <c r="F27" s="8">
        <f t="shared" si="5"/>
        <v>92</v>
      </c>
      <c r="G27" s="8">
        <f t="shared" si="5"/>
        <v>88</v>
      </c>
      <c r="H27" s="8">
        <f t="shared" si="3"/>
        <v>11356024</v>
      </c>
      <c r="I27" s="9"/>
      <c r="J27" s="9">
        <v>2</v>
      </c>
      <c r="K27" s="10">
        <v>0</v>
      </c>
      <c r="L27" s="10"/>
      <c r="M27" s="9">
        <v>1</v>
      </c>
      <c r="N27" s="9"/>
      <c r="O27" s="10"/>
      <c r="P27" s="10">
        <v>1</v>
      </c>
      <c r="Q27" s="9">
        <v>0</v>
      </c>
      <c r="R27" s="9"/>
      <c r="S27" s="10">
        <v>1</v>
      </c>
      <c r="T27" s="10"/>
      <c r="U27" s="9"/>
      <c r="V27" s="9">
        <v>0</v>
      </c>
      <c r="W27" s="10">
        <v>0</v>
      </c>
      <c r="X27" s="10"/>
      <c r="Y27" s="9"/>
      <c r="Z27" s="9">
        <v>1</v>
      </c>
      <c r="AA27" s="11">
        <f t="shared" si="1"/>
        <v>6</v>
      </c>
    </row>
    <row r="28" spans="1:30" ht="30" customHeight="1" x14ac:dyDescent="0.25">
      <c r="A28" s="4" t="str">
        <f t="shared" si="5"/>
        <v>Московский</v>
      </c>
      <c r="B28" s="12" t="str">
        <f t="shared" si="5"/>
        <v>ГБОУ СОШ №356</v>
      </c>
      <c r="C28" s="6">
        <f t="shared" si="5"/>
        <v>11356</v>
      </c>
      <c r="D28" s="6" t="str">
        <f t="shared" si="5"/>
        <v>СОШ с углуб.</v>
      </c>
      <c r="E28" s="8" t="str">
        <f t="shared" si="5"/>
        <v>3а</v>
      </c>
      <c r="F28" s="8">
        <f t="shared" si="5"/>
        <v>92</v>
      </c>
      <c r="G28" s="8">
        <f t="shared" si="5"/>
        <v>88</v>
      </c>
      <c r="H28" s="8">
        <f t="shared" si="3"/>
        <v>11356025</v>
      </c>
      <c r="I28" s="9"/>
      <c r="J28" s="9">
        <v>2</v>
      </c>
      <c r="K28" s="10">
        <v>1</v>
      </c>
      <c r="L28" s="10"/>
      <c r="M28" s="9">
        <v>1</v>
      </c>
      <c r="N28" s="9"/>
      <c r="O28" s="10">
        <v>2</v>
      </c>
      <c r="P28" s="10"/>
      <c r="Q28" s="9"/>
      <c r="R28" s="9">
        <v>2</v>
      </c>
      <c r="S28" s="10">
        <v>1</v>
      </c>
      <c r="T28" s="10"/>
      <c r="U28" s="9">
        <v>1</v>
      </c>
      <c r="V28" s="9"/>
      <c r="W28" s="10">
        <v>1</v>
      </c>
      <c r="X28" s="10"/>
      <c r="Y28" s="9">
        <v>0</v>
      </c>
      <c r="Z28" s="9"/>
      <c r="AA28" s="11">
        <f t="shared" si="1"/>
        <v>11</v>
      </c>
    </row>
    <row r="29" spans="1:30" ht="30" customHeight="1" x14ac:dyDescent="0.25">
      <c r="A29" s="4" t="str">
        <f t="shared" si="5"/>
        <v>Московский</v>
      </c>
      <c r="B29" s="12" t="str">
        <f t="shared" si="5"/>
        <v>ГБОУ СОШ №356</v>
      </c>
      <c r="C29" s="6">
        <f t="shared" si="5"/>
        <v>11356</v>
      </c>
      <c r="D29" s="6" t="str">
        <f t="shared" si="5"/>
        <v>СОШ с углуб.</v>
      </c>
      <c r="E29" s="8" t="str">
        <f t="shared" si="5"/>
        <v>3а</v>
      </c>
      <c r="F29" s="8">
        <f t="shared" si="5"/>
        <v>92</v>
      </c>
      <c r="G29" s="8">
        <f t="shared" si="5"/>
        <v>88</v>
      </c>
      <c r="H29" s="8">
        <f t="shared" si="3"/>
        <v>11356026</v>
      </c>
      <c r="I29" s="9">
        <v>1</v>
      </c>
      <c r="J29" s="9"/>
      <c r="K29" s="10">
        <v>1</v>
      </c>
      <c r="L29" s="10"/>
      <c r="M29" s="9"/>
      <c r="N29" s="9">
        <v>1</v>
      </c>
      <c r="O29" s="10">
        <v>2</v>
      </c>
      <c r="P29" s="10"/>
      <c r="Q29" s="9">
        <v>1</v>
      </c>
      <c r="R29" s="9"/>
      <c r="S29" s="10">
        <v>1</v>
      </c>
      <c r="T29" s="10"/>
      <c r="U29" s="9">
        <v>0</v>
      </c>
      <c r="V29" s="9"/>
      <c r="W29" s="10">
        <v>1</v>
      </c>
      <c r="X29" s="10"/>
      <c r="Y29" s="9">
        <v>1</v>
      </c>
      <c r="Z29" s="9"/>
      <c r="AA29" s="11">
        <f t="shared" si="1"/>
        <v>9</v>
      </c>
    </row>
    <row r="30" spans="1:30" ht="30" customHeight="1" x14ac:dyDescent="0.25">
      <c r="A30" s="4" t="str">
        <f t="shared" si="5"/>
        <v>Московский</v>
      </c>
      <c r="B30" s="12" t="str">
        <f t="shared" si="5"/>
        <v>ГБОУ СОШ №356</v>
      </c>
      <c r="C30" s="6">
        <f t="shared" si="5"/>
        <v>11356</v>
      </c>
      <c r="D30" s="6" t="str">
        <f t="shared" si="5"/>
        <v>СОШ с углуб.</v>
      </c>
      <c r="E30" s="8" t="str">
        <f t="shared" si="5"/>
        <v>3а</v>
      </c>
      <c r="F30" s="8">
        <f t="shared" si="5"/>
        <v>92</v>
      </c>
      <c r="G30" s="8">
        <f t="shared" si="5"/>
        <v>88</v>
      </c>
      <c r="H30" s="8">
        <f t="shared" si="3"/>
        <v>11356027</v>
      </c>
      <c r="I30" s="9"/>
      <c r="J30" s="9">
        <v>1</v>
      </c>
      <c r="K30" s="10">
        <v>1</v>
      </c>
      <c r="L30" s="10"/>
      <c r="M30" s="9">
        <v>1</v>
      </c>
      <c r="N30" s="9"/>
      <c r="O30" s="10">
        <v>2</v>
      </c>
      <c r="P30" s="10"/>
      <c r="Q30" s="9"/>
      <c r="R30" s="9">
        <v>2</v>
      </c>
      <c r="S30" s="10">
        <v>1</v>
      </c>
      <c r="T30" s="10"/>
      <c r="U30" s="9"/>
      <c r="V30" s="9">
        <v>0</v>
      </c>
      <c r="W30" s="10">
        <v>0</v>
      </c>
      <c r="X30" s="10"/>
      <c r="Y30" s="9">
        <v>1</v>
      </c>
      <c r="Z30" s="9"/>
      <c r="AA30" s="11">
        <f t="shared" si="1"/>
        <v>9</v>
      </c>
    </row>
    <row r="31" spans="1:30" ht="30" customHeight="1" x14ac:dyDescent="0.25">
      <c r="A31" s="4" t="str">
        <f t="shared" si="5"/>
        <v>Московский</v>
      </c>
      <c r="B31" s="12" t="str">
        <f t="shared" si="5"/>
        <v>ГБОУ СОШ №356</v>
      </c>
      <c r="C31" s="6">
        <f t="shared" si="5"/>
        <v>11356</v>
      </c>
      <c r="D31" s="6" t="str">
        <f t="shared" si="5"/>
        <v>СОШ с углуб.</v>
      </c>
      <c r="E31" s="13" t="s">
        <v>24</v>
      </c>
      <c r="F31" s="8">
        <f t="shared" si="5"/>
        <v>92</v>
      </c>
      <c r="G31" s="8">
        <f t="shared" si="5"/>
        <v>88</v>
      </c>
      <c r="H31" s="8">
        <f t="shared" si="3"/>
        <v>11356028</v>
      </c>
      <c r="I31" s="9"/>
      <c r="J31" s="9">
        <v>2</v>
      </c>
      <c r="K31" s="10">
        <v>1</v>
      </c>
      <c r="L31" s="10"/>
      <c r="M31" s="9">
        <v>1</v>
      </c>
      <c r="N31" s="9"/>
      <c r="O31" s="10">
        <v>2</v>
      </c>
      <c r="P31" s="10"/>
      <c r="Q31" s="9"/>
      <c r="R31" s="9">
        <v>2</v>
      </c>
      <c r="S31" s="10">
        <v>1</v>
      </c>
      <c r="T31" s="10"/>
      <c r="U31" s="9">
        <v>1</v>
      </c>
      <c r="V31" s="9"/>
      <c r="W31" s="10"/>
      <c r="X31" s="10">
        <v>2</v>
      </c>
      <c r="Y31" s="9">
        <v>1</v>
      </c>
      <c r="Z31" s="9"/>
      <c r="AA31" s="11">
        <f t="shared" si="1"/>
        <v>13</v>
      </c>
    </row>
    <row r="32" spans="1:30" ht="30" customHeight="1" x14ac:dyDescent="0.25">
      <c r="A32" s="4" t="str">
        <f t="shared" si="5"/>
        <v>Московский</v>
      </c>
      <c r="B32" s="12" t="str">
        <f t="shared" si="5"/>
        <v>ГБОУ СОШ №356</v>
      </c>
      <c r="C32" s="6">
        <f t="shared" si="5"/>
        <v>11356</v>
      </c>
      <c r="D32" s="6" t="str">
        <f t="shared" si="5"/>
        <v>СОШ с углуб.</v>
      </c>
      <c r="E32" s="8" t="str">
        <f t="shared" si="5"/>
        <v>3б</v>
      </c>
      <c r="F32" s="8">
        <f t="shared" si="5"/>
        <v>92</v>
      </c>
      <c r="G32" s="8">
        <f t="shared" si="5"/>
        <v>88</v>
      </c>
      <c r="H32" s="8">
        <f t="shared" si="3"/>
        <v>11356029</v>
      </c>
      <c r="I32" s="9">
        <v>2</v>
      </c>
      <c r="J32" s="9"/>
      <c r="K32" s="10">
        <v>0</v>
      </c>
      <c r="L32" s="10"/>
      <c r="M32" s="9">
        <v>1</v>
      </c>
      <c r="N32" s="9"/>
      <c r="O32" s="10">
        <v>2</v>
      </c>
      <c r="P32" s="10"/>
      <c r="Q32" s="9">
        <v>1</v>
      </c>
      <c r="R32" s="9"/>
      <c r="S32" s="10">
        <v>1</v>
      </c>
      <c r="T32" s="10"/>
      <c r="U32" s="9">
        <v>0</v>
      </c>
      <c r="V32" s="9"/>
      <c r="W32" s="10"/>
      <c r="X32" s="10">
        <v>2</v>
      </c>
      <c r="Y32" s="9">
        <v>1</v>
      </c>
      <c r="Z32" s="9"/>
      <c r="AA32" s="11">
        <f t="shared" si="1"/>
        <v>10</v>
      </c>
    </row>
    <row r="33" spans="1:27" ht="30" customHeight="1" x14ac:dyDescent="0.25">
      <c r="A33" s="4" t="str">
        <f t="shared" si="5"/>
        <v>Московский</v>
      </c>
      <c r="B33" s="12" t="str">
        <f t="shared" si="5"/>
        <v>ГБОУ СОШ №356</v>
      </c>
      <c r="C33" s="6">
        <f t="shared" si="5"/>
        <v>11356</v>
      </c>
      <c r="D33" s="6" t="str">
        <f t="shared" si="5"/>
        <v>СОШ с углуб.</v>
      </c>
      <c r="E33" s="8" t="str">
        <f t="shared" si="5"/>
        <v>3б</v>
      </c>
      <c r="F33" s="8">
        <f t="shared" si="5"/>
        <v>92</v>
      </c>
      <c r="G33" s="8">
        <f t="shared" si="5"/>
        <v>88</v>
      </c>
      <c r="H33" s="8">
        <f t="shared" si="3"/>
        <v>11356030</v>
      </c>
      <c r="I33" s="9">
        <v>2</v>
      </c>
      <c r="J33" s="9"/>
      <c r="K33" s="10">
        <v>1</v>
      </c>
      <c r="L33" s="10"/>
      <c r="M33" s="9">
        <v>1</v>
      </c>
      <c r="N33" s="9"/>
      <c r="O33" s="10">
        <v>1</v>
      </c>
      <c r="P33" s="10"/>
      <c r="Q33" s="9"/>
      <c r="R33" s="9">
        <v>2</v>
      </c>
      <c r="S33" s="10">
        <v>1</v>
      </c>
      <c r="T33" s="10"/>
      <c r="U33" s="9">
        <v>0</v>
      </c>
      <c r="V33" s="9"/>
      <c r="W33" s="10"/>
      <c r="X33" s="10">
        <v>2</v>
      </c>
      <c r="Y33" s="9">
        <v>1</v>
      </c>
      <c r="Z33" s="9"/>
      <c r="AA33" s="11">
        <f t="shared" si="1"/>
        <v>11</v>
      </c>
    </row>
    <row r="34" spans="1:27" ht="30" customHeight="1" x14ac:dyDescent="0.25">
      <c r="A34" s="4" t="str">
        <f t="shared" si="5"/>
        <v>Московский</v>
      </c>
      <c r="B34" s="12" t="str">
        <f t="shared" si="5"/>
        <v>ГБОУ СОШ №356</v>
      </c>
      <c r="C34" s="6">
        <f t="shared" si="5"/>
        <v>11356</v>
      </c>
      <c r="D34" s="6" t="str">
        <f t="shared" si="5"/>
        <v>СОШ с углуб.</v>
      </c>
      <c r="E34" s="8" t="str">
        <f t="shared" si="5"/>
        <v>3б</v>
      </c>
      <c r="F34" s="8">
        <f t="shared" si="5"/>
        <v>92</v>
      </c>
      <c r="G34" s="8">
        <f t="shared" si="5"/>
        <v>88</v>
      </c>
      <c r="H34" s="8">
        <f t="shared" si="3"/>
        <v>11356031</v>
      </c>
      <c r="I34" s="9">
        <v>1</v>
      </c>
      <c r="J34" s="9"/>
      <c r="K34" s="10">
        <v>1</v>
      </c>
      <c r="L34" s="10"/>
      <c r="M34" s="9"/>
      <c r="N34" s="9">
        <v>0</v>
      </c>
      <c r="O34" s="10">
        <v>1</v>
      </c>
      <c r="P34" s="10"/>
      <c r="Q34" s="9"/>
      <c r="R34" s="9">
        <v>0</v>
      </c>
      <c r="S34" s="10"/>
      <c r="T34" s="10">
        <v>0</v>
      </c>
      <c r="U34" s="9">
        <v>1</v>
      </c>
      <c r="V34" s="9"/>
      <c r="W34" s="10"/>
      <c r="X34" s="10">
        <v>2</v>
      </c>
      <c r="Y34" s="9">
        <v>0</v>
      </c>
      <c r="Z34" s="9"/>
      <c r="AA34" s="11">
        <f t="shared" si="1"/>
        <v>6</v>
      </c>
    </row>
    <row r="35" spans="1:27" ht="30" customHeight="1" x14ac:dyDescent="0.25">
      <c r="A35" s="4" t="str">
        <f t="shared" si="5"/>
        <v>Московский</v>
      </c>
      <c r="B35" s="12" t="str">
        <f t="shared" si="5"/>
        <v>ГБОУ СОШ №356</v>
      </c>
      <c r="C35" s="6">
        <f t="shared" si="5"/>
        <v>11356</v>
      </c>
      <c r="D35" s="6" t="str">
        <f t="shared" si="5"/>
        <v>СОШ с углуб.</v>
      </c>
      <c r="E35" s="8" t="str">
        <f t="shared" si="5"/>
        <v>3б</v>
      </c>
      <c r="F35" s="8">
        <f t="shared" si="5"/>
        <v>92</v>
      </c>
      <c r="G35" s="8">
        <f t="shared" si="5"/>
        <v>88</v>
      </c>
      <c r="H35" s="8">
        <f t="shared" si="3"/>
        <v>11356032</v>
      </c>
      <c r="I35" s="9">
        <v>2</v>
      </c>
      <c r="J35" s="9"/>
      <c r="K35" s="10">
        <v>1</v>
      </c>
      <c r="L35" s="10"/>
      <c r="M35" s="9">
        <v>1</v>
      </c>
      <c r="N35" s="9"/>
      <c r="O35" s="10">
        <v>2</v>
      </c>
      <c r="P35" s="10"/>
      <c r="Q35" s="9">
        <v>1</v>
      </c>
      <c r="R35" s="9"/>
      <c r="S35" s="10">
        <v>1</v>
      </c>
      <c r="T35" s="10"/>
      <c r="U35" s="9">
        <v>0</v>
      </c>
      <c r="V35" s="9"/>
      <c r="W35" s="10">
        <v>2</v>
      </c>
      <c r="X35" s="10"/>
      <c r="Y35" s="9">
        <v>1</v>
      </c>
      <c r="Z35" s="9"/>
      <c r="AA35" s="11">
        <f t="shared" si="1"/>
        <v>11</v>
      </c>
    </row>
    <row r="36" spans="1:27" ht="30" customHeight="1" x14ac:dyDescent="0.25">
      <c r="A36" s="4" t="str">
        <f t="shared" si="5"/>
        <v>Московский</v>
      </c>
      <c r="B36" s="12" t="str">
        <f t="shared" si="5"/>
        <v>ГБОУ СОШ №356</v>
      </c>
      <c r="C36" s="6">
        <f t="shared" si="5"/>
        <v>11356</v>
      </c>
      <c r="D36" s="6" t="str">
        <f t="shared" si="5"/>
        <v>СОШ с углуб.</v>
      </c>
      <c r="E36" s="8" t="str">
        <f t="shared" si="5"/>
        <v>3б</v>
      </c>
      <c r="F36" s="8">
        <f t="shared" si="5"/>
        <v>92</v>
      </c>
      <c r="G36" s="8">
        <f t="shared" si="5"/>
        <v>88</v>
      </c>
      <c r="H36" s="8">
        <f t="shared" si="3"/>
        <v>11356033</v>
      </c>
      <c r="I36" s="9"/>
      <c r="J36" s="9">
        <v>1</v>
      </c>
      <c r="K36" s="10">
        <v>1</v>
      </c>
      <c r="L36" s="10"/>
      <c r="M36" s="9">
        <v>0</v>
      </c>
      <c r="N36" s="9"/>
      <c r="O36" s="10">
        <v>2</v>
      </c>
      <c r="P36" s="10"/>
      <c r="Q36" s="9">
        <v>1</v>
      </c>
      <c r="R36" s="9"/>
      <c r="S36" s="10">
        <v>1</v>
      </c>
      <c r="T36" s="10"/>
      <c r="U36" s="9"/>
      <c r="V36" s="9">
        <v>1</v>
      </c>
      <c r="W36" s="10">
        <v>2</v>
      </c>
      <c r="X36" s="10"/>
      <c r="Y36" s="9">
        <v>1</v>
      </c>
      <c r="Z36" s="9"/>
      <c r="AA36" s="11">
        <f t="shared" si="1"/>
        <v>10</v>
      </c>
    </row>
    <row r="37" spans="1:27" ht="30" customHeight="1" x14ac:dyDescent="0.25">
      <c r="A37" s="4" t="str">
        <f t="shared" si="5"/>
        <v>Московский</v>
      </c>
      <c r="B37" s="12" t="str">
        <f t="shared" si="5"/>
        <v>ГБОУ СОШ №356</v>
      </c>
      <c r="C37" s="6">
        <f t="shared" si="5"/>
        <v>11356</v>
      </c>
      <c r="D37" s="6" t="str">
        <f t="shared" si="5"/>
        <v>СОШ с углуб.</v>
      </c>
      <c r="E37" s="8" t="str">
        <f t="shared" si="5"/>
        <v>3б</v>
      </c>
      <c r="F37" s="8">
        <f t="shared" si="5"/>
        <v>92</v>
      </c>
      <c r="G37" s="8">
        <f t="shared" si="5"/>
        <v>88</v>
      </c>
      <c r="H37" s="8">
        <f t="shared" si="3"/>
        <v>11356034</v>
      </c>
      <c r="I37" s="9"/>
      <c r="J37" s="9">
        <v>1</v>
      </c>
      <c r="K37" s="10">
        <v>1</v>
      </c>
      <c r="L37" s="10"/>
      <c r="M37" s="9">
        <v>1</v>
      </c>
      <c r="N37" s="9"/>
      <c r="O37" s="10"/>
      <c r="P37" s="10">
        <v>2</v>
      </c>
      <c r="Q37" s="9">
        <v>1</v>
      </c>
      <c r="R37" s="9"/>
      <c r="S37" s="10"/>
      <c r="T37" s="10">
        <v>0</v>
      </c>
      <c r="U37" s="9"/>
      <c r="V37" s="9">
        <v>0</v>
      </c>
      <c r="W37" s="10">
        <v>0</v>
      </c>
      <c r="X37" s="10"/>
      <c r="Y37" s="9">
        <v>1</v>
      </c>
      <c r="Z37" s="9"/>
      <c r="AA37" s="11">
        <f t="shared" si="1"/>
        <v>7</v>
      </c>
    </row>
    <row r="38" spans="1:27" ht="30" customHeight="1" x14ac:dyDescent="0.25">
      <c r="A38" s="4" t="str">
        <f t="shared" ref="A38:G53" si="6">A37</f>
        <v>Московский</v>
      </c>
      <c r="B38" s="12" t="str">
        <f t="shared" si="6"/>
        <v>ГБОУ СОШ №356</v>
      </c>
      <c r="C38" s="6">
        <f t="shared" si="6"/>
        <v>11356</v>
      </c>
      <c r="D38" s="6" t="str">
        <f t="shared" si="6"/>
        <v>СОШ с углуб.</v>
      </c>
      <c r="E38" s="8" t="str">
        <f t="shared" si="6"/>
        <v>3б</v>
      </c>
      <c r="F38" s="8">
        <f t="shared" si="6"/>
        <v>92</v>
      </c>
      <c r="G38" s="8">
        <f t="shared" si="6"/>
        <v>88</v>
      </c>
      <c r="H38" s="8">
        <f t="shared" si="3"/>
        <v>11356035</v>
      </c>
      <c r="I38" s="9"/>
      <c r="J38" s="9">
        <v>1</v>
      </c>
      <c r="K38" s="10">
        <v>1</v>
      </c>
      <c r="L38" s="10"/>
      <c r="M38" s="9"/>
      <c r="N38" s="9">
        <v>0</v>
      </c>
      <c r="O38" s="10">
        <v>2</v>
      </c>
      <c r="P38" s="10"/>
      <c r="Q38" s="9">
        <v>0</v>
      </c>
      <c r="R38" s="9"/>
      <c r="S38" s="10">
        <v>1</v>
      </c>
      <c r="T38" s="10"/>
      <c r="U38" s="9"/>
      <c r="V38" s="9">
        <v>0</v>
      </c>
      <c r="W38" s="10"/>
      <c r="X38" s="10">
        <v>2</v>
      </c>
      <c r="Y38" s="9">
        <v>1</v>
      </c>
      <c r="Z38" s="9"/>
      <c r="AA38" s="11">
        <f t="shared" si="1"/>
        <v>8</v>
      </c>
    </row>
    <row r="39" spans="1:27" ht="30" customHeight="1" x14ac:dyDescent="0.25">
      <c r="A39" s="4" t="str">
        <f t="shared" si="6"/>
        <v>Московский</v>
      </c>
      <c r="B39" s="12" t="str">
        <f t="shared" si="6"/>
        <v>ГБОУ СОШ №356</v>
      </c>
      <c r="C39" s="6">
        <f t="shared" si="6"/>
        <v>11356</v>
      </c>
      <c r="D39" s="6" t="str">
        <f t="shared" si="6"/>
        <v>СОШ с углуб.</v>
      </c>
      <c r="E39" s="8" t="str">
        <f t="shared" si="6"/>
        <v>3б</v>
      </c>
      <c r="F39" s="8">
        <f t="shared" si="6"/>
        <v>92</v>
      </c>
      <c r="G39" s="8">
        <f t="shared" si="6"/>
        <v>88</v>
      </c>
      <c r="H39" s="8">
        <f t="shared" si="3"/>
        <v>11356036</v>
      </c>
      <c r="I39" s="9">
        <v>2</v>
      </c>
      <c r="J39" s="9"/>
      <c r="K39" s="10">
        <v>1</v>
      </c>
      <c r="L39" s="10"/>
      <c r="M39" s="9">
        <v>1</v>
      </c>
      <c r="N39" s="9"/>
      <c r="O39" s="10">
        <v>2</v>
      </c>
      <c r="P39" s="10"/>
      <c r="Q39" s="9"/>
      <c r="R39" s="9">
        <v>0</v>
      </c>
      <c r="S39" s="10">
        <v>1</v>
      </c>
      <c r="T39" s="10"/>
      <c r="U39" s="9"/>
      <c r="V39" s="9">
        <v>0</v>
      </c>
      <c r="W39" s="10"/>
      <c r="X39" s="10">
        <v>2</v>
      </c>
      <c r="Y39" s="9"/>
      <c r="Z39" s="9">
        <v>0</v>
      </c>
      <c r="AA39" s="11">
        <f t="shared" si="1"/>
        <v>9</v>
      </c>
    </row>
    <row r="40" spans="1:27" ht="30" customHeight="1" x14ac:dyDescent="0.25">
      <c r="A40" s="4" t="str">
        <f t="shared" si="6"/>
        <v>Московский</v>
      </c>
      <c r="B40" s="12" t="str">
        <f t="shared" si="6"/>
        <v>ГБОУ СОШ №356</v>
      </c>
      <c r="C40" s="6">
        <f t="shared" si="6"/>
        <v>11356</v>
      </c>
      <c r="D40" s="6" t="str">
        <f t="shared" si="6"/>
        <v>СОШ с углуб.</v>
      </c>
      <c r="E40" s="8" t="str">
        <f t="shared" si="6"/>
        <v>3б</v>
      </c>
      <c r="F40" s="8">
        <f t="shared" si="6"/>
        <v>92</v>
      </c>
      <c r="G40" s="8">
        <f t="shared" si="6"/>
        <v>88</v>
      </c>
      <c r="H40" s="8">
        <f t="shared" si="3"/>
        <v>11356037</v>
      </c>
      <c r="I40" s="9"/>
      <c r="J40" s="9">
        <v>1</v>
      </c>
      <c r="K40" s="10">
        <v>0</v>
      </c>
      <c r="L40" s="10"/>
      <c r="M40" s="9">
        <v>0</v>
      </c>
      <c r="N40" s="9"/>
      <c r="O40" s="10"/>
      <c r="P40" s="10">
        <v>2</v>
      </c>
      <c r="Q40" s="9"/>
      <c r="R40" s="9">
        <v>1</v>
      </c>
      <c r="S40" s="10"/>
      <c r="T40" s="10">
        <v>1</v>
      </c>
      <c r="U40" s="9">
        <v>1</v>
      </c>
      <c r="V40" s="9"/>
      <c r="W40" s="10">
        <v>0</v>
      </c>
      <c r="X40" s="10"/>
      <c r="Y40" s="9">
        <v>0</v>
      </c>
      <c r="Z40" s="9"/>
      <c r="AA40" s="11">
        <f t="shared" si="1"/>
        <v>6</v>
      </c>
    </row>
    <row r="41" spans="1:27" ht="30" customHeight="1" x14ac:dyDescent="0.25">
      <c r="A41" s="4" t="str">
        <f t="shared" si="6"/>
        <v>Московский</v>
      </c>
      <c r="B41" s="12" t="str">
        <f t="shared" si="6"/>
        <v>ГБОУ СОШ №356</v>
      </c>
      <c r="C41" s="6">
        <f t="shared" si="6"/>
        <v>11356</v>
      </c>
      <c r="D41" s="6" t="str">
        <f t="shared" si="6"/>
        <v>СОШ с углуб.</v>
      </c>
      <c r="E41" s="8" t="str">
        <f t="shared" si="6"/>
        <v>3б</v>
      </c>
      <c r="F41" s="8">
        <f t="shared" si="6"/>
        <v>92</v>
      </c>
      <c r="G41" s="8">
        <f t="shared" si="6"/>
        <v>88</v>
      </c>
      <c r="H41" s="8">
        <f t="shared" si="3"/>
        <v>11356038</v>
      </c>
      <c r="I41" s="9">
        <v>2</v>
      </c>
      <c r="J41" s="9"/>
      <c r="K41" s="10">
        <v>1</v>
      </c>
      <c r="L41" s="10"/>
      <c r="M41" s="9">
        <v>0</v>
      </c>
      <c r="N41" s="9"/>
      <c r="O41" s="10"/>
      <c r="P41" s="10">
        <v>1</v>
      </c>
      <c r="Q41" s="9">
        <v>1</v>
      </c>
      <c r="R41" s="9"/>
      <c r="S41" s="10"/>
      <c r="T41" s="10">
        <v>1</v>
      </c>
      <c r="U41" s="9"/>
      <c r="V41" s="9">
        <v>0</v>
      </c>
      <c r="W41" s="10">
        <v>1</v>
      </c>
      <c r="X41" s="10"/>
      <c r="Y41" s="9"/>
      <c r="Z41" s="9">
        <v>1</v>
      </c>
      <c r="AA41" s="11">
        <f t="shared" si="1"/>
        <v>8</v>
      </c>
    </row>
    <row r="42" spans="1:27" ht="30" customHeight="1" x14ac:dyDescent="0.25">
      <c r="A42" s="4" t="str">
        <f t="shared" si="6"/>
        <v>Московский</v>
      </c>
      <c r="B42" s="12" t="str">
        <f t="shared" si="6"/>
        <v>ГБОУ СОШ №356</v>
      </c>
      <c r="C42" s="6">
        <f t="shared" si="6"/>
        <v>11356</v>
      </c>
      <c r="D42" s="6" t="str">
        <f t="shared" si="6"/>
        <v>СОШ с углуб.</v>
      </c>
      <c r="E42" s="8" t="str">
        <f t="shared" si="6"/>
        <v>3б</v>
      </c>
      <c r="F42" s="8">
        <f t="shared" si="6"/>
        <v>92</v>
      </c>
      <c r="G42" s="8">
        <f t="shared" si="6"/>
        <v>88</v>
      </c>
      <c r="H42" s="8">
        <f t="shared" si="3"/>
        <v>11356039</v>
      </c>
      <c r="I42" s="9">
        <v>2</v>
      </c>
      <c r="J42" s="9"/>
      <c r="K42" s="10">
        <v>1</v>
      </c>
      <c r="L42" s="10"/>
      <c r="M42" s="9">
        <v>1</v>
      </c>
      <c r="N42" s="9"/>
      <c r="O42" s="10"/>
      <c r="P42" s="10">
        <v>2</v>
      </c>
      <c r="Q42" s="9">
        <v>1</v>
      </c>
      <c r="R42" s="9"/>
      <c r="S42" s="10">
        <v>1</v>
      </c>
      <c r="T42" s="10"/>
      <c r="U42" s="9"/>
      <c r="V42" s="9">
        <v>0</v>
      </c>
      <c r="W42" s="10">
        <v>2</v>
      </c>
      <c r="X42" s="10"/>
      <c r="Y42" s="9"/>
      <c r="Z42" s="9">
        <v>0</v>
      </c>
      <c r="AA42" s="11">
        <f t="shared" si="1"/>
        <v>10</v>
      </c>
    </row>
    <row r="43" spans="1:27" ht="30" customHeight="1" x14ac:dyDescent="0.25">
      <c r="A43" s="4" t="str">
        <f t="shared" si="6"/>
        <v>Московский</v>
      </c>
      <c r="B43" s="12" t="str">
        <f t="shared" si="6"/>
        <v>ГБОУ СОШ №356</v>
      </c>
      <c r="C43" s="6">
        <f t="shared" si="6"/>
        <v>11356</v>
      </c>
      <c r="D43" s="6" t="str">
        <f t="shared" si="6"/>
        <v>СОШ с углуб.</v>
      </c>
      <c r="E43" s="8" t="str">
        <f t="shared" si="6"/>
        <v>3б</v>
      </c>
      <c r="F43" s="8">
        <f t="shared" si="6"/>
        <v>92</v>
      </c>
      <c r="G43" s="8">
        <f t="shared" si="6"/>
        <v>88</v>
      </c>
      <c r="H43" s="8">
        <f t="shared" si="3"/>
        <v>11356040</v>
      </c>
      <c r="I43" s="9">
        <v>2</v>
      </c>
      <c r="J43" s="9"/>
      <c r="K43" s="10">
        <v>1</v>
      </c>
      <c r="L43" s="10"/>
      <c r="M43" s="9">
        <v>1</v>
      </c>
      <c r="N43" s="9"/>
      <c r="O43" s="10"/>
      <c r="P43" s="10">
        <v>2</v>
      </c>
      <c r="Q43" s="9">
        <v>2</v>
      </c>
      <c r="R43" s="9"/>
      <c r="S43" s="10">
        <v>1</v>
      </c>
      <c r="T43" s="10"/>
      <c r="U43" s="9">
        <v>0</v>
      </c>
      <c r="V43" s="9"/>
      <c r="W43" s="10"/>
      <c r="X43" s="10">
        <v>2</v>
      </c>
      <c r="Y43" s="9">
        <v>1</v>
      </c>
      <c r="Z43" s="9"/>
      <c r="AA43" s="11">
        <f t="shared" si="1"/>
        <v>12</v>
      </c>
    </row>
    <row r="44" spans="1:27" ht="30" customHeight="1" x14ac:dyDescent="0.25">
      <c r="A44" s="4" t="str">
        <f t="shared" si="6"/>
        <v>Московский</v>
      </c>
      <c r="B44" s="12" t="str">
        <f t="shared" si="6"/>
        <v>ГБОУ СОШ №356</v>
      </c>
      <c r="C44" s="6">
        <f t="shared" si="6"/>
        <v>11356</v>
      </c>
      <c r="D44" s="6" t="str">
        <f t="shared" si="6"/>
        <v>СОШ с углуб.</v>
      </c>
      <c r="E44" s="8" t="str">
        <f t="shared" si="6"/>
        <v>3б</v>
      </c>
      <c r="F44" s="8">
        <f t="shared" si="6"/>
        <v>92</v>
      </c>
      <c r="G44" s="8">
        <f t="shared" si="6"/>
        <v>88</v>
      </c>
      <c r="H44" s="8">
        <f t="shared" si="3"/>
        <v>11356041</v>
      </c>
      <c r="I44" s="9"/>
      <c r="J44" s="9">
        <v>2</v>
      </c>
      <c r="K44" s="10">
        <v>1</v>
      </c>
      <c r="L44" s="10"/>
      <c r="M44" s="9">
        <v>1</v>
      </c>
      <c r="N44" s="9"/>
      <c r="O44" s="10"/>
      <c r="P44" s="10">
        <v>2</v>
      </c>
      <c r="Q44" s="9"/>
      <c r="R44" s="9">
        <v>2</v>
      </c>
      <c r="S44" s="10"/>
      <c r="T44" s="10">
        <v>1</v>
      </c>
      <c r="U44" s="9"/>
      <c r="V44" s="9">
        <v>0</v>
      </c>
      <c r="W44" s="10"/>
      <c r="X44" s="10">
        <v>2</v>
      </c>
      <c r="Y44" s="9"/>
      <c r="Z44" s="9">
        <v>0</v>
      </c>
      <c r="AA44" s="11">
        <f t="shared" si="1"/>
        <v>11</v>
      </c>
    </row>
    <row r="45" spans="1:27" ht="30" customHeight="1" x14ac:dyDescent="0.25">
      <c r="A45" s="4" t="str">
        <f t="shared" si="6"/>
        <v>Московский</v>
      </c>
      <c r="B45" s="12" t="str">
        <f t="shared" si="6"/>
        <v>ГБОУ СОШ №356</v>
      </c>
      <c r="C45" s="6">
        <f t="shared" si="6"/>
        <v>11356</v>
      </c>
      <c r="D45" s="6" t="str">
        <f t="shared" si="6"/>
        <v>СОШ с углуб.</v>
      </c>
      <c r="E45" s="8" t="str">
        <f t="shared" si="6"/>
        <v>3б</v>
      </c>
      <c r="F45" s="8">
        <f t="shared" si="6"/>
        <v>92</v>
      </c>
      <c r="G45" s="8">
        <f t="shared" si="6"/>
        <v>88</v>
      </c>
      <c r="H45" s="8">
        <f t="shared" si="3"/>
        <v>11356042</v>
      </c>
      <c r="I45" s="9"/>
      <c r="J45" s="9">
        <v>2</v>
      </c>
      <c r="K45" s="10">
        <v>1</v>
      </c>
      <c r="L45" s="10"/>
      <c r="M45" s="9">
        <v>1</v>
      </c>
      <c r="N45" s="9"/>
      <c r="O45" s="10">
        <v>2</v>
      </c>
      <c r="P45" s="10"/>
      <c r="Q45" s="9"/>
      <c r="R45" s="9">
        <v>2</v>
      </c>
      <c r="S45" s="10">
        <v>0</v>
      </c>
      <c r="T45" s="10"/>
      <c r="U45" s="9"/>
      <c r="V45" s="9">
        <v>0</v>
      </c>
      <c r="W45" s="10"/>
      <c r="X45" s="10">
        <v>2</v>
      </c>
      <c r="Y45" s="9">
        <v>1</v>
      </c>
      <c r="Z45" s="9"/>
      <c r="AA45" s="11">
        <f t="shared" si="1"/>
        <v>11</v>
      </c>
    </row>
    <row r="46" spans="1:27" ht="30" customHeight="1" x14ac:dyDescent="0.25">
      <c r="A46" s="4" t="str">
        <f t="shared" si="6"/>
        <v>Московский</v>
      </c>
      <c r="B46" s="12" t="str">
        <f t="shared" si="6"/>
        <v>ГБОУ СОШ №356</v>
      </c>
      <c r="C46" s="6">
        <f t="shared" si="6"/>
        <v>11356</v>
      </c>
      <c r="D46" s="6" t="str">
        <f t="shared" si="6"/>
        <v>СОШ с углуб.</v>
      </c>
      <c r="E46" s="8" t="str">
        <f t="shared" si="6"/>
        <v>3б</v>
      </c>
      <c r="F46" s="8">
        <f t="shared" si="6"/>
        <v>92</v>
      </c>
      <c r="G46" s="8">
        <f t="shared" si="6"/>
        <v>88</v>
      </c>
      <c r="H46" s="8">
        <f t="shared" si="3"/>
        <v>11356043</v>
      </c>
      <c r="I46" s="9"/>
      <c r="J46" s="9">
        <v>2</v>
      </c>
      <c r="K46" s="10">
        <v>0</v>
      </c>
      <c r="L46" s="10"/>
      <c r="M46" s="9">
        <v>1</v>
      </c>
      <c r="N46" s="9"/>
      <c r="O46" s="10">
        <v>2</v>
      </c>
      <c r="P46" s="10"/>
      <c r="Q46" s="9"/>
      <c r="R46" s="9">
        <v>2</v>
      </c>
      <c r="S46" s="10">
        <v>1</v>
      </c>
      <c r="T46" s="10"/>
      <c r="U46" s="9"/>
      <c r="V46" s="9">
        <v>1</v>
      </c>
      <c r="W46" s="10"/>
      <c r="X46" s="10">
        <v>2</v>
      </c>
      <c r="Y46" s="9">
        <v>0</v>
      </c>
      <c r="Z46" s="9"/>
      <c r="AA46" s="11">
        <f t="shared" si="1"/>
        <v>11</v>
      </c>
    </row>
    <row r="47" spans="1:27" ht="30" customHeight="1" x14ac:dyDescent="0.25">
      <c r="A47" s="4" t="str">
        <f t="shared" si="6"/>
        <v>Московский</v>
      </c>
      <c r="B47" s="12" t="str">
        <f t="shared" si="6"/>
        <v>ГБОУ СОШ №356</v>
      </c>
      <c r="C47" s="6">
        <f t="shared" si="6"/>
        <v>11356</v>
      </c>
      <c r="D47" s="6" t="str">
        <f t="shared" si="6"/>
        <v>СОШ с углуб.</v>
      </c>
      <c r="E47" s="8" t="str">
        <f t="shared" si="6"/>
        <v>3б</v>
      </c>
      <c r="F47" s="8">
        <f t="shared" si="6"/>
        <v>92</v>
      </c>
      <c r="G47" s="8">
        <f t="shared" si="6"/>
        <v>88</v>
      </c>
      <c r="H47" s="8">
        <f t="shared" si="3"/>
        <v>11356044</v>
      </c>
      <c r="I47" s="9"/>
      <c r="J47" s="9">
        <v>1</v>
      </c>
      <c r="K47" s="10">
        <v>0</v>
      </c>
      <c r="L47" s="10"/>
      <c r="M47" s="9">
        <v>0</v>
      </c>
      <c r="N47" s="9"/>
      <c r="O47" s="10">
        <v>2</v>
      </c>
      <c r="P47" s="10"/>
      <c r="Q47" s="9">
        <v>2</v>
      </c>
      <c r="R47" s="9"/>
      <c r="S47" s="10">
        <v>0</v>
      </c>
      <c r="T47" s="10"/>
      <c r="U47" s="9">
        <v>1</v>
      </c>
      <c r="V47" s="9"/>
      <c r="W47" s="10">
        <v>0</v>
      </c>
      <c r="X47" s="10"/>
      <c r="Y47" s="9">
        <v>1</v>
      </c>
      <c r="Z47" s="9"/>
      <c r="AA47" s="11">
        <f t="shared" si="1"/>
        <v>7</v>
      </c>
    </row>
    <row r="48" spans="1:27" ht="30" customHeight="1" x14ac:dyDescent="0.25">
      <c r="A48" s="4" t="str">
        <f t="shared" si="6"/>
        <v>Московский</v>
      </c>
      <c r="B48" s="12" t="str">
        <f t="shared" si="6"/>
        <v>ГБОУ СОШ №356</v>
      </c>
      <c r="C48" s="6">
        <f t="shared" si="6"/>
        <v>11356</v>
      </c>
      <c r="D48" s="6" t="str">
        <f t="shared" si="6"/>
        <v>СОШ с углуб.</v>
      </c>
      <c r="E48" s="8" t="str">
        <f t="shared" si="6"/>
        <v>3б</v>
      </c>
      <c r="F48" s="8">
        <f t="shared" si="6"/>
        <v>92</v>
      </c>
      <c r="G48" s="8">
        <f t="shared" si="6"/>
        <v>88</v>
      </c>
      <c r="H48" s="8">
        <f t="shared" si="3"/>
        <v>11356045</v>
      </c>
      <c r="I48" s="9">
        <v>2</v>
      </c>
      <c r="J48" s="9"/>
      <c r="K48" s="10">
        <v>1</v>
      </c>
      <c r="L48" s="10"/>
      <c r="M48" s="9">
        <v>1</v>
      </c>
      <c r="N48" s="9"/>
      <c r="O48" s="10">
        <v>2</v>
      </c>
      <c r="P48" s="10"/>
      <c r="Q48" s="9"/>
      <c r="R48" s="9">
        <v>2</v>
      </c>
      <c r="S48" s="10">
        <v>1</v>
      </c>
      <c r="T48" s="10"/>
      <c r="U48" s="9">
        <v>1</v>
      </c>
      <c r="V48" s="9"/>
      <c r="W48" s="10"/>
      <c r="X48" s="10">
        <v>2</v>
      </c>
      <c r="Y48" s="9">
        <v>1</v>
      </c>
      <c r="Z48" s="9"/>
      <c r="AA48" s="11">
        <f t="shared" si="1"/>
        <v>13</v>
      </c>
    </row>
    <row r="49" spans="1:27" ht="30" customHeight="1" x14ac:dyDescent="0.25">
      <c r="A49" s="4" t="str">
        <f t="shared" si="6"/>
        <v>Московский</v>
      </c>
      <c r="B49" s="12" t="str">
        <f t="shared" si="6"/>
        <v>ГБОУ СОШ №356</v>
      </c>
      <c r="C49" s="6">
        <f t="shared" si="6"/>
        <v>11356</v>
      </c>
      <c r="D49" s="6" t="str">
        <f t="shared" si="6"/>
        <v>СОШ с углуб.</v>
      </c>
      <c r="E49" s="8" t="str">
        <f t="shared" si="6"/>
        <v>3б</v>
      </c>
      <c r="F49" s="8">
        <f t="shared" si="6"/>
        <v>92</v>
      </c>
      <c r="G49" s="8">
        <f t="shared" si="6"/>
        <v>88</v>
      </c>
      <c r="H49" s="8">
        <f t="shared" si="3"/>
        <v>11356046</v>
      </c>
      <c r="I49" s="9">
        <v>2</v>
      </c>
      <c r="J49" s="9"/>
      <c r="K49" s="10">
        <v>1</v>
      </c>
      <c r="L49" s="10"/>
      <c r="M49" s="9">
        <v>1</v>
      </c>
      <c r="N49" s="9"/>
      <c r="O49" s="10">
        <v>2</v>
      </c>
      <c r="P49" s="10"/>
      <c r="Q49" s="9">
        <v>1</v>
      </c>
      <c r="R49" s="9"/>
      <c r="S49" s="10"/>
      <c r="T49" s="10">
        <v>1</v>
      </c>
      <c r="U49" s="9">
        <v>0</v>
      </c>
      <c r="V49" s="9"/>
      <c r="W49" s="10"/>
      <c r="X49" s="10">
        <v>2</v>
      </c>
      <c r="Y49" s="9">
        <v>1</v>
      </c>
      <c r="Z49" s="9"/>
      <c r="AA49" s="11">
        <f t="shared" si="1"/>
        <v>11</v>
      </c>
    </row>
    <row r="50" spans="1:27" ht="30" customHeight="1" x14ac:dyDescent="0.25">
      <c r="A50" s="4" t="str">
        <f t="shared" si="6"/>
        <v>Московский</v>
      </c>
      <c r="B50" s="12" t="str">
        <f t="shared" si="6"/>
        <v>ГБОУ СОШ №356</v>
      </c>
      <c r="C50" s="6">
        <f t="shared" si="6"/>
        <v>11356</v>
      </c>
      <c r="D50" s="6" t="str">
        <f t="shared" si="6"/>
        <v>СОШ с углуб.</v>
      </c>
      <c r="E50" s="8" t="str">
        <f t="shared" si="6"/>
        <v>3б</v>
      </c>
      <c r="F50" s="8">
        <f t="shared" si="6"/>
        <v>92</v>
      </c>
      <c r="G50" s="8">
        <f t="shared" si="6"/>
        <v>88</v>
      </c>
      <c r="H50" s="8">
        <f t="shared" si="3"/>
        <v>11356047</v>
      </c>
      <c r="I50" s="9"/>
      <c r="J50" s="9">
        <v>1</v>
      </c>
      <c r="K50" s="10">
        <v>1</v>
      </c>
      <c r="L50" s="10"/>
      <c r="M50" s="9">
        <v>1</v>
      </c>
      <c r="N50" s="9"/>
      <c r="O50" s="10">
        <v>2</v>
      </c>
      <c r="P50" s="10"/>
      <c r="Q50" s="9"/>
      <c r="R50" s="9">
        <v>1</v>
      </c>
      <c r="S50" s="10"/>
      <c r="T50" s="10">
        <v>0</v>
      </c>
      <c r="U50" s="9">
        <v>1</v>
      </c>
      <c r="V50" s="9"/>
      <c r="W50" s="10">
        <v>2</v>
      </c>
      <c r="X50" s="10"/>
      <c r="Y50" s="9">
        <v>1</v>
      </c>
      <c r="Z50" s="9"/>
      <c r="AA50" s="11">
        <f t="shared" si="1"/>
        <v>10</v>
      </c>
    </row>
    <row r="51" spans="1:27" ht="30" customHeight="1" x14ac:dyDescent="0.25">
      <c r="A51" s="4" t="str">
        <f t="shared" si="6"/>
        <v>Московский</v>
      </c>
      <c r="B51" s="12" t="str">
        <f t="shared" si="6"/>
        <v>ГБОУ СОШ №356</v>
      </c>
      <c r="C51" s="6">
        <f t="shared" si="6"/>
        <v>11356</v>
      </c>
      <c r="D51" s="6" t="str">
        <f t="shared" si="6"/>
        <v>СОШ с углуб.</v>
      </c>
      <c r="E51" s="8" t="str">
        <f t="shared" si="6"/>
        <v>3б</v>
      </c>
      <c r="F51" s="8">
        <f t="shared" si="6"/>
        <v>92</v>
      </c>
      <c r="G51" s="8">
        <f t="shared" si="6"/>
        <v>88</v>
      </c>
      <c r="H51" s="8">
        <f t="shared" si="3"/>
        <v>11356048</v>
      </c>
      <c r="I51" s="9"/>
      <c r="J51" s="9">
        <v>2</v>
      </c>
      <c r="K51" s="10">
        <v>1</v>
      </c>
      <c r="L51" s="10"/>
      <c r="M51" s="9">
        <v>1</v>
      </c>
      <c r="N51" s="9"/>
      <c r="O51" s="10">
        <v>1</v>
      </c>
      <c r="P51" s="10"/>
      <c r="Q51" s="9">
        <v>1</v>
      </c>
      <c r="R51" s="9"/>
      <c r="S51" s="10">
        <v>1</v>
      </c>
      <c r="T51" s="10"/>
      <c r="U51" s="9"/>
      <c r="V51" s="9">
        <v>0</v>
      </c>
      <c r="W51" s="10">
        <v>2</v>
      </c>
      <c r="X51" s="10"/>
      <c r="Y51" s="9">
        <v>1</v>
      </c>
      <c r="Z51" s="9"/>
      <c r="AA51" s="11">
        <f t="shared" si="1"/>
        <v>10</v>
      </c>
    </row>
    <row r="52" spans="1:27" ht="30" customHeight="1" x14ac:dyDescent="0.25">
      <c r="A52" s="4" t="str">
        <f t="shared" si="6"/>
        <v>Московский</v>
      </c>
      <c r="B52" s="12" t="str">
        <f t="shared" si="6"/>
        <v>ГБОУ СОШ №356</v>
      </c>
      <c r="C52" s="6">
        <f t="shared" si="6"/>
        <v>11356</v>
      </c>
      <c r="D52" s="6" t="str">
        <f t="shared" si="6"/>
        <v>СОШ с углуб.</v>
      </c>
      <c r="E52" s="8" t="str">
        <f t="shared" si="6"/>
        <v>3б</v>
      </c>
      <c r="F52" s="8">
        <f t="shared" si="6"/>
        <v>92</v>
      </c>
      <c r="G52" s="8">
        <f t="shared" si="6"/>
        <v>88</v>
      </c>
      <c r="H52" s="8">
        <f t="shared" si="3"/>
        <v>11356049</v>
      </c>
      <c r="I52" s="9">
        <v>2</v>
      </c>
      <c r="J52" s="9"/>
      <c r="K52" s="10">
        <v>1</v>
      </c>
      <c r="L52" s="10"/>
      <c r="M52" s="9">
        <v>1</v>
      </c>
      <c r="N52" s="9"/>
      <c r="O52" s="10"/>
      <c r="P52" s="10">
        <v>2</v>
      </c>
      <c r="Q52" s="9"/>
      <c r="R52" s="9">
        <v>1</v>
      </c>
      <c r="S52" s="10"/>
      <c r="T52" s="10">
        <v>1</v>
      </c>
      <c r="U52" s="9">
        <v>1</v>
      </c>
      <c r="V52" s="9"/>
      <c r="W52" s="10"/>
      <c r="X52" s="10">
        <v>2</v>
      </c>
      <c r="Y52" s="9">
        <v>1</v>
      </c>
      <c r="Z52" s="9"/>
      <c r="AA52" s="11">
        <f t="shared" si="1"/>
        <v>12</v>
      </c>
    </row>
    <row r="53" spans="1:27" ht="30" customHeight="1" x14ac:dyDescent="0.25">
      <c r="A53" s="4" t="str">
        <f t="shared" si="6"/>
        <v>Московский</v>
      </c>
      <c r="B53" s="12" t="str">
        <f t="shared" si="6"/>
        <v>ГБОУ СОШ №356</v>
      </c>
      <c r="C53" s="6">
        <f t="shared" si="6"/>
        <v>11356</v>
      </c>
      <c r="D53" s="6" t="str">
        <f t="shared" si="6"/>
        <v>СОШ с углуб.</v>
      </c>
      <c r="E53" s="8" t="str">
        <f t="shared" si="6"/>
        <v>3б</v>
      </c>
      <c r="F53" s="8">
        <f t="shared" si="6"/>
        <v>92</v>
      </c>
      <c r="G53" s="8">
        <f t="shared" si="6"/>
        <v>88</v>
      </c>
      <c r="H53" s="8">
        <f t="shared" si="3"/>
        <v>11356050</v>
      </c>
      <c r="I53" s="9"/>
      <c r="J53" s="9">
        <v>2</v>
      </c>
      <c r="K53" s="10">
        <v>1</v>
      </c>
      <c r="L53" s="10"/>
      <c r="M53" s="9">
        <v>1</v>
      </c>
      <c r="N53" s="9"/>
      <c r="O53" s="10">
        <v>2</v>
      </c>
      <c r="P53" s="10"/>
      <c r="Q53" s="9"/>
      <c r="R53" s="9">
        <v>2</v>
      </c>
      <c r="S53" s="10">
        <v>1</v>
      </c>
      <c r="T53" s="10"/>
      <c r="U53" s="9"/>
      <c r="V53" s="9">
        <v>0</v>
      </c>
      <c r="W53" s="10"/>
      <c r="X53" s="10">
        <v>2</v>
      </c>
      <c r="Y53" s="9">
        <v>1</v>
      </c>
      <c r="Z53" s="9"/>
      <c r="AA53" s="11">
        <f t="shared" si="1"/>
        <v>12</v>
      </c>
    </row>
    <row r="54" spans="1:27" ht="30" customHeight="1" x14ac:dyDescent="0.25">
      <c r="A54" s="4" t="str">
        <f t="shared" ref="A54:G69" si="7">A53</f>
        <v>Московский</v>
      </c>
      <c r="B54" s="12" t="str">
        <f t="shared" si="7"/>
        <v>ГБОУ СОШ №356</v>
      </c>
      <c r="C54" s="6">
        <f t="shared" si="7"/>
        <v>11356</v>
      </c>
      <c r="D54" s="6" t="str">
        <f t="shared" si="7"/>
        <v>СОШ с углуб.</v>
      </c>
      <c r="E54" s="8" t="str">
        <f t="shared" si="7"/>
        <v>3б</v>
      </c>
      <c r="F54" s="8">
        <f t="shared" si="7"/>
        <v>92</v>
      </c>
      <c r="G54" s="8">
        <f t="shared" si="7"/>
        <v>88</v>
      </c>
      <c r="H54" s="8">
        <f t="shared" si="3"/>
        <v>11356051</v>
      </c>
      <c r="I54" s="9"/>
      <c r="J54" s="9">
        <v>1</v>
      </c>
      <c r="K54" s="10">
        <v>1</v>
      </c>
      <c r="L54" s="10"/>
      <c r="M54" s="9">
        <v>1</v>
      </c>
      <c r="N54" s="9"/>
      <c r="O54" s="10">
        <v>2</v>
      </c>
      <c r="P54" s="10"/>
      <c r="Q54" s="9">
        <v>2</v>
      </c>
      <c r="R54" s="9"/>
      <c r="S54" s="10">
        <v>1</v>
      </c>
      <c r="T54" s="10"/>
      <c r="U54" s="9">
        <v>0</v>
      </c>
      <c r="V54" s="9"/>
      <c r="W54" s="10">
        <v>2</v>
      </c>
      <c r="X54" s="10"/>
      <c r="Y54" s="9">
        <v>1</v>
      </c>
      <c r="Z54" s="9"/>
      <c r="AA54" s="11">
        <f t="shared" si="1"/>
        <v>11</v>
      </c>
    </row>
    <row r="55" spans="1:27" ht="30" customHeight="1" x14ac:dyDescent="0.25">
      <c r="A55" s="4" t="str">
        <f t="shared" si="7"/>
        <v>Московский</v>
      </c>
      <c r="B55" s="12" t="str">
        <f t="shared" si="7"/>
        <v>ГБОУ СОШ №356</v>
      </c>
      <c r="C55" s="6">
        <f t="shared" si="7"/>
        <v>11356</v>
      </c>
      <c r="D55" s="6" t="str">
        <f t="shared" si="7"/>
        <v>СОШ с углуб.</v>
      </c>
      <c r="E55" s="8" t="str">
        <f t="shared" si="7"/>
        <v>3б</v>
      </c>
      <c r="F55" s="8">
        <f t="shared" si="7"/>
        <v>92</v>
      </c>
      <c r="G55" s="8">
        <f t="shared" si="7"/>
        <v>88</v>
      </c>
      <c r="H55" s="8">
        <f t="shared" si="3"/>
        <v>11356052</v>
      </c>
      <c r="I55" s="9"/>
      <c r="J55" s="9">
        <v>2</v>
      </c>
      <c r="K55" s="10">
        <v>1</v>
      </c>
      <c r="L55" s="10"/>
      <c r="M55" s="9">
        <v>1</v>
      </c>
      <c r="N55" s="9"/>
      <c r="O55" s="10">
        <v>2</v>
      </c>
      <c r="P55" s="10"/>
      <c r="Q55" s="9"/>
      <c r="R55" s="9">
        <v>2</v>
      </c>
      <c r="S55" s="10">
        <v>1</v>
      </c>
      <c r="T55" s="10"/>
      <c r="U55" s="9">
        <v>1</v>
      </c>
      <c r="V55" s="9"/>
      <c r="W55" s="10">
        <v>2</v>
      </c>
      <c r="X55" s="10"/>
      <c r="Y55" s="9">
        <v>1</v>
      </c>
      <c r="Z55" s="9"/>
      <c r="AA55" s="11">
        <f t="shared" si="1"/>
        <v>13</v>
      </c>
    </row>
    <row r="56" spans="1:27" ht="30" customHeight="1" x14ac:dyDescent="0.25">
      <c r="A56" s="4" t="str">
        <f t="shared" si="7"/>
        <v>Московский</v>
      </c>
      <c r="B56" s="12" t="str">
        <f t="shared" si="7"/>
        <v>ГБОУ СОШ №356</v>
      </c>
      <c r="C56" s="6">
        <f t="shared" si="7"/>
        <v>11356</v>
      </c>
      <c r="D56" s="6" t="str">
        <f t="shared" si="7"/>
        <v>СОШ с углуб.</v>
      </c>
      <c r="E56" s="8" t="str">
        <f t="shared" si="7"/>
        <v>3б</v>
      </c>
      <c r="F56" s="8">
        <f t="shared" si="7"/>
        <v>92</v>
      </c>
      <c r="G56" s="8">
        <f t="shared" si="7"/>
        <v>88</v>
      </c>
      <c r="H56" s="8">
        <f t="shared" si="3"/>
        <v>11356053</v>
      </c>
      <c r="I56" s="9"/>
      <c r="J56" s="9">
        <v>1</v>
      </c>
      <c r="K56" s="10">
        <v>1</v>
      </c>
      <c r="L56" s="10"/>
      <c r="M56" s="9">
        <v>1</v>
      </c>
      <c r="N56" s="9"/>
      <c r="O56" s="10">
        <v>2</v>
      </c>
      <c r="P56" s="10"/>
      <c r="Q56" s="9">
        <v>2</v>
      </c>
      <c r="R56" s="9"/>
      <c r="S56" s="10"/>
      <c r="T56" s="10">
        <v>1</v>
      </c>
      <c r="U56" s="9"/>
      <c r="V56" s="9">
        <v>0</v>
      </c>
      <c r="W56" s="10"/>
      <c r="X56" s="10">
        <v>2</v>
      </c>
      <c r="Y56" s="9">
        <v>1</v>
      </c>
      <c r="Z56" s="9"/>
      <c r="AA56" s="11">
        <f t="shared" si="1"/>
        <v>11</v>
      </c>
    </row>
    <row r="57" spans="1:27" ht="30" customHeight="1" x14ac:dyDescent="0.25">
      <c r="A57" s="4" t="str">
        <f t="shared" si="7"/>
        <v>Московский</v>
      </c>
      <c r="B57" s="12" t="str">
        <f t="shared" si="7"/>
        <v>ГБОУ СОШ №356</v>
      </c>
      <c r="C57" s="6">
        <f t="shared" si="7"/>
        <v>11356</v>
      </c>
      <c r="D57" s="6" t="str">
        <f t="shared" si="7"/>
        <v>СОШ с углуб.</v>
      </c>
      <c r="E57" s="8" t="str">
        <f t="shared" si="7"/>
        <v>3б</v>
      </c>
      <c r="F57" s="8">
        <f t="shared" si="7"/>
        <v>92</v>
      </c>
      <c r="G57" s="8">
        <f t="shared" si="7"/>
        <v>88</v>
      </c>
      <c r="H57" s="8">
        <f t="shared" si="3"/>
        <v>11356054</v>
      </c>
      <c r="I57" s="9"/>
      <c r="J57" s="9">
        <v>2</v>
      </c>
      <c r="K57" s="10">
        <v>1</v>
      </c>
      <c r="L57" s="10"/>
      <c r="M57" s="9"/>
      <c r="N57" s="9">
        <v>0</v>
      </c>
      <c r="O57" s="10">
        <v>1</v>
      </c>
      <c r="P57" s="10"/>
      <c r="Q57" s="9">
        <v>1</v>
      </c>
      <c r="R57" s="9"/>
      <c r="S57" s="10">
        <v>1</v>
      </c>
      <c r="T57" s="10"/>
      <c r="U57" s="9"/>
      <c r="V57" s="9">
        <v>0</v>
      </c>
      <c r="W57" s="10"/>
      <c r="X57" s="10">
        <v>2</v>
      </c>
      <c r="Y57" s="9">
        <v>0</v>
      </c>
      <c r="Z57" s="9"/>
      <c r="AA57" s="11">
        <f t="shared" si="1"/>
        <v>8</v>
      </c>
    </row>
    <row r="58" spans="1:27" ht="30" customHeight="1" x14ac:dyDescent="0.25">
      <c r="A58" s="4" t="str">
        <f t="shared" si="7"/>
        <v>Московский</v>
      </c>
      <c r="B58" s="12" t="str">
        <f t="shared" si="7"/>
        <v>ГБОУ СОШ №356</v>
      </c>
      <c r="C58" s="6">
        <f t="shared" si="7"/>
        <v>11356</v>
      </c>
      <c r="D58" s="6" t="str">
        <f t="shared" si="7"/>
        <v>СОШ с углуб.</v>
      </c>
      <c r="E58" s="8" t="str">
        <f t="shared" si="7"/>
        <v>3б</v>
      </c>
      <c r="F58" s="8">
        <f t="shared" si="7"/>
        <v>92</v>
      </c>
      <c r="G58" s="8">
        <f t="shared" si="7"/>
        <v>88</v>
      </c>
      <c r="H58" s="8">
        <f t="shared" si="3"/>
        <v>11356055</v>
      </c>
      <c r="I58" s="9">
        <v>0</v>
      </c>
      <c r="J58" s="9"/>
      <c r="K58" s="10">
        <v>1</v>
      </c>
      <c r="L58" s="10"/>
      <c r="M58" s="9">
        <v>1</v>
      </c>
      <c r="N58" s="9"/>
      <c r="O58" s="10"/>
      <c r="P58" s="10">
        <v>2</v>
      </c>
      <c r="Q58" s="9"/>
      <c r="R58" s="9">
        <v>2</v>
      </c>
      <c r="S58" s="10">
        <v>1</v>
      </c>
      <c r="T58" s="10"/>
      <c r="U58" s="9"/>
      <c r="V58" s="9">
        <v>1</v>
      </c>
      <c r="W58" s="10">
        <v>2</v>
      </c>
      <c r="X58" s="10"/>
      <c r="Y58" s="9">
        <v>1</v>
      </c>
      <c r="Z58" s="9"/>
      <c r="AA58" s="11">
        <f t="shared" si="1"/>
        <v>11</v>
      </c>
    </row>
    <row r="59" spans="1:27" ht="30" customHeight="1" x14ac:dyDescent="0.25">
      <c r="A59" s="4" t="str">
        <f t="shared" si="7"/>
        <v>Московский</v>
      </c>
      <c r="B59" s="12" t="str">
        <f t="shared" si="7"/>
        <v>ГБОУ СОШ №356</v>
      </c>
      <c r="C59" s="6">
        <f t="shared" si="7"/>
        <v>11356</v>
      </c>
      <c r="D59" s="6" t="str">
        <f t="shared" si="7"/>
        <v>СОШ с углуб.</v>
      </c>
      <c r="E59" s="8" t="str">
        <f t="shared" si="7"/>
        <v>3б</v>
      </c>
      <c r="F59" s="8">
        <f t="shared" si="7"/>
        <v>92</v>
      </c>
      <c r="G59" s="8">
        <f t="shared" si="7"/>
        <v>88</v>
      </c>
      <c r="H59" s="8">
        <f t="shared" si="3"/>
        <v>11356056</v>
      </c>
      <c r="I59" s="9">
        <v>2</v>
      </c>
      <c r="J59" s="9"/>
      <c r="K59" s="10">
        <v>1</v>
      </c>
      <c r="L59" s="10"/>
      <c r="M59" s="9">
        <v>1</v>
      </c>
      <c r="N59" s="9"/>
      <c r="O59" s="10"/>
      <c r="P59" s="10">
        <v>2</v>
      </c>
      <c r="Q59" s="9"/>
      <c r="R59" s="9">
        <v>2</v>
      </c>
      <c r="S59" s="10">
        <v>1</v>
      </c>
      <c r="T59" s="10"/>
      <c r="U59" s="9">
        <v>1</v>
      </c>
      <c r="V59" s="9"/>
      <c r="W59" s="10"/>
      <c r="X59" s="10">
        <v>2</v>
      </c>
      <c r="Y59" s="9">
        <v>0</v>
      </c>
      <c r="Z59" s="9"/>
      <c r="AA59" s="11">
        <f t="shared" si="1"/>
        <v>12</v>
      </c>
    </row>
    <row r="60" spans="1:27" ht="30" customHeight="1" x14ac:dyDescent="0.25">
      <c r="A60" s="4" t="str">
        <f t="shared" si="7"/>
        <v>Московский</v>
      </c>
      <c r="B60" s="12" t="str">
        <f t="shared" si="7"/>
        <v>ГБОУ СОШ №356</v>
      </c>
      <c r="C60" s="6">
        <f t="shared" si="7"/>
        <v>11356</v>
      </c>
      <c r="D60" s="6" t="str">
        <f t="shared" si="7"/>
        <v>СОШ с углуб.</v>
      </c>
      <c r="E60" s="13" t="s">
        <v>25</v>
      </c>
      <c r="F60" s="8">
        <f t="shared" si="7"/>
        <v>92</v>
      </c>
      <c r="G60" s="8">
        <f t="shared" si="7"/>
        <v>88</v>
      </c>
      <c r="H60" s="8">
        <f t="shared" si="3"/>
        <v>11356057</v>
      </c>
      <c r="I60" s="9">
        <v>2</v>
      </c>
      <c r="J60" s="9"/>
      <c r="K60" s="10">
        <v>0</v>
      </c>
      <c r="L60" s="10"/>
      <c r="M60" s="9">
        <v>1</v>
      </c>
      <c r="N60" s="9"/>
      <c r="O60" s="10"/>
      <c r="P60" s="10">
        <v>2</v>
      </c>
      <c r="Q60" s="9"/>
      <c r="R60" s="9">
        <v>2</v>
      </c>
      <c r="S60" s="10">
        <v>1</v>
      </c>
      <c r="T60" s="10"/>
      <c r="U60" s="9">
        <v>1</v>
      </c>
      <c r="V60" s="9"/>
      <c r="W60" s="10">
        <v>2</v>
      </c>
      <c r="X60" s="10"/>
      <c r="Y60" s="9">
        <v>1</v>
      </c>
      <c r="Z60" s="9"/>
      <c r="AA60" s="11">
        <f t="shared" si="1"/>
        <v>12</v>
      </c>
    </row>
    <row r="61" spans="1:27" ht="30" customHeight="1" x14ac:dyDescent="0.25">
      <c r="A61" s="4" t="str">
        <f t="shared" si="7"/>
        <v>Московский</v>
      </c>
      <c r="B61" s="12" t="str">
        <f t="shared" si="7"/>
        <v>ГБОУ СОШ №356</v>
      </c>
      <c r="C61" s="6">
        <f t="shared" si="7"/>
        <v>11356</v>
      </c>
      <c r="D61" s="6" t="str">
        <f t="shared" si="7"/>
        <v>СОШ с углуб.</v>
      </c>
      <c r="E61" s="8" t="str">
        <f t="shared" si="7"/>
        <v>3в</v>
      </c>
      <c r="F61" s="8">
        <f t="shared" si="7"/>
        <v>92</v>
      </c>
      <c r="G61" s="8">
        <f t="shared" si="7"/>
        <v>88</v>
      </c>
      <c r="H61" s="8">
        <f t="shared" si="3"/>
        <v>11356058</v>
      </c>
      <c r="I61" s="9"/>
      <c r="J61" s="9">
        <v>2</v>
      </c>
      <c r="K61" s="10"/>
      <c r="L61" s="10">
        <v>1</v>
      </c>
      <c r="M61" s="9">
        <v>1</v>
      </c>
      <c r="N61" s="9"/>
      <c r="O61" s="10"/>
      <c r="P61" s="10">
        <v>1</v>
      </c>
      <c r="Q61" s="9"/>
      <c r="R61" s="9">
        <v>2</v>
      </c>
      <c r="S61" s="10">
        <v>0</v>
      </c>
      <c r="T61" s="10"/>
      <c r="U61" s="9"/>
      <c r="V61" s="9">
        <v>0</v>
      </c>
      <c r="W61" s="10"/>
      <c r="X61" s="10">
        <v>1</v>
      </c>
      <c r="Y61" s="9">
        <v>0</v>
      </c>
      <c r="Z61" s="9"/>
      <c r="AA61" s="11">
        <f t="shared" si="1"/>
        <v>8</v>
      </c>
    </row>
    <row r="62" spans="1:27" ht="30" customHeight="1" x14ac:dyDescent="0.25">
      <c r="A62" s="4" t="str">
        <f t="shared" si="7"/>
        <v>Московский</v>
      </c>
      <c r="B62" s="12" t="str">
        <f t="shared" si="7"/>
        <v>ГБОУ СОШ №356</v>
      </c>
      <c r="C62" s="6">
        <f t="shared" si="7"/>
        <v>11356</v>
      </c>
      <c r="D62" s="6" t="str">
        <f t="shared" si="7"/>
        <v>СОШ с углуб.</v>
      </c>
      <c r="E62" s="8" t="str">
        <f t="shared" si="7"/>
        <v>3в</v>
      </c>
      <c r="F62" s="8">
        <f t="shared" si="7"/>
        <v>92</v>
      </c>
      <c r="G62" s="8">
        <f t="shared" si="7"/>
        <v>88</v>
      </c>
      <c r="H62" s="8">
        <f t="shared" si="3"/>
        <v>11356059</v>
      </c>
      <c r="I62" s="9">
        <v>2</v>
      </c>
      <c r="J62" s="9"/>
      <c r="K62" s="10">
        <v>1</v>
      </c>
      <c r="L62" s="10"/>
      <c r="M62" s="9">
        <v>1</v>
      </c>
      <c r="N62" s="9"/>
      <c r="O62" s="10">
        <v>2</v>
      </c>
      <c r="P62" s="10"/>
      <c r="Q62" s="9">
        <v>1</v>
      </c>
      <c r="R62" s="9"/>
      <c r="S62" s="10">
        <v>1</v>
      </c>
      <c r="T62" s="10"/>
      <c r="U62" s="9">
        <v>0</v>
      </c>
      <c r="V62" s="9"/>
      <c r="W62" s="10"/>
      <c r="X62" s="10">
        <v>2</v>
      </c>
      <c r="Y62" s="9">
        <v>1</v>
      </c>
      <c r="Z62" s="9"/>
      <c r="AA62" s="11">
        <f t="shared" si="1"/>
        <v>11</v>
      </c>
    </row>
    <row r="63" spans="1:27" ht="30" customHeight="1" x14ac:dyDescent="0.25">
      <c r="A63" s="4" t="str">
        <f t="shared" si="7"/>
        <v>Московский</v>
      </c>
      <c r="B63" s="12" t="str">
        <f t="shared" si="7"/>
        <v>ГБОУ СОШ №356</v>
      </c>
      <c r="C63" s="6">
        <f t="shared" si="7"/>
        <v>11356</v>
      </c>
      <c r="D63" s="6" t="str">
        <f t="shared" si="7"/>
        <v>СОШ с углуб.</v>
      </c>
      <c r="E63" s="8" t="str">
        <f t="shared" si="7"/>
        <v>3в</v>
      </c>
      <c r="F63" s="8">
        <f t="shared" si="7"/>
        <v>92</v>
      </c>
      <c r="G63" s="8">
        <f t="shared" si="7"/>
        <v>88</v>
      </c>
      <c r="H63" s="8">
        <f t="shared" si="3"/>
        <v>11356060</v>
      </c>
      <c r="I63" s="9"/>
      <c r="J63" s="9">
        <v>2</v>
      </c>
      <c r="K63" s="10"/>
      <c r="L63" s="10">
        <v>1</v>
      </c>
      <c r="M63" s="9">
        <v>1</v>
      </c>
      <c r="N63" s="9"/>
      <c r="O63" s="10"/>
      <c r="P63" s="10">
        <v>2</v>
      </c>
      <c r="Q63" s="9"/>
      <c r="R63" s="9">
        <v>2</v>
      </c>
      <c r="S63" s="10">
        <v>1</v>
      </c>
      <c r="T63" s="10"/>
      <c r="U63" s="9">
        <v>0</v>
      </c>
      <c r="V63" s="9"/>
      <c r="W63" s="10">
        <v>2</v>
      </c>
      <c r="X63" s="10"/>
      <c r="Y63" s="9">
        <v>1</v>
      </c>
      <c r="Z63" s="9"/>
      <c r="AA63" s="11">
        <f t="shared" si="1"/>
        <v>12</v>
      </c>
    </row>
    <row r="64" spans="1:27" ht="30" customHeight="1" x14ac:dyDescent="0.25">
      <c r="A64" s="4" t="str">
        <f t="shared" si="7"/>
        <v>Московский</v>
      </c>
      <c r="B64" s="12" t="str">
        <f t="shared" si="7"/>
        <v>ГБОУ СОШ №356</v>
      </c>
      <c r="C64" s="6">
        <f t="shared" si="7"/>
        <v>11356</v>
      </c>
      <c r="D64" s="6" t="str">
        <f t="shared" si="7"/>
        <v>СОШ с углуб.</v>
      </c>
      <c r="E64" s="8" t="str">
        <f t="shared" si="7"/>
        <v>3в</v>
      </c>
      <c r="F64" s="8">
        <f t="shared" si="7"/>
        <v>92</v>
      </c>
      <c r="G64" s="8">
        <f t="shared" si="7"/>
        <v>88</v>
      </c>
      <c r="H64" s="8">
        <f t="shared" si="3"/>
        <v>11356061</v>
      </c>
      <c r="I64" s="9">
        <v>2</v>
      </c>
      <c r="J64" s="9"/>
      <c r="K64" s="10"/>
      <c r="L64" s="10">
        <v>1</v>
      </c>
      <c r="M64" s="9">
        <v>0</v>
      </c>
      <c r="N64" s="9"/>
      <c r="O64" s="10">
        <v>2</v>
      </c>
      <c r="P64" s="10"/>
      <c r="Q64" s="9">
        <v>2</v>
      </c>
      <c r="R64" s="9"/>
      <c r="S64" s="10">
        <v>1</v>
      </c>
      <c r="T64" s="10"/>
      <c r="U64" s="9">
        <v>1</v>
      </c>
      <c r="V64" s="9"/>
      <c r="W64" s="10"/>
      <c r="X64" s="10">
        <v>2</v>
      </c>
      <c r="Y64" s="9">
        <v>1</v>
      </c>
      <c r="Z64" s="9"/>
      <c r="AA64" s="11">
        <f t="shared" si="1"/>
        <v>12</v>
      </c>
    </row>
    <row r="65" spans="1:27" ht="30" customHeight="1" x14ac:dyDescent="0.25">
      <c r="A65" s="4" t="str">
        <f t="shared" si="7"/>
        <v>Московский</v>
      </c>
      <c r="B65" s="12" t="str">
        <f t="shared" si="7"/>
        <v>ГБОУ СОШ №356</v>
      </c>
      <c r="C65" s="6">
        <f t="shared" si="7"/>
        <v>11356</v>
      </c>
      <c r="D65" s="6" t="str">
        <f t="shared" si="7"/>
        <v>СОШ с углуб.</v>
      </c>
      <c r="E65" s="8" t="str">
        <f t="shared" si="7"/>
        <v>3в</v>
      </c>
      <c r="F65" s="8">
        <f t="shared" si="7"/>
        <v>92</v>
      </c>
      <c r="G65" s="8">
        <f t="shared" si="7"/>
        <v>88</v>
      </c>
      <c r="H65" s="8">
        <f t="shared" si="3"/>
        <v>11356062</v>
      </c>
      <c r="I65" s="9"/>
      <c r="J65" s="9">
        <v>2</v>
      </c>
      <c r="K65" s="10">
        <v>1</v>
      </c>
      <c r="L65" s="10"/>
      <c r="M65" s="9">
        <v>1</v>
      </c>
      <c r="N65" s="9"/>
      <c r="O65" s="10"/>
      <c r="P65" s="10">
        <v>1</v>
      </c>
      <c r="Q65" s="9">
        <v>2</v>
      </c>
      <c r="R65" s="9"/>
      <c r="S65" s="10">
        <v>1</v>
      </c>
      <c r="T65" s="10"/>
      <c r="U65" s="9">
        <v>0</v>
      </c>
      <c r="V65" s="9"/>
      <c r="W65" s="10"/>
      <c r="X65" s="10">
        <v>2</v>
      </c>
      <c r="Y65" s="9">
        <v>1</v>
      </c>
      <c r="Z65" s="9"/>
      <c r="AA65" s="11">
        <f t="shared" si="1"/>
        <v>11</v>
      </c>
    </row>
    <row r="66" spans="1:27" ht="30" customHeight="1" x14ac:dyDescent="0.25">
      <c r="A66" s="4" t="str">
        <f t="shared" si="7"/>
        <v>Московский</v>
      </c>
      <c r="B66" s="12" t="str">
        <f t="shared" si="7"/>
        <v>ГБОУ СОШ №356</v>
      </c>
      <c r="C66" s="6">
        <f t="shared" si="7"/>
        <v>11356</v>
      </c>
      <c r="D66" s="6" t="str">
        <f t="shared" si="7"/>
        <v>СОШ с углуб.</v>
      </c>
      <c r="E66" s="8" t="str">
        <f t="shared" si="7"/>
        <v>3в</v>
      </c>
      <c r="F66" s="8">
        <f t="shared" si="7"/>
        <v>92</v>
      </c>
      <c r="G66" s="8">
        <f t="shared" si="7"/>
        <v>88</v>
      </c>
      <c r="H66" s="8">
        <f t="shared" si="3"/>
        <v>11356063</v>
      </c>
      <c r="I66" s="9">
        <v>2</v>
      </c>
      <c r="J66" s="9"/>
      <c r="K66" s="10">
        <v>0</v>
      </c>
      <c r="L66" s="10"/>
      <c r="M66" s="9">
        <v>1</v>
      </c>
      <c r="N66" s="9"/>
      <c r="O66" s="10">
        <v>1</v>
      </c>
      <c r="P66" s="10"/>
      <c r="Q66" s="9">
        <v>0</v>
      </c>
      <c r="R66" s="9"/>
      <c r="S66" s="10">
        <v>0</v>
      </c>
      <c r="T66" s="10"/>
      <c r="U66" s="9">
        <v>0</v>
      </c>
      <c r="V66" s="9"/>
      <c r="W66" s="10">
        <v>1</v>
      </c>
      <c r="X66" s="10"/>
      <c r="Y66" s="9"/>
      <c r="Z66" s="9">
        <v>0</v>
      </c>
      <c r="AA66" s="11">
        <f t="shared" si="1"/>
        <v>5</v>
      </c>
    </row>
    <row r="67" spans="1:27" ht="30" customHeight="1" x14ac:dyDescent="0.25">
      <c r="A67" s="4" t="str">
        <f t="shared" si="7"/>
        <v>Московский</v>
      </c>
      <c r="B67" s="12" t="str">
        <f t="shared" si="7"/>
        <v>ГБОУ СОШ №356</v>
      </c>
      <c r="C67" s="6">
        <f t="shared" si="7"/>
        <v>11356</v>
      </c>
      <c r="D67" s="6" t="str">
        <f t="shared" si="7"/>
        <v>СОШ с углуб.</v>
      </c>
      <c r="E67" s="8" t="str">
        <f t="shared" si="7"/>
        <v>3в</v>
      </c>
      <c r="F67" s="8">
        <f t="shared" si="7"/>
        <v>92</v>
      </c>
      <c r="G67" s="8">
        <f t="shared" si="7"/>
        <v>88</v>
      </c>
      <c r="H67" s="8">
        <f t="shared" si="3"/>
        <v>11356064</v>
      </c>
      <c r="I67" s="9">
        <v>1</v>
      </c>
      <c r="J67" s="9"/>
      <c r="K67" s="10"/>
      <c r="L67" s="10">
        <v>0</v>
      </c>
      <c r="M67" s="9">
        <v>0</v>
      </c>
      <c r="N67" s="9"/>
      <c r="O67" s="10">
        <v>2</v>
      </c>
      <c r="P67" s="10"/>
      <c r="Q67" s="9"/>
      <c r="R67" s="9">
        <v>2</v>
      </c>
      <c r="S67" s="10">
        <v>0</v>
      </c>
      <c r="T67" s="10"/>
      <c r="U67" s="9"/>
      <c r="V67" s="9">
        <v>0</v>
      </c>
      <c r="W67" s="10">
        <v>0</v>
      </c>
      <c r="X67" s="10"/>
      <c r="Y67" s="9">
        <v>0</v>
      </c>
      <c r="Z67" s="9"/>
      <c r="AA67" s="11">
        <f t="shared" si="1"/>
        <v>5</v>
      </c>
    </row>
    <row r="68" spans="1:27" ht="30" customHeight="1" x14ac:dyDescent="0.25">
      <c r="A68" s="4" t="str">
        <f t="shared" si="7"/>
        <v>Московский</v>
      </c>
      <c r="B68" s="12" t="str">
        <f t="shared" si="7"/>
        <v>ГБОУ СОШ №356</v>
      </c>
      <c r="C68" s="6">
        <f t="shared" si="7"/>
        <v>11356</v>
      </c>
      <c r="D68" s="6" t="str">
        <f t="shared" si="7"/>
        <v>СОШ с углуб.</v>
      </c>
      <c r="E68" s="8" t="str">
        <f t="shared" si="7"/>
        <v>3в</v>
      </c>
      <c r="F68" s="8">
        <f t="shared" si="7"/>
        <v>92</v>
      </c>
      <c r="G68" s="8">
        <f t="shared" si="7"/>
        <v>88</v>
      </c>
      <c r="H68" s="8">
        <f t="shared" si="3"/>
        <v>11356065</v>
      </c>
      <c r="I68" s="9"/>
      <c r="J68" s="9">
        <v>2</v>
      </c>
      <c r="K68" s="10"/>
      <c r="L68" s="10">
        <v>1</v>
      </c>
      <c r="M68" s="9">
        <v>1</v>
      </c>
      <c r="N68" s="9"/>
      <c r="O68" s="10"/>
      <c r="P68" s="10">
        <v>2</v>
      </c>
      <c r="Q68" s="9">
        <v>0</v>
      </c>
      <c r="R68" s="9"/>
      <c r="S68" s="10">
        <v>1</v>
      </c>
      <c r="T68" s="10"/>
      <c r="U68" s="9"/>
      <c r="V68" s="9">
        <v>0</v>
      </c>
      <c r="W68" s="10"/>
      <c r="X68" s="10">
        <v>2</v>
      </c>
      <c r="Y68" s="9">
        <v>1</v>
      </c>
      <c r="Z68" s="9"/>
      <c r="AA68" s="11">
        <f t="shared" si="1"/>
        <v>10</v>
      </c>
    </row>
    <row r="69" spans="1:27" ht="30" customHeight="1" x14ac:dyDescent="0.25">
      <c r="A69" s="4" t="str">
        <f t="shared" si="7"/>
        <v>Московский</v>
      </c>
      <c r="B69" s="12" t="str">
        <f t="shared" si="7"/>
        <v>ГБОУ СОШ №356</v>
      </c>
      <c r="C69" s="6">
        <f t="shared" si="7"/>
        <v>11356</v>
      </c>
      <c r="D69" s="6" t="str">
        <f t="shared" si="7"/>
        <v>СОШ с углуб.</v>
      </c>
      <c r="E69" s="8" t="str">
        <f t="shared" si="7"/>
        <v>3в</v>
      </c>
      <c r="F69" s="8">
        <f t="shared" si="7"/>
        <v>92</v>
      </c>
      <c r="G69" s="8">
        <f t="shared" si="7"/>
        <v>88</v>
      </c>
      <c r="H69" s="8">
        <f t="shared" si="3"/>
        <v>11356066</v>
      </c>
      <c r="I69" s="9">
        <v>2</v>
      </c>
      <c r="J69" s="9"/>
      <c r="K69" s="10"/>
      <c r="L69" s="10">
        <v>1</v>
      </c>
      <c r="M69" s="9">
        <v>1</v>
      </c>
      <c r="N69" s="9"/>
      <c r="O69" s="10">
        <v>2</v>
      </c>
      <c r="P69" s="10"/>
      <c r="Q69" s="9"/>
      <c r="R69" s="9">
        <v>2</v>
      </c>
      <c r="S69" s="10">
        <v>1</v>
      </c>
      <c r="T69" s="10"/>
      <c r="U69" s="9">
        <v>1</v>
      </c>
      <c r="V69" s="9"/>
      <c r="W69" s="10"/>
      <c r="X69" s="10">
        <v>2</v>
      </c>
      <c r="Y69" s="9">
        <v>1</v>
      </c>
      <c r="Z69" s="9"/>
      <c r="AA69" s="11">
        <f t="shared" ref="AA69:AA91" si="8">IF(COUNTBLANK(I69:Z69)&lt;=9,SUM(I69:Z69),"Не писал")</f>
        <v>13</v>
      </c>
    </row>
    <row r="70" spans="1:27" ht="30" customHeight="1" x14ac:dyDescent="0.25">
      <c r="A70" s="4" t="str">
        <f t="shared" ref="A70:G85" si="9">A69</f>
        <v>Московский</v>
      </c>
      <c r="B70" s="12" t="str">
        <f t="shared" si="9"/>
        <v>ГБОУ СОШ №356</v>
      </c>
      <c r="C70" s="6">
        <f t="shared" si="9"/>
        <v>11356</v>
      </c>
      <c r="D70" s="6" t="str">
        <f t="shared" si="9"/>
        <v>СОШ с углуб.</v>
      </c>
      <c r="E70" s="8" t="str">
        <f t="shared" si="9"/>
        <v>3в</v>
      </c>
      <c r="F70" s="8">
        <f t="shared" si="9"/>
        <v>92</v>
      </c>
      <c r="G70" s="8">
        <f t="shared" si="9"/>
        <v>88</v>
      </c>
      <c r="H70" s="8">
        <f t="shared" ref="H70:H91" si="10">H69+1</f>
        <v>11356067</v>
      </c>
      <c r="I70" s="9"/>
      <c r="J70" s="9">
        <v>2</v>
      </c>
      <c r="K70" s="10">
        <v>1</v>
      </c>
      <c r="L70" s="10"/>
      <c r="M70" s="9"/>
      <c r="N70" s="9">
        <v>1</v>
      </c>
      <c r="O70" s="10">
        <v>1</v>
      </c>
      <c r="P70" s="10"/>
      <c r="Q70" s="9"/>
      <c r="R70" s="9">
        <v>2</v>
      </c>
      <c r="S70" s="10">
        <v>1</v>
      </c>
      <c r="T70" s="10"/>
      <c r="U70" s="9">
        <v>1</v>
      </c>
      <c r="V70" s="9"/>
      <c r="W70" s="10">
        <v>2</v>
      </c>
      <c r="X70" s="10"/>
      <c r="Y70" s="9">
        <v>1</v>
      </c>
      <c r="Z70" s="9"/>
      <c r="AA70" s="11">
        <f t="shared" si="8"/>
        <v>12</v>
      </c>
    </row>
    <row r="71" spans="1:27" ht="30" customHeight="1" x14ac:dyDescent="0.25">
      <c r="A71" s="4" t="str">
        <f t="shared" si="9"/>
        <v>Московский</v>
      </c>
      <c r="B71" s="12" t="str">
        <f t="shared" si="9"/>
        <v>ГБОУ СОШ №356</v>
      </c>
      <c r="C71" s="6">
        <f t="shared" si="9"/>
        <v>11356</v>
      </c>
      <c r="D71" s="6" t="str">
        <f t="shared" si="9"/>
        <v>СОШ с углуб.</v>
      </c>
      <c r="E71" s="8" t="str">
        <f t="shared" si="9"/>
        <v>3в</v>
      </c>
      <c r="F71" s="8">
        <f t="shared" si="9"/>
        <v>92</v>
      </c>
      <c r="G71" s="8">
        <f t="shared" si="9"/>
        <v>88</v>
      </c>
      <c r="H71" s="8">
        <f t="shared" si="10"/>
        <v>11356068</v>
      </c>
      <c r="I71" s="9">
        <v>1</v>
      </c>
      <c r="J71" s="9"/>
      <c r="K71" s="10">
        <v>0</v>
      </c>
      <c r="L71" s="10"/>
      <c r="M71" s="9"/>
      <c r="N71" s="9">
        <v>0</v>
      </c>
      <c r="O71" s="10">
        <v>2</v>
      </c>
      <c r="P71" s="10"/>
      <c r="Q71" s="9">
        <v>1</v>
      </c>
      <c r="R71" s="9"/>
      <c r="S71" s="10"/>
      <c r="T71" s="10">
        <v>0</v>
      </c>
      <c r="U71" s="9"/>
      <c r="V71" s="9">
        <v>0</v>
      </c>
      <c r="W71" s="10">
        <v>1</v>
      </c>
      <c r="X71" s="10"/>
      <c r="Y71" s="9"/>
      <c r="Z71" s="9">
        <v>0</v>
      </c>
      <c r="AA71" s="11">
        <f t="shared" si="8"/>
        <v>5</v>
      </c>
    </row>
    <row r="72" spans="1:27" ht="30" customHeight="1" x14ac:dyDescent="0.25">
      <c r="A72" s="4" t="str">
        <f t="shared" si="9"/>
        <v>Московский</v>
      </c>
      <c r="B72" s="12" t="str">
        <f t="shared" si="9"/>
        <v>ГБОУ СОШ №356</v>
      </c>
      <c r="C72" s="6">
        <f t="shared" si="9"/>
        <v>11356</v>
      </c>
      <c r="D72" s="6" t="str">
        <f t="shared" si="9"/>
        <v>СОШ с углуб.</v>
      </c>
      <c r="E72" s="8" t="str">
        <f t="shared" si="9"/>
        <v>3в</v>
      </c>
      <c r="F72" s="8">
        <f t="shared" si="9"/>
        <v>92</v>
      </c>
      <c r="G72" s="8">
        <f t="shared" si="9"/>
        <v>88</v>
      </c>
      <c r="H72" s="8">
        <f t="shared" si="10"/>
        <v>11356069</v>
      </c>
      <c r="I72" s="9">
        <v>0</v>
      </c>
      <c r="J72" s="9"/>
      <c r="K72" s="10"/>
      <c r="L72" s="10">
        <v>1</v>
      </c>
      <c r="M72" s="9">
        <v>1</v>
      </c>
      <c r="N72" s="9"/>
      <c r="O72" s="10"/>
      <c r="P72" s="10">
        <v>1</v>
      </c>
      <c r="Q72" s="9">
        <v>1</v>
      </c>
      <c r="R72" s="9"/>
      <c r="S72" s="10">
        <v>0</v>
      </c>
      <c r="T72" s="10"/>
      <c r="U72" s="9"/>
      <c r="V72" s="9">
        <v>0</v>
      </c>
      <c r="W72" s="10">
        <v>2</v>
      </c>
      <c r="X72" s="10"/>
      <c r="Y72" s="9">
        <v>0</v>
      </c>
      <c r="Z72" s="9"/>
      <c r="AA72" s="11">
        <f t="shared" si="8"/>
        <v>6</v>
      </c>
    </row>
    <row r="73" spans="1:27" ht="30" customHeight="1" x14ac:dyDescent="0.25">
      <c r="A73" s="4" t="str">
        <f t="shared" si="9"/>
        <v>Московский</v>
      </c>
      <c r="B73" s="12" t="str">
        <f t="shared" si="9"/>
        <v>ГБОУ СОШ №356</v>
      </c>
      <c r="C73" s="6">
        <f t="shared" si="9"/>
        <v>11356</v>
      </c>
      <c r="D73" s="6" t="str">
        <f t="shared" si="9"/>
        <v>СОШ с углуб.</v>
      </c>
      <c r="E73" s="8" t="str">
        <f t="shared" si="9"/>
        <v>3в</v>
      </c>
      <c r="F73" s="8">
        <f t="shared" si="9"/>
        <v>92</v>
      </c>
      <c r="G73" s="8">
        <f t="shared" si="9"/>
        <v>88</v>
      </c>
      <c r="H73" s="8">
        <f t="shared" si="10"/>
        <v>11356070</v>
      </c>
      <c r="I73" s="9"/>
      <c r="J73" s="9">
        <v>2</v>
      </c>
      <c r="K73" s="10"/>
      <c r="L73" s="10">
        <v>1</v>
      </c>
      <c r="M73" s="9">
        <v>1</v>
      </c>
      <c r="N73" s="9"/>
      <c r="O73" s="10">
        <v>2</v>
      </c>
      <c r="P73" s="10"/>
      <c r="Q73" s="9">
        <v>2</v>
      </c>
      <c r="R73" s="9"/>
      <c r="S73" s="10">
        <v>1</v>
      </c>
      <c r="T73" s="10"/>
      <c r="U73" s="9">
        <v>0</v>
      </c>
      <c r="V73" s="9"/>
      <c r="W73" s="10">
        <v>0</v>
      </c>
      <c r="X73" s="10"/>
      <c r="Y73" s="9"/>
      <c r="Z73" s="9">
        <v>0</v>
      </c>
      <c r="AA73" s="11">
        <f t="shared" si="8"/>
        <v>9</v>
      </c>
    </row>
    <row r="74" spans="1:27" ht="30" customHeight="1" x14ac:dyDescent="0.25">
      <c r="A74" s="4" t="str">
        <f t="shared" si="9"/>
        <v>Московский</v>
      </c>
      <c r="B74" s="12" t="str">
        <f t="shared" si="9"/>
        <v>ГБОУ СОШ №356</v>
      </c>
      <c r="C74" s="6">
        <f t="shared" si="9"/>
        <v>11356</v>
      </c>
      <c r="D74" s="6" t="str">
        <f t="shared" si="9"/>
        <v>СОШ с углуб.</v>
      </c>
      <c r="E74" s="8" t="str">
        <f t="shared" si="9"/>
        <v>3в</v>
      </c>
      <c r="F74" s="8">
        <f t="shared" si="9"/>
        <v>92</v>
      </c>
      <c r="G74" s="8">
        <f t="shared" si="9"/>
        <v>88</v>
      </c>
      <c r="H74" s="8">
        <f t="shared" si="10"/>
        <v>11356071</v>
      </c>
      <c r="I74" s="9">
        <v>2</v>
      </c>
      <c r="J74" s="9"/>
      <c r="K74" s="10"/>
      <c r="L74" s="10">
        <v>1</v>
      </c>
      <c r="M74" s="9">
        <v>1</v>
      </c>
      <c r="N74" s="9"/>
      <c r="O74" s="10">
        <v>2</v>
      </c>
      <c r="P74" s="10"/>
      <c r="Q74" s="9">
        <v>1</v>
      </c>
      <c r="R74" s="9"/>
      <c r="S74" s="10">
        <v>1</v>
      </c>
      <c r="T74" s="10"/>
      <c r="U74" s="9"/>
      <c r="V74" s="9">
        <v>0</v>
      </c>
      <c r="W74" s="10"/>
      <c r="X74" s="10">
        <v>2</v>
      </c>
      <c r="Y74" s="9">
        <v>1</v>
      </c>
      <c r="Z74" s="9"/>
      <c r="AA74" s="11">
        <f t="shared" si="8"/>
        <v>11</v>
      </c>
    </row>
    <row r="75" spans="1:27" ht="30" customHeight="1" x14ac:dyDescent="0.25">
      <c r="A75" s="4" t="str">
        <f t="shared" si="9"/>
        <v>Московский</v>
      </c>
      <c r="B75" s="12" t="str">
        <f t="shared" si="9"/>
        <v>ГБОУ СОШ №356</v>
      </c>
      <c r="C75" s="6">
        <f t="shared" si="9"/>
        <v>11356</v>
      </c>
      <c r="D75" s="6" t="str">
        <f t="shared" si="9"/>
        <v>СОШ с углуб.</v>
      </c>
      <c r="E75" s="8" t="str">
        <f t="shared" si="9"/>
        <v>3в</v>
      </c>
      <c r="F75" s="8">
        <f t="shared" si="9"/>
        <v>92</v>
      </c>
      <c r="G75" s="8">
        <f t="shared" si="9"/>
        <v>88</v>
      </c>
      <c r="H75" s="8">
        <f t="shared" si="10"/>
        <v>11356072</v>
      </c>
      <c r="I75" s="9"/>
      <c r="J75" s="9">
        <v>1</v>
      </c>
      <c r="K75" s="10">
        <v>1</v>
      </c>
      <c r="L75" s="10"/>
      <c r="M75" s="9">
        <v>1</v>
      </c>
      <c r="N75" s="9"/>
      <c r="O75" s="10">
        <v>2</v>
      </c>
      <c r="P75" s="10"/>
      <c r="Q75" s="9"/>
      <c r="R75" s="9">
        <v>1</v>
      </c>
      <c r="S75" s="10">
        <v>1</v>
      </c>
      <c r="T75" s="10"/>
      <c r="U75" s="9">
        <v>1</v>
      </c>
      <c r="V75" s="9"/>
      <c r="W75" s="10">
        <v>2</v>
      </c>
      <c r="X75" s="10"/>
      <c r="Y75" s="9">
        <v>1</v>
      </c>
      <c r="Z75" s="9"/>
      <c r="AA75" s="11">
        <f t="shared" si="8"/>
        <v>11</v>
      </c>
    </row>
    <row r="76" spans="1:27" ht="30" customHeight="1" x14ac:dyDescent="0.25">
      <c r="A76" s="4" t="str">
        <f t="shared" si="9"/>
        <v>Московский</v>
      </c>
      <c r="B76" s="12" t="str">
        <f t="shared" si="9"/>
        <v>ГБОУ СОШ №356</v>
      </c>
      <c r="C76" s="6">
        <f t="shared" si="9"/>
        <v>11356</v>
      </c>
      <c r="D76" s="6" t="str">
        <f t="shared" si="9"/>
        <v>СОШ с углуб.</v>
      </c>
      <c r="E76" s="8" t="str">
        <f t="shared" si="9"/>
        <v>3в</v>
      </c>
      <c r="F76" s="8">
        <f t="shared" si="9"/>
        <v>92</v>
      </c>
      <c r="G76" s="8">
        <f t="shared" si="9"/>
        <v>88</v>
      </c>
      <c r="H76" s="8">
        <f t="shared" si="10"/>
        <v>11356073</v>
      </c>
      <c r="I76" s="9"/>
      <c r="J76" s="9">
        <v>2</v>
      </c>
      <c r="K76" s="10">
        <v>1</v>
      </c>
      <c r="L76" s="10"/>
      <c r="M76" s="9">
        <v>1</v>
      </c>
      <c r="N76" s="9"/>
      <c r="O76" s="10">
        <v>2</v>
      </c>
      <c r="P76" s="10"/>
      <c r="Q76" s="9">
        <v>2</v>
      </c>
      <c r="R76" s="9"/>
      <c r="S76" s="10"/>
      <c r="T76" s="10">
        <v>0</v>
      </c>
      <c r="U76" s="9">
        <v>0</v>
      </c>
      <c r="V76" s="9"/>
      <c r="W76" s="10"/>
      <c r="X76" s="10">
        <v>2</v>
      </c>
      <c r="Y76" s="9"/>
      <c r="Z76" s="9">
        <v>0</v>
      </c>
      <c r="AA76" s="11">
        <f t="shared" si="8"/>
        <v>10</v>
      </c>
    </row>
    <row r="77" spans="1:27" ht="30" customHeight="1" x14ac:dyDescent="0.25">
      <c r="A77" s="4" t="str">
        <f t="shared" si="9"/>
        <v>Московский</v>
      </c>
      <c r="B77" s="12" t="str">
        <f t="shared" si="9"/>
        <v>ГБОУ СОШ №356</v>
      </c>
      <c r="C77" s="6">
        <f t="shared" si="9"/>
        <v>11356</v>
      </c>
      <c r="D77" s="6" t="str">
        <f t="shared" si="9"/>
        <v>СОШ с углуб.</v>
      </c>
      <c r="E77" s="8" t="str">
        <f t="shared" si="9"/>
        <v>3в</v>
      </c>
      <c r="F77" s="8">
        <f t="shared" si="9"/>
        <v>92</v>
      </c>
      <c r="G77" s="8">
        <f t="shared" si="9"/>
        <v>88</v>
      </c>
      <c r="H77" s="8">
        <f t="shared" si="10"/>
        <v>11356074</v>
      </c>
      <c r="I77" s="9">
        <v>2</v>
      </c>
      <c r="J77" s="9"/>
      <c r="K77" s="10">
        <v>0</v>
      </c>
      <c r="L77" s="10"/>
      <c r="M77" s="9">
        <v>1</v>
      </c>
      <c r="N77" s="9"/>
      <c r="O77" s="10"/>
      <c r="P77" s="10">
        <v>1</v>
      </c>
      <c r="Q77" s="9"/>
      <c r="R77" s="9">
        <v>2</v>
      </c>
      <c r="S77" s="10">
        <v>1</v>
      </c>
      <c r="T77" s="10"/>
      <c r="U77" s="9">
        <v>1</v>
      </c>
      <c r="V77" s="9"/>
      <c r="W77" s="10">
        <v>2</v>
      </c>
      <c r="X77" s="10"/>
      <c r="Y77" s="9">
        <v>1</v>
      </c>
      <c r="Z77" s="9"/>
      <c r="AA77" s="11">
        <f t="shared" si="8"/>
        <v>11</v>
      </c>
    </row>
    <row r="78" spans="1:27" ht="30" customHeight="1" x14ac:dyDescent="0.25">
      <c r="A78" s="4" t="str">
        <f t="shared" si="9"/>
        <v>Московский</v>
      </c>
      <c r="B78" s="12" t="str">
        <f t="shared" si="9"/>
        <v>ГБОУ СОШ №356</v>
      </c>
      <c r="C78" s="6">
        <f t="shared" si="9"/>
        <v>11356</v>
      </c>
      <c r="D78" s="6" t="str">
        <f t="shared" si="9"/>
        <v>СОШ с углуб.</v>
      </c>
      <c r="E78" s="8" t="str">
        <f t="shared" si="9"/>
        <v>3в</v>
      </c>
      <c r="F78" s="8">
        <f t="shared" si="9"/>
        <v>92</v>
      </c>
      <c r="G78" s="8">
        <f t="shared" si="9"/>
        <v>88</v>
      </c>
      <c r="H78" s="8">
        <f t="shared" si="10"/>
        <v>11356075</v>
      </c>
      <c r="I78" s="9">
        <v>2</v>
      </c>
      <c r="J78" s="9"/>
      <c r="K78" s="10">
        <v>0</v>
      </c>
      <c r="L78" s="10"/>
      <c r="M78" s="9">
        <v>1</v>
      </c>
      <c r="N78" s="9"/>
      <c r="O78" s="10"/>
      <c r="P78" s="10">
        <v>1</v>
      </c>
      <c r="Q78" s="9">
        <v>0</v>
      </c>
      <c r="R78" s="9"/>
      <c r="S78" s="10"/>
      <c r="T78" s="10">
        <v>0</v>
      </c>
      <c r="U78" s="9"/>
      <c r="V78" s="9">
        <v>0</v>
      </c>
      <c r="W78" s="10">
        <v>2</v>
      </c>
      <c r="X78" s="10"/>
      <c r="Y78" s="9">
        <v>1</v>
      </c>
      <c r="Z78" s="9"/>
      <c r="AA78" s="11">
        <f t="shared" si="8"/>
        <v>7</v>
      </c>
    </row>
    <row r="79" spans="1:27" ht="30" customHeight="1" x14ac:dyDescent="0.25">
      <c r="A79" s="4" t="str">
        <f t="shared" si="9"/>
        <v>Московский</v>
      </c>
      <c r="B79" s="12" t="str">
        <f t="shared" si="9"/>
        <v>ГБОУ СОШ №356</v>
      </c>
      <c r="C79" s="6">
        <f t="shared" si="9"/>
        <v>11356</v>
      </c>
      <c r="D79" s="6" t="str">
        <f t="shared" si="9"/>
        <v>СОШ с углуб.</v>
      </c>
      <c r="E79" s="8" t="str">
        <f t="shared" si="9"/>
        <v>3в</v>
      </c>
      <c r="F79" s="8">
        <f t="shared" si="9"/>
        <v>92</v>
      </c>
      <c r="G79" s="8">
        <f t="shared" si="9"/>
        <v>88</v>
      </c>
      <c r="H79" s="8">
        <f t="shared" si="10"/>
        <v>11356076</v>
      </c>
      <c r="I79" s="9"/>
      <c r="J79" s="9">
        <v>1</v>
      </c>
      <c r="K79" s="10">
        <v>1</v>
      </c>
      <c r="L79" s="10"/>
      <c r="M79" s="9">
        <v>0</v>
      </c>
      <c r="N79" s="9"/>
      <c r="O79" s="10">
        <v>1</v>
      </c>
      <c r="P79" s="10"/>
      <c r="Q79" s="9">
        <v>1</v>
      </c>
      <c r="R79" s="9"/>
      <c r="S79" s="10"/>
      <c r="T79" s="10">
        <v>1</v>
      </c>
      <c r="U79" s="9"/>
      <c r="V79" s="9">
        <v>0</v>
      </c>
      <c r="W79" s="10">
        <v>1</v>
      </c>
      <c r="X79" s="10"/>
      <c r="Y79" s="9">
        <v>0</v>
      </c>
      <c r="Z79" s="9"/>
      <c r="AA79" s="11">
        <f t="shared" si="8"/>
        <v>6</v>
      </c>
    </row>
    <row r="80" spans="1:27" ht="30" customHeight="1" x14ac:dyDescent="0.25">
      <c r="A80" s="4" t="str">
        <f t="shared" si="9"/>
        <v>Московский</v>
      </c>
      <c r="B80" s="12" t="str">
        <f t="shared" si="9"/>
        <v>ГБОУ СОШ №356</v>
      </c>
      <c r="C80" s="6">
        <f t="shared" si="9"/>
        <v>11356</v>
      </c>
      <c r="D80" s="6" t="str">
        <f t="shared" si="9"/>
        <v>СОШ с углуб.</v>
      </c>
      <c r="E80" s="8" t="str">
        <f t="shared" si="9"/>
        <v>3в</v>
      </c>
      <c r="F80" s="8">
        <f t="shared" si="9"/>
        <v>92</v>
      </c>
      <c r="G80" s="8">
        <f t="shared" si="9"/>
        <v>88</v>
      </c>
      <c r="H80" s="8">
        <f t="shared" si="10"/>
        <v>11356077</v>
      </c>
      <c r="I80" s="9">
        <v>2</v>
      </c>
      <c r="J80" s="9"/>
      <c r="K80" s="10"/>
      <c r="L80" s="10">
        <v>1</v>
      </c>
      <c r="M80" s="9">
        <v>1</v>
      </c>
      <c r="N80" s="9"/>
      <c r="O80" s="10">
        <v>2</v>
      </c>
      <c r="P80" s="10"/>
      <c r="Q80" s="9">
        <v>1</v>
      </c>
      <c r="R80" s="9"/>
      <c r="S80" s="10"/>
      <c r="T80" s="10">
        <v>1</v>
      </c>
      <c r="U80" s="9"/>
      <c r="V80" s="9">
        <v>0</v>
      </c>
      <c r="W80" s="10">
        <v>1</v>
      </c>
      <c r="X80" s="10"/>
      <c r="Y80" s="9">
        <v>1</v>
      </c>
      <c r="Z80" s="9"/>
      <c r="AA80" s="11">
        <f t="shared" si="8"/>
        <v>10</v>
      </c>
    </row>
    <row r="81" spans="1:27" ht="30" customHeight="1" x14ac:dyDescent="0.25">
      <c r="A81" s="4" t="str">
        <f t="shared" si="9"/>
        <v>Московский</v>
      </c>
      <c r="B81" s="12" t="str">
        <f t="shared" si="9"/>
        <v>ГБОУ СОШ №356</v>
      </c>
      <c r="C81" s="6">
        <f t="shared" si="9"/>
        <v>11356</v>
      </c>
      <c r="D81" s="6" t="str">
        <f t="shared" si="9"/>
        <v>СОШ с углуб.</v>
      </c>
      <c r="E81" s="8" t="str">
        <f t="shared" si="9"/>
        <v>3в</v>
      </c>
      <c r="F81" s="8">
        <f t="shared" si="9"/>
        <v>92</v>
      </c>
      <c r="G81" s="8">
        <f t="shared" si="9"/>
        <v>88</v>
      </c>
      <c r="H81" s="8">
        <f t="shared" si="10"/>
        <v>11356078</v>
      </c>
      <c r="I81" s="9"/>
      <c r="J81" s="9">
        <v>1</v>
      </c>
      <c r="K81" s="10">
        <v>1</v>
      </c>
      <c r="L81" s="10"/>
      <c r="M81" s="9"/>
      <c r="N81" s="9">
        <v>0</v>
      </c>
      <c r="O81" s="10">
        <v>2</v>
      </c>
      <c r="P81" s="10"/>
      <c r="Q81" s="9">
        <v>2</v>
      </c>
      <c r="R81" s="9"/>
      <c r="S81" s="10"/>
      <c r="T81" s="10">
        <v>1</v>
      </c>
      <c r="U81" s="9">
        <v>1</v>
      </c>
      <c r="V81" s="9"/>
      <c r="W81" s="10"/>
      <c r="X81" s="10">
        <v>1</v>
      </c>
      <c r="Y81" s="9">
        <v>0</v>
      </c>
      <c r="Z81" s="9"/>
      <c r="AA81" s="11">
        <f t="shared" si="8"/>
        <v>9</v>
      </c>
    </row>
    <row r="82" spans="1:27" ht="30" customHeight="1" x14ac:dyDescent="0.25">
      <c r="A82" s="4" t="str">
        <f t="shared" si="9"/>
        <v>Московский</v>
      </c>
      <c r="B82" s="12" t="str">
        <f t="shared" si="9"/>
        <v>ГБОУ СОШ №356</v>
      </c>
      <c r="C82" s="6">
        <f t="shared" si="9"/>
        <v>11356</v>
      </c>
      <c r="D82" s="6" t="str">
        <f t="shared" si="9"/>
        <v>СОШ с углуб.</v>
      </c>
      <c r="E82" s="8" t="str">
        <f t="shared" si="9"/>
        <v>3в</v>
      </c>
      <c r="F82" s="8">
        <f t="shared" si="9"/>
        <v>92</v>
      </c>
      <c r="G82" s="8">
        <f t="shared" si="9"/>
        <v>88</v>
      </c>
      <c r="H82" s="8">
        <f t="shared" si="10"/>
        <v>11356079</v>
      </c>
      <c r="I82" s="9"/>
      <c r="J82" s="9">
        <v>2</v>
      </c>
      <c r="K82" s="10">
        <v>1</v>
      </c>
      <c r="L82" s="10"/>
      <c r="M82" s="9">
        <v>1</v>
      </c>
      <c r="N82" s="9"/>
      <c r="O82" s="10">
        <v>1</v>
      </c>
      <c r="P82" s="10"/>
      <c r="Q82" s="9"/>
      <c r="R82" s="9">
        <v>0</v>
      </c>
      <c r="S82" s="10">
        <v>0</v>
      </c>
      <c r="T82" s="10"/>
      <c r="U82" s="9"/>
      <c r="V82" s="9">
        <v>0</v>
      </c>
      <c r="W82" s="10">
        <v>1</v>
      </c>
      <c r="X82" s="10"/>
      <c r="Y82" s="9"/>
      <c r="Z82" s="9">
        <v>0</v>
      </c>
      <c r="AA82" s="11">
        <f t="shared" si="8"/>
        <v>6</v>
      </c>
    </row>
    <row r="83" spans="1:27" ht="30" customHeight="1" x14ac:dyDescent="0.25">
      <c r="A83" s="4" t="str">
        <f t="shared" si="9"/>
        <v>Московский</v>
      </c>
      <c r="B83" s="12" t="str">
        <f t="shared" si="9"/>
        <v>ГБОУ СОШ №356</v>
      </c>
      <c r="C83" s="6">
        <f t="shared" si="9"/>
        <v>11356</v>
      </c>
      <c r="D83" s="6" t="str">
        <f t="shared" si="9"/>
        <v>СОШ с углуб.</v>
      </c>
      <c r="E83" s="8" t="str">
        <f t="shared" si="9"/>
        <v>3в</v>
      </c>
      <c r="F83" s="8">
        <f t="shared" si="9"/>
        <v>92</v>
      </c>
      <c r="G83" s="8">
        <f t="shared" si="9"/>
        <v>88</v>
      </c>
      <c r="H83" s="8">
        <f t="shared" si="10"/>
        <v>11356080</v>
      </c>
      <c r="I83" s="9">
        <v>2</v>
      </c>
      <c r="J83" s="9"/>
      <c r="K83" s="10">
        <v>1</v>
      </c>
      <c r="L83" s="10"/>
      <c r="M83" s="9">
        <v>0</v>
      </c>
      <c r="N83" s="9"/>
      <c r="O83" s="10">
        <v>2</v>
      </c>
      <c r="P83" s="10"/>
      <c r="Q83" s="9">
        <v>1</v>
      </c>
      <c r="R83" s="9"/>
      <c r="S83" s="10">
        <v>1</v>
      </c>
      <c r="T83" s="10"/>
      <c r="U83" s="9"/>
      <c r="V83" s="9">
        <v>0</v>
      </c>
      <c r="W83" s="10"/>
      <c r="X83" s="10">
        <v>2</v>
      </c>
      <c r="Y83" s="9">
        <v>0</v>
      </c>
      <c r="Z83" s="9"/>
      <c r="AA83" s="11">
        <f t="shared" si="8"/>
        <v>9</v>
      </c>
    </row>
    <row r="84" spans="1:27" ht="30" customHeight="1" x14ac:dyDescent="0.25">
      <c r="A84" s="4" t="str">
        <f t="shared" si="9"/>
        <v>Московский</v>
      </c>
      <c r="B84" s="12" t="str">
        <f t="shared" si="9"/>
        <v>ГБОУ СОШ №356</v>
      </c>
      <c r="C84" s="6">
        <f t="shared" si="9"/>
        <v>11356</v>
      </c>
      <c r="D84" s="6" t="str">
        <f t="shared" si="9"/>
        <v>СОШ с углуб.</v>
      </c>
      <c r="E84" s="8" t="str">
        <f t="shared" si="9"/>
        <v>3в</v>
      </c>
      <c r="F84" s="8">
        <f t="shared" si="9"/>
        <v>92</v>
      </c>
      <c r="G84" s="8">
        <f t="shared" si="9"/>
        <v>88</v>
      </c>
      <c r="H84" s="8">
        <f t="shared" si="10"/>
        <v>11356081</v>
      </c>
      <c r="I84" s="9"/>
      <c r="J84" s="9">
        <v>2</v>
      </c>
      <c r="K84" s="10">
        <v>1</v>
      </c>
      <c r="L84" s="10"/>
      <c r="M84" s="9">
        <v>1</v>
      </c>
      <c r="N84" s="9"/>
      <c r="O84" s="10"/>
      <c r="P84" s="10">
        <v>2</v>
      </c>
      <c r="Q84" s="9">
        <v>2</v>
      </c>
      <c r="R84" s="9"/>
      <c r="S84" s="10">
        <v>1</v>
      </c>
      <c r="T84" s="10"/>
      <c r="U84" s="9"/>
      <c r="V84" s="9">
        <v>0</v>
      </c>
      <c r="W84" s="10">
        <v>2</v>
      </c>
      <c r="X84" s="10"/>
      <c r="Y84" s="9">
        <v>1</v>
      </c>
      <c r="Z84" s="9"/>
      <c r="AA84" s="11">
        <f t="shared" si="8"/>
        <v>12</v>
      </c>
    </row>
    <row r="85" spans="1:27" ht="30" customHeight="1" x14ac:dyDescent="0.25">
      <c r="A85" s="4" t="str">
        <f t="shared" si="9"/>
        <v>Московский</v>
      </c>
      <c r="B85" s="12" t="str">
        <f t="shared" si="9"/>
        <v>ГБОУ СОШ №356</v>
      </c>
      <c r="C85" s="6">
        <f t="shared" si="9"/>
        <v>11356</v>
      </c>
      <c r="D85" s="6" t="str">
        <f t="shared" si="9"/>
        <v>СОШ с углуб.</v>
      </c>
      <c r="E85" s="8" t="str">
        <f t="shared" si="9"/>
        <v>3в</v>
      </c>
      <c r="F85" s="8">
        <f t="shared" si="9"/>
        <v>92</v>
      </c>
      <c r="G85" s="8">
        <f t="shared" si="9"/>
        <v>88</v>
      </c>
      <c r="H85" s="8">
        <f t="shared" si="10"/>
        <v>11356082</v>
      </c>
      <c r="I85" s="9"/>
      <c r="J85" s="9">
        <v>2</v>
      </c>
      <c r="K85" s="10">
        <v>1</v>
      </c>
      <c r="L85" s="10"/>
      <c r="M85" s="9">
        <v>0</v>
      </c>
      <c r="N85" s="9"/>
      <c r="O85" s="10">
        <v>1</v>
      </c>
      <c r="P85" s="10"/>
      <c r="Q85" s="9"/>
      <c r="R85" s="9">
        <v>1</v>
      </c>
      <c r="S85" s="10"/>
      <c r="T85" s="10">
        <v>1</v>
      </c>
      <c r="U85" s="9">
        <v>1</v>
      </c>
      <c r="V85" s="9"/>
      <c r="W85" s="10"/>
      <c r="X85" s="10">
        <v>2</v>
      </c>
      <c r="Y85" s="9">
        <v>1</v>
      </c>
      <c r="Z85" s="9"/>
      <c r="AA85" s="11">
        <f t="shared" si="8"/>
        <v>10</v>
      </c>
    </row>
    <row r="86" spans="1:27" ht="30" customHeight="1" x14ac:dyDescent="0.25">
      <c r="A86" s="4" t="str">
        <f t="shared" ref="A86:G92" si="11">A85</f>
        <v>Московский</v>
      </c>
      <c r="B86" s="12" t="str">
        <f t="shared" si="11"/>
        <v>ГБОУ СОШ №356</v>
      </c>
      <c r="C86" s="6">
        <f t="shared" si="11"/>
        <v>11356</v>
      </c>
      <c r="D86" s="6" t="str">
        <f t="shared" si="11"/>
        <v>СОШ с углуб.</v>
      </c>
      <c r="E86" s="8" t="str">
        <f t="shared" si="11"/>
        <v>3в</v>
      </c>
      <c r="F86" s="8">
        <f t="shared" si="11"/>
        <v>92</v>
      </c>
      <c r="G86" s="8">
        <f t="shared" si="11"/>
        <v>88</v>
      </c>
      <c r="H86" s="8">
        <f t="shared" si="10"/>
        <v>11356083</v>
      </c>
      <c r="I86" s="9">
        <v>2</v>
      </c>
      <c r="J86" s="9"/>
      <c r="K86" s="10">
        <v>1</v>
      </c>
      <c r="L86" s="10"/>
      <c r="M86" s="9">
        <v>1</v>
      </c>
      <c r="N86" s="9"/>
      <c r="O86" s="10">
        <v>2</v>
      </c>
      <c r="P86" s="10"/>
      <c r="Q86" s="9"/>
      <c r="R86" s="9">
        <v>2</v>
      </c>
      <c r="S86" s="10"/>
      <c r="T86" s="10">
        <v>1</v>
      </c>
      <c r="U86" s="9">
        <v>0</v>
      </c>
      <c r="V86" s="9"/>
      <c r="W86" s="10"/>
      <c r="X86" s="10">
        <v>2</v>
      </c>
      <c r="Y86" s="9">
        <v>1</v>
      </c>
      <c r="Z86" s="9"/>
      <c r="AA86" s="11">
        <f t="shared" si="8"/>
        <v>12</v>
      </c>
    </row>
    <row r="87" spans="1:27" ht="30" customHeight="1" x14ac:dyDescent="0.25">
      <c r="A87" s="4" t="str">
        <f t="shared" si="11"/>
        <v>Московский</v>
      </c>
      <c r="B87" s="12" t="str">
        <f t="shared" si="11"/>
        <v>ГБОУ СОШ №356</v>
      </c>
      <c r="C87" s="6">
        <f t="shared" si="11"/>
        <v>11356</v>
      </c>
      <c r="D87" s="6" t="str">
        <f t="shared" si="11"/>
        <v>СОШ с углуб.</v>
      </c>
      <c r="E87" s="8" t="str">
        <f t="shared" si="11"/>
        <v>3в</v>
      </c>
      <c r="F87" s="8">
        <f t="shared" si="11"/>
        <v>92</v>
      </c>
      <c r="G87" s="8">
        <f t="shared" si="11"/>
        <v>88</v>
      </c>
      <c r="H87" s="8">
        <f t="shared" si="10"/>
        <v>11356084</v>
      </c>
      <c r="I87" s="9">
        <v>2</v>
      </c>
      <c r="J87" s="9"/>
      <c r="K87" s="10">
        <v>1</v>
      </c>
      <c r="L87" s="10"/>
      <c r="M87" s="9"/>
      <c r="N87" s="9">
        <v>1</v>
      </c>
      <c r="O87" s="10">
        <v>1</v>
      </c>
      <c r="P87" s="10"/>
      <c r="Q87" s="9">
        <v>0</v>
      </c>
      <c r="R87" s="9"/>
      <c r="S87" s="10">
        <v>1</v>
      </c>
      <c r="T87" s="10"/>
      <c r="U87" s="9">
        <v>1</v>
      </c>
      <c r="V87" s="9"/>
      <c r="W87" s="10"/>
      <c r="X87" s="10">
        <v>2</v>
      </c>
      <c r="Y87" s="9">
        <v>1</v>
      </c>
      <c r="Z87" s="9"/>
      <c r="AA87" s="11">
        <f t="shared" si="8"/>
        <v>10</v>
      </c>
    </row>
    <row r="88" spans="1:27" ht="30" customHeight="1" x14ac:dyDescent="0.25">
      <c r="A88" s="4" t="str">
        <f t="shared" si="11"/>
        <v>Московский</v>
      </c>
      <c r="B88" s="12" t="str">
        <f t="shared" si="11"/>
        <v>ГБОУ СОШ №356</v>
      </c>
      <c r="C88" s="6">
        <f t="shared" si="11"/>
        <v>11356</v>
      </c>
      <c r="D88" s="6" t="str">
        <f t="shared" si="11"/>
        <v>СОШ с углуб.</v>
      </c>
      <c r="E88" s="8" t="str">
        <f t="shared" si="11"/>
        <v>3в</v>
      </c>
      <c r="F88" s="8">
        <f t="shared" si="11"/>
        <v>92</v>
      </c>
      <c r="G88" s="8">
        <f t="shared" si="11"/>
        <v>88</v>
      </c>
      <c r="H88" s="8">
        <f t="shared" si="10"/>
        <v>11356085</v>
      </c>
      <c r="I88" s="9"/>
      <c r="J88" s="9">
        <v>2</v>
      </c>
      <c r="K88" s="10"/>
      <c r="L88" s="10">
        <v>1</v>
      </c>
      <c r="M88" s="9">
        <v>1</v>
      </c>
      <c r="N88" s="9"/>
      <c r="O88" s="10">
        <v>2</v>
      </c>
      <c r="P88" s="10"/>
      <c r="Q88" s="9">
        <v>2</v>
      </c>
      <c r="R88" s="9"/>
      <c r="S88" s="10">
        <v>1</v>
      </c>
      <c r="T88" s="10"/>
      <c r="U88" s="9"/>
      <c r="V88" s="9">
        <v>0</v>
      </c>
      <c r="W88" s="10"/>
      <c r="X88" s="10">
        <v>2</v>
      </c>
      <c r="Y88" s="9">
        <v>1</v>
      </c>
      <c r="Z88" s="9"/>
      <c r="AA88" s="11">
        <f t="shared" si="8"/>
        <v>12</v>
      </c>
    </row>
    <row r="89" spans="1:27" ht="30" customHeight="1" x14ac:dyDescent="0.25">
      <c r="A89" s="4" t="str">
        <f t="shared" si="11"/>
        <v>Московский</v>
      </c>
      <c r="B89" s="12" t="str">
        <f t="shared" si="11"/>
        <v>ГБОУ СОШ №356</v>
      </c>
      <c r="C89" s="6">
        <f t="shared" si="11"/>
        <v>11356</v>
      </c>
      <c r="D89" s="6" t="str">
        <f t="shared" si="11"/>
        <v>СОШ с углуб.</v>
      </c>
      <c r="E89" s="8" t="str">
        <f t="shared" si="11"/>
        <v>3в</v>
      </c>
      <c r="F89" s="8">
        <f t="shared" si="11"/>
        <v>92</v>
      </c>
      <c r="G89" s="8">
        <f t="shared" si="11"/>
        <v>88</v>
      </c>
      <c r="H89" s="8">
        <f t="shared" si="10"/>
        <v>11356086</v>
      </c>
      <c r="I89" s="9">
        <v>0</v>
      </c>
      <c r="J89" s="9"/>
      <c r="K89" s="10"/>
      <c r="L89" s="10">
        <v>1</v>
      </c>
      <c r="M89" s="9">
        <v>0</v>
      </c>
      <c r="N89" s="9"/>
      <c r="O89" s="10">
        <v>1</v>
      </c>
      <c r="P89" s="10"/>
      <c r="Q89" s="9">
        <v>0</v>
      </c>
      <c r="R89" s="9"/>
      <c r="S89" s="10">
        <v>1</v>
      </c>
      <c r="T89" s="10"/>
      <c r="U89" s="9">
        <v>0</v>
      </c>
      <c r="V89" s="9"/>
      <c r="W89" s="10"/>
      <c r="X89" s="10">
        <v>0</v>
      </c>
      <c r="Y89" s="9">
        <v>0</v>
      </c>
      <c r="Z89" s="9"/>
      <c r="AA89" s="11">
        <f t="shared" si="8"/>
        <v>3</v>
      </c>
    </row>
    <row r="90" spans="1:27" ht="30" customHeight="1" x14ac:dyDescent="0.25">
      <c r="A90" s="4" t="str">
        <f t="shared" si="11"/>
        <v>Московский</v>
      </c>
      <c r="B90" s="12" t="str">
        <f t="shared" si="11"/>
        <v>ГБОУ СОШ №356</v>
      </c>
      <c r="C90" s="6">
        <f t="shared" si="11"/>
        <v>11356</v>
      </c>
      <c r="D90" s="6" t="str">
        <f t="shared" si="11"/>
        <v>СОШ с углуб.</v>
      </c>
      <c r="E90" s="8" t="str">
        <f t="shared" si="11"/>
        <v>3в</v>
      </c>
      <c r="F90" s="8">
        <f t="shared" si="11"/>
        <v>92</v>
      </c>
      <c r="G90" s="8">
        <f t="shared" si="11"/>
        <v>88</v>
      </c>
      <c r="H90" s="8">
        <f t="shared" si="10"/>
        <v>11356087</v>
      </c>
      <c r="I90" s="9">
        <v>2</v>
      </c>
      <c r="J90" s="9"/>
      <c r="K90" s="10">
        <v>1</v>
      </c>
      <c r="L90" s="10"/>
      <c r="M90" s="9">
        <v>1</v>
      </c>
      <c r="N90" s="9"/>
      <c r="O90" s="10">
        <v>2</v>
      </c>
      <c r="P90" s="10"/>
      <c r="Q90" s="9">
        <v>1</v>
      </c>
      <c r="R90" s="9"/>
      <c r="S90" s="10">
        <v>1</v>
      </c>
      <c r="T90" s="10"/>
      <c r="U90" s="9">
        <v>0</v>
      </c>
      <c r="V90" s="9"/>
      <c r="W90" s="10">
        <v>2</v>
      </c>
      <c r="X90" s="10"/>
      <c r="Y90" s="9">
        <v>1</v>
      </c>
      <c r="Z90" s="9"/>
      <c r="AA90" s="11">
        <f t="shared" si="8"/>
        <v>11</v>
      </c>
    </row>
    <row r="91" spans="1:27" ht="30" customHeight="1" x14ac:dyDescent="0.25">
      <c r="A91" s="4" t="str">
        <f t="shared" si="11"/>
        <v>Московский</v>
      </c>
      <c r="B91" s="12" t="str">
        <f t="shared" si="11"/>
        <v>ГБОУ СОШ №356</v>
      </c>
      <c r="C91" s="6">
        <f t="shared" si="11"/>
        <v>11356</v>
      </c>
      <c r="D91" s="6" t="str">
        <f t="shared" si="11"/>
        <v>СОШ с углуб.</v>
      </c>
      <c r="E91" s="8" t="str">
        <f t="shared" si="11"/>
        <v>3в</v>
      </c>
      <c r="H91" s="8">
        <f t="shared" si="10"/>
        <v>11356088</v>
      </c>
      <c r="I91" s="9"/>
      <c r="J91" s="9">
        <v>1</v>
      </c>
      <c r="K91" s="10"/>
      <c r="L91" s="10">
        <v>1</v>
      </c>
      <c r="M91" s="9"/>
      <c r="N91" s="9">
        <v>1</v>
      </c>
      <c r="O91" s="10"/>
      <c r="P91" s="10">
        <v>2</v>
      </c>
      <c r="Q91" s="9"/>
      <c r="R91" s="9">
        <v>2</v>
      </c>
      <c r="S91" s="10">
        <v>1</v>
      </c>
      <c r="T91" s="10"/>
      <c r="U91" s="9">
        <v>0</v>
      </c>
      <c r="V91" s="9"/>
      <c r="W91" s="10"/>
      <c r="X91" s="10">
        <v>2</v>
      </c>
      <c r="Y91" s="9">
        <v>1</v>
      </c>
      <c r="Z91" s="9"/>
      <c r="AA91" s="11">
        <f t="shared" si="8"/>
        <v>11</v>
      </c>
    </row>
    <row r="92" spans="1:27" x14ac:dyDescent="0.25">
      <c r="B92" s="12" t="str">
        <f t="shared" si="11"/>
        <v>ГБОУ СОШ №356</v>
      </c>
      <c r="F92" s="8">
        <f>F90</f>
        <v>92</v>
      </c>
      <c r="G92" s="8">
        <f>G90</f>
        <v>88</v>
      </c>
      <c r="I92" s="15">
        <f>COUNTA(I4:I91)</f>
        <v>38</v>
      </c>
      <c r="J92" s="15">
        <f t="shared" ref="J92:AA92" si="12">COUNTA(J4:J91)</f>
        <v>50</v>
      </c>
      <c r="K92" s="15">
        <f t="shared" si="12"/>
        <v>73</v>
      </c>
      <c r="L92" s="15">
        <f t="shared" si="12"/>
        <v>15</v>
      </c>
      <c r="M92" s="15">
        <f t="shared" si="12"/>
        <v>74</v>
      </c>
      <c r="N92" s="15">
        <f t="shared" si="12"/>
        <v>14</v>
      </c>
      <c r="O92" s="15">
        <f t="shared" si="12"/>
        <v>60</v>
      </c>
      <c r="P92" s="15">
        <f t="shared" si="12"/>
        <v>28</v>
      </c>
      <c r="Q92" s="15">
        <f t="shared" si="12"/>
        <v>50</v>
      </c>
      <c r="R92" s="15">
        <f t="shared" si="12"/>
        <v>38</v>
      </c>
      <c r="S92" s="15">
        <f t="shared" si="12"/>
        <v>67</v>
      </c>
      <c r="T92" s="15">
        <f t="shared" si="12"/>
        <v>21</v>
      </c>
      <c r="U92" s="15">
        <f t="shared" si="12"/>
        <v>48</v>
      </c>
      <c r="V92" s="15">
        <f t="shared" si="12"/>
        <v>40</v>
      </c>
      <c r="W92" s="15">
        <f t="shared" si="12"/>
        <v>51</v>
      </c>
      <c r="X92" s="15">
        <f t="shared" si="12"/>
        <v>37</v>
      </c>
      <c r="Y92" s="15">
        <f t="shared" si="12"/>
        <v>69</v>
      </c>
      <c r="Z92" s="15">
        <f t="shared" si="12"/>
        <v>19</v>
      </c>
      <c r="AA92" s="15">
        <f t="shared" si="12"/>
        <v>88</v>
      </c>
    </row>
    <row r="93" spans="1:27" x14ac:dyDescent="0.25">
      <c r="I93" s="82">
        <f>SUM(I4:I91)/(I92*I94)</f>
        <v>0.85526315789473684</v>
      </c>
      <c r="J93" s="82">
        <f t="shared" ref="J93:AA93" si="13">SUM(J4:J91)/(J92*J94)</f>
        <v>0.79</v>
      </c>
      <c r="K93" s="82">
        <f t="shared" si="13"/>
        <v>0.79452054794520544</v>
      </c>
      <c r="L93" s="82">
        <f t="shared" si="13"/>
        <v>0.8</v>
      </c>
      <c r="M93" s="82">
        <f t="shared" si="13"/>
        <v>0.77027027027027029</v>
      </c>
      <c r="N93" s="82">
        <f t="shared" si="13"/>
        <v>0.35714285714285715</v>
      </c>
      <c r="O93" s="82">
        <f t="shared" si="13"/>
        <v>0.875</v>
      </c>
      <c r="P93" s="82">
        <f t="shared" si="13"/>
        <v>0.8214285714285714</v>
      </c>
      <c r="Q93" s="82">
        <f t="shared" si="13"/>
        <v>0.53</v>
      </c>
      <c r="R93" s="82">
        <f t="shared" si="13"/>
        <v>0.82894736842105265</v>
      </c>
      <c r="S93" s="82">
        <f t="shared" si="13"/>
        <v>0.89552238805970152</v>
      </c>
      <c r="T93" s="82">
        <f t="shared" si="13"/>
        <v>0.66666666666666663</v>
      </c>
      <c r="U93" s="82">
        <f t="shared" si="13"/>
        <v>0.5</v>
      </c>
      <c r="V93" s="82">
        <f t="shared" si="13"/>
        <v>0.125</v>
      </c>
      <c r="W93" s="82">
        <f t="shared" si="13"/>
        <v>0.67647058823529416</v>
      </c>
      <c r="X93" s="82">
        <f t="shared" si="13"/>
        <v>0.91891891891891897</v>
      </c>
      <c r="Y93" s="82">
        <f t="shared" si="13"/>
        <v>0.75362318840579712</v>
      </c>
      <c r="Z93" s="82">
        <f t="shared" si="13"/>
        <v>0.26315789473684209</v>
      </c>
      <c r="AA93" s="82">
        <f t="shared" si="13"/>
        <v>0.73426573426573427</v>
      </c>
    </row>
    <row r="94" spans="1:27" x14ac:dyDescent="0.25">
      <c r="A94" t="s">
        <v>120</v>
      </c>
      <c r="I94" s="15">
        <v>2</v>
      </c>
      <c r="J94" s="15">
        <v>2</v>
      </c>
      <c r="K94" s="15">
        <v>1</v>
      </c>
      <c r="L94" s="15">
        <v>1</v>
      </c>
      <c r="M94" s="15">
        <v>1</v>
      </c>
      <c r="N94" s="15">
        <v>1</v>
      </c>
      <c r="O94" s="15">
        <v>2</v>
      </c>
      <c r="P94" s="15">
        <v>2</v>
      </c>
      <c r="Q94" s="15">
        <v>2</v>
      </c>
      <c r="R94" s="15">
        <v>2</v>
      </c>
      <c r="S94" s="86">
        <v>1</v>
      </c>
      <c r="T94" s="15">
        <v>1</v>
      </c>
      <c r="U94" s="87">
        <v>1</v>
      </c>
      <c r="V94" s="15">
        <v>1</v>
      </c>
      <c r="W94" s="15">
        <v>2</v>
      </c>
      <c r="X94" s="15">
        <v>2</v>
      </c>
      <c r="Y94" s="87">
        <v>1</v>
      </c>
      <c r="Z94" s="15">
        <v>1</v>
      </c>
      <c r="AA94" s="15">
        <v>13</v>
      </c>
    </row>
    <row r="95" spans="1:27" x14ac:dyDescent="0.25">
      <c r="I95" s="15">
        <f>SUM(I4:J91)/(88*I94)</f>
        <v>0.81818181818181823</v>
      </c>
      <c r="K95" s="15">
        <f t="shared" ref="K95:AA95" si="14">SUM(K4:L91)/(88*K94)</f>
        <v>0.79545454545454541</v>
      </c>
      <c r="M95" s="15">
        <f t="shared" si="14"/>
        <v>0.70454545454545459</v>
      </c>
      <c r="O95" s="15">
        <f t="shared" si="14"/>
        <v>0.85795454545454541</v>
      </c>
      <c r="Q95" s="15">
        <f t="shared" si="14"/>
        <v>0.65909090909090906</v>
      </c>
      <c r="S95" s="15">
        <f t="shared" si="14"/>
        <v>0.84090909090909094</v>
      </c>
      <c r="U95" s="15">
        <f t="shared" si="14"/>
        <v>0.32954545454545453</v>
      </c>
      <c r="W95" s="15">
        <f t="shared" si="14"/>
        <v>0.77840909090909094</v>
      </c>
      <c r="Y95" s="15">
        <f t="shared" si="14"/>
        <v>0.64772727272727271</v>
      </c>
      <c r="AA95" s="15">
        <f t="shared" si="14"/>
        <v>0.73426573426573427</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allowBlank="1" showErrorMessage="1" sqref="A4 F92:G92 E4:G90 E91"/>
    <dataValidation operator="lessThanOrEqual" allowBlank="1" showInputMessage="1" showErrorMessage="1" sqref="H4:H91"/>
    <dataValidation type="list" allowBlank="1" showInputMessage="1" showErrorMessage="1" sqref="O4:R91 W4:X91 I4:J91">
      <formula1>балл2</formula1>
    </dataValidation>
    <dataValidation type="list" allowBlank="1" showInputMessage="1" showErrorMessage="1" sqref="S4:V91 Y4:Z91 K4:N91">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AD116"/>
  <sheetViews>
    <sheetView showGridLines="0" zoomScale="80" zoomScaleNormal="80" workbookViewId="0">
      <selection activeCell="AD5" sqref="AD5"/>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30</v>
      </c>
      <c r="C4" s="6">
        <f>VLOOKUP(B4,[6]Списки!$C$1:$E$40,2,FALSE)</f>
        <v>11358</v>
      </c>
      <c r="D4" s="6" t="str">
        <f>VLOOKUP(B4,[6]Списки!$C$1:$E$40,3,FALSE)</f>
        <v>СОШ</v>
      </c>
      <c r="E4" s="7" t="s">
        <v>23</v>
      </c>
      <c r="F4" s="8">
        <v>127</v>
      </c>
      <c r="G4" s="8">
        <v>109</v>
      </c>
      <c r="H4" s="8">
        <f>C4*1000+1</f>
        <v>11358001</v>
      </c>
      <c r="I4" s="9">
        <v>2</v>
      </c>
      <c r="J4" s="9"/>
      <c r="K4" s="10"/>
      <c r="L4" s="10">
        <v>1</v>
      </c>
      <c r="M4" s="9">
        <v>1</v>
      </c>
      <c r="N4" s="9"/>
      <c r="O4" s="10">
        <v>2</v>
      </c>
      <c r="P4" s="10"/>
      <c r="Q4" s="9">
        <v>2</v>
      </c>
      <c r="R4" s="9"/>
      <c r="S4" s="10">
        <v>1</v>
      </c>
      <c r="T4" s="10"/>
      <c r="U4" s="9"/>
      <c r="V4" s="9">
        <v>0</v>
      </c>
      <c r="W4" s="10">
        <v>1</v>
      </c>
      <c r="X4" s="10"/>
      <c r="Y4" s="9">
        <v>1</v>
      </c>
      <c r="Z4" s="9"/>
      <c r="AA4" s="11">
        <f>IF(COUNTBLANK(I4:Z4)&lt;=9,SUM(I4:Z4),"Не писал")</f>
        <v>11</v>
      </c>
      <c r="AC4" s="83" t="s">
        <v>81</v>
      </c>
      <c r="AD4" s="83" t="s">
        <v>150</v>
      </c>
    </row>
    <row r="5" spans="1:30" ht="30" customHeight="1" x14ac:dyDescent="0.25">
      <c r="A5" s="4" t="str">
        <f>A4</f>
        <v>Московский</v>
      </c>
      <c r="B5" s="12" t="str">
        <f t="shared" ref="B5:G20" si="0">B4</f>
        <v xml:space="preserve">ГБОУ СОШ №358 </v>
      </c>
      <c r="C5" s="6">
        <f t="shared" si="0"/>
        <v>11358</v>
      </c>
      <c r="D5" s="6" t="str">
        <f t="shared" si="0"/>
        <v>СОШ</v>
      </c>
      <c r="E5" s="8" t="str">
        <f t="shared" si="0"/>
        <v>3а</v>
      </c>
      <c r="F5" s="8">
        <f t="shared" si="0"/>
        <v>127</v>
      </c>
      <c r="G5" s="8">
        <f t="shared" si="0"/>
        <v>109</v>
      </c>
      <c r="H5" s="8">
        <f>H4+1</f>
        <v>11358002</v>
      </c>
      <c r="I5" s="9"/>
      <c r="J5" s="9">
        <v>1</v>
      </c>
      <c r="K5" s="10">
        <v>1</v>
      </c>
      <c r="L5" s="10"/>
      <c r="M5" s="9">
        <v>1</v>
      </c>
      <c r="N5" s="9"/>
      <c r="O5" s="10"/>
      <c r="P5" s="10">
        <v>2</v>
      </c>
      <c r="Q5" s="9"/>
      <c r="R5" s="9">
        <v>2</v>
      </c>
      <c r="S5" s="10">
        <v>1</v>
      </c>
      <c r="T5" s="10"/>
      <c r="U5" s="9">
        <v>0</v>
      </c>
      <c r="V5" s="9"/>
      <c r="W5" s="10"/>
      <c r="X5" s="10">
        <v>2</v>
      </c>
      <c r="Y5" s="9">
        <v>1</v>
      </c>
      <c r="Z5" s="9"/>
      <c r="AA5" s="11">
        <f t="shared" ref="AA5:AA68" si="1">IF(COUNTBLANK(I5:Z5)&lt;=9,SUM(I5:Z5),"Не писал")</f>
        <v>11</v>
      </c>
      <c r="AC5" s="83">
        <v>0</v>
      </c>
      <c r="AD5" s="83">
        <f>COUNTIF(AA$4:AA$112,AC5)</f>
        <v>0</v>
      </c>
    </row>
    <row r="6" spans="1:30" ht="30" customHeight="1" x14ac:dyDescent="0.25">
      <c r="A6" s="4" t="str">
        <f t="shared" ref="A6:G21" si="2">A5</f>
        <v>Московский</v>
      </c>
      <c r="B6" s="12" t="str">
        <f t="shared" si="0"/>
        <v xml:space="preserve">ГБОУ СОШ №358 </v>
      </c>
      <c r="C6" s="6">
        <f t="shared" si="0"/>
        <v>11358</v>
      </c>
      <c r="D6" s="6" t="str">
        <f t="shared" si="0"/>
        <v>СОШ</v>
      </c>
      <c r="E6" s="8" t="str">
        <f t="shared" si="0"/>
        <v>3а</v>
      </c>
      <c r="F6" s="8">
        <f t="shared" si="0"/>
        <v>127</v>
      </c>
      <c r="G6" s="8">
        <f t="shared" si="0"/>
        <v>109</v>
      </c>
      <c r="H6" s="8">
        <f t="shared" ref="H6:H69" si="3">H5+1</f>
        <v>11358003</v>
      </c>
      <c r="I6" s="9"/>
      <c r="J6" s="9">
        <v>2</v>
      </c>
      <c r="K6" s="10">
        <v>0</v>
      </c>
      <c r="L6" s="10"/>
      <c r="M6" s="9"/>
      <c r="N6" s="9">
        <v>0</v>
      </c>
      <c r="O6" s="10">
        <v>2</v>
      </c>
      <c r="P6" s="10"/>
      <c r="Q6" s="9">
        <v>2</v>
      </c>
      <c r="R6" s="9"/>
      <c r="S6" s="10">
        <v>0</v>
      </c>
      <c r="T6" s="10"/>
      <c r="U6" s="9">
        <v>1</v>
      </c>
      <c r="V6" s="9"/>
      <c r="W6" s="10">
        <v>0</v>
      </c>
      <c r="X6" s="10"/>
      <c r="Y6" s="9">
        <v>1</v>
      </c>
      <c r="Z6" s="9"/>
      <c r="AA6" s="11">
        <f t="shared" si="1"/>
        <v>8</v>
      </c>
      <c r="AC6" s="83">
        <v>1</v>
      </c>
      <c r="AD6" s="83">
        <f t="shared" ref="AD6:AD18" si="4">COUNTIF(AA$4:AA$112,AC6)</f>
        <v>0</v>
      </c>
    </row>
    <row r="7" spans="1:30" ht="30" customHeight="1" x14ac:dyDescent="0.25">
      <c r="A7" s="4" t="str">
        <f t="shared" si="2"/>
        <v>Московский</v>
      </c>
      <c r="B7" s="12" t="str">
        <f t="shared" si="0"/>
        <v xml:space="preserve">ГБОУ СОШ №358 </v>
      </c>
      <c r="C7" s="6">
        <f t="shared" si="0"/>
        <v>11358</v>
      </c>
      <c r="D7" s="6" t="str">
        <f t="shared" si="0"/>
        <v>СОШ</v>
      </c>
      <c r="E7" s="8" t="str">
        <f t="shared" si="0"/>
        <v>3а</v>
      </c>
      <c r="F7" s="8">
        <f t="shared" si="0"/>
        <v>127</v>
      </c>
      <c r="G7" s="8">
        <f t="shared" si="0"/>
        <v>109</v>
      </c>
      <c r="H7" s="8">
        <f t="shared" si="3"/>
        <v>11358004</v>
      </c>
      <c r="I7" s="9"/>
      <c r="J7" s="9">
        <v>2</v>
      </c>
      <c r="K7" s="10">
        <v>1</v>
      </c>
      <c r="L7" s="10"/>
      <c r="M7" s="9"/>
      <c r="N7" s="9">
        <v>0</v>
      </c>
      <c r="O7" s="10"/>
      <c r="P7" s="10">
        <v>2</v>
      </c>
      <c r="Q7" s="9"/>
      <c r="R7" s="9">
        <v>2</v>
      </c>
      <c r="S7" s="10">
        <v>1</v>
      </c>
      <c r="T7" s="10"/>
      <c r="U7" s="9">
        <v>0</v>
      </c>
      <c r="V7" s="9"/>
      <c r="W7" s="10">
        <v>2</v>
      </c>
      <c r="X7" s="10"/>
      <c r="Y7" s="9">
        <v>1</v>
      </c>
      <c r="Z7" s="9"/>
      <c r="AA7" s="11">
        <f t="shared" si="1"/>
        <v>11</v>
      </c>
      <c r="AC7" s="83">
        <v>2</v>
      </c>
      <c r="AD7" s="83">
        <f t="shared" si="4"/>
        <v>1</v>
      </c>
    </row>
    <row r="8" spans="1:30" ht="30" customHeight="1" x14ac:dyDescent="0.25">
      <c r="A8" s="4" t="str">
        <f t="shared" si="2"/>
        <v>Московский</v>
      </c>
      <c r="B8" s="12" t="str">
        <f t="shared" si="0"/>
        <v xml:space="preserve">ГБОУ СОШ №358 </v>
      </c>
      <c r="C8" s="6">
        <f t="shared" si="0"/>
        <v>11358</v>
      </c>
      <c r="D8" s="6" t="str">
        <f t="shared" si="0"/>
        <v>СОШ</v>
      </c>
      <c r="E8" s="8" t="str">
        <f t="shared" si="0"/>
        <v>3а</v>
      </c>
      <c r="F8" s="8">
        <f t="shared" si="0"/>
        <v>127</v>
      </c>
      <c r="G8" s="8">
        <f t="shared" si="0"/>
        <v>109</v>
      </c>
      <c r="H8" s="8">
        <f t="shared" si="3"/>
        <v>11358005</v>
      </c>
      <c r="I8" s="9"/>
      <c r="J8" s="9">
        <v>2</v>
      </c>
      <c r="K8" s="10">
        <v>1</v>
      </c>
      <c r="L8" s="10"/>
      <c r="M8" s="9">
        <v>1</v>
      </c>
      <c r="N8" s="9"/>
      <c r="O8" s="10">
        <v>2</v>
      </c>
      <c r="P8" s="10"/>
      <c r="Q8" s="9"/>
      <c r="R8" s="9">
        <v>2</v>
      </c>
      <c r="S8" s="10">
        <v>1</v>
      </c>
      <c r="T8" s="10"/>
      <c r="U8" s="9">
        <v>1</v>
      </c>
      <c r="V8" s="9"/>
      <c r="W8" s="10">
        <v>2</v>
      </c>
      <c r="X8" s="10"/>
      <c r="Y8" s="9">
        <v>1</v>
      </c>
      <c r="Z8" s="9"/>
      <c r="AA8" s="11">
        <f t="shared" si="1"/>
        <v>13</v>
      </c>
      <c r="AC8" s="83">
        <v>3</v>
      </c>
      <c r="AD8" s="83">
        <f t="shared" si="4"/>
        <v>0</v>
      </c>
    </row>
    <row r="9" spans="1:30" ht="30" customHeight="1" x14ac:dyDescent="0.25">
      <c r="A9" s="4" t="str">
        <f t="shared" si="2"/>
        <v>Московский</v>
      </c>
      <c r="B9" s="12" t="str">
        <f t="shared" si="0"/>
        <v xml:space="preserve">ГБОУ СОШ №358 </v>
      </c>
      <c r="C9" s="6">
        <f t="shared" si="0"/>
        <v>11358</v>
      </c>
      <c r="D9" s="6" t="str">
        <f t="shared" si="0"/>
        <v>СОШ</v>
      </c>
      <c r="E9" s="8" t="str">
        <f t="shared" si="0"/>
        <v>3а</v>
      </c>
      <c r="F9" s="8">
        <f t="shared" si="0"/>
        <v>127</v>
      </c>
      <c r="G9" s="8">
        <f t="shared" si="0"/>
        <v>109</v>
      </c>
      <c r="H9" s="8">
        <f t="shared" si="3"/>
        <v>11358006</v>
      </c>
      <c r="I9" s="9"/>
      <c r="J9" s="9">
        <v>2</v>
      </c>
      <c r="K9" s="10"/>
      <c r="L9" s="10">
        <v>1</v>
      </c>
      <c r="M9" s="9"/>
      <c r="N9" s="9">
        <v>0</v>
      </c>
      <c r="O9" s="10">
        <v>1</v>
      </c>
      <c r="P9" s="10"/>
      <c r="Q9" s="9"/>
      <c r="R9" s="9">
        <v>1</v>
      </c>
      <c r="S9" s="10">
        <v>1</v>
      </c>
      <c r="T9" s="10"/>
      <c r="U9" s="9"/>
      <c r="V9" s="9">
        <v>0</v>
      </c>
      <c r="W9" s="10">
        <v>2</v>
      </c>
      <c r="X9" s="10"/>
      <c r="Y9" s="9">
        <v>1</v>
      </c>
      <c r="Z9" s="9"/>
      <c r="AA9" s="11">
        <f t="shared" si="1"/>
        <v>9</v>
      </c>
      <c r="AC9" s="83">
        <v>4</v>
      </c>
      <c r="AD9" s="83">
        <f t="shared" si="4"/>
        <v>2</v>
      </c>
    </row>
    <row r="10" spans="1:30" ht="30" customHeight="1" x14ac:dyDescent="0.25">
      <c r="A10" s="4" t="str">
        <f t="shared" si="2"/>
        <v>Московский</v>
      </c>
      <c r="B10" s="12" t="str">
        <f t="shared" si="0"/>
        <v xml:space="preserve">ГБОУ СОШ №358 </v>
      </c>
      <c r="C10" s="6">
        <f t="shared" si="0"/>
        <v>11358</v>
      </c>
      <c r="D10" s="6" t="str">
        <f t="shared" si="0"/>
        <v>СОШ</v>
      </c>
      <c r="E10" s="8" t="str">
        <f t="shared" si="0"/>
        <v>3а</v>
      </c>
      <c r="F10" s="8">
        <f t="shared" si="0"/>
        <v>127</v>
      </c>
      <c r="G10" s="8">
        <f t="shared" si="0"/>
        <v>109</v>
      </c>
      <c r="H10" s="8">
        <f t="shared" si="3"/>
        <v>11358007</v>
      </c>
      <c r="I10" s="9"/>
      <c r="J10" s="9">
        <v>1</v>
      </c>
      <c r="K10" s="10">
        <v>1</v>
      </c>
      <c r="L10" s="10"/>
      <c r="M10" s="9"/>
      <c r="N10" s="9">
        <v>1</v>
      </c>
      <c r="O10" s="10">
        <v>2</v>
      </c>
      <c r="P10" s="10"/>
      <c r="Q10" s="9">
        <v>2</v>
      </c>
      <c r="R10" s="9"/>
      <c r="S10" s="10">
        <v>1</v>
      </c>
      <c r="T10" s="10"/>
      <c r="U10" s="9"/>
      <c r="V10" s="9">
        <v>0</v>
      </c>
      <c r="W10" s="10"/>
      <c r="X10" s="10">
        <v>2</v>
      </c>
      <c r="Y10" s="9">
        <v>1</v>
      </c>
      <c r="Z10" s="9"/>
      <c r="AA10" s="11">
        <f t="shared" si="1"/>
        <v>11</v>
      </c>
      <c r="AC10" s="83">
        <v>5</v>
      </c>
      <c r="AD10" s="83">
        <f t="shared" si="4"/>
        <v>2</v>
      </c>
    </row>
    <row r="11" spans="1:30" ht="30" customHeight="1" x14ac:dyDescent="0.25">
      <c r="A11" s="4" t="str">
        <f t="shared" si="2"/>
        <v>Московский</v>
      </c>
      <c r="B11" s="12" t="str">
        <f t="shared" si="0"/>
        <v xml:space="preserve">ГБОУ СОШ №358 </v>
      </c>
      <c r="C11" s="6">
        <f t="shared" si="0"/>
        <v>11358</v>
      </c>
      <c r="D11" s="6" t="str">
        <f t="shared" si="0"/>
        <v>СОШ</v>
      </c>
      <c r="E11" s="8" t="str">
        <f t="shared" si="0"/>
        <v>3а</v>
      </c>
      <c r="F11" s="8">
        <f t="shared" si="0"/>
        <v>127</v>
      </c>
      <c r="G11" s="8">
        <f t="shared" si="0"/>
        <v>109</v>
      </c>
      <c r="H11" s="8">
        <f t="shared" si="3"/>
        <v>11358008</v>
      </c>
      <c r="I11" s="9"/>
      <c r="J11" s="9">
        <v>2</v>
      </c>
      <c r="K11" s="10"/>
      <c r="L11" s="10">
        <v>1</v>
      </c>
      <c r="M11" s="9"/>
      <c r="N11" s="9">
        <v>0</v>
      </c>
      <c r="O11" s="10">
        <v>2</v>
      </c>
      <c r="P11" s="10"/>
      <c r="Q11" s="9">
        <v>1</v>
      </c>
      <c r="R11" s="9"/>
      <c r="S11" s="10">
        <v>1</v>
      </c>
      <c r="T11" s="10"/>
      <c r="U11" s="9">
        <v>1</v>
      </c>
      <c r="V11" s="9"/>
      <c r="W11" s="10"/>
      <c r="X11" s="10">
        <v>0</v>
      </c>
      <c r="Y11" s="9">
        <v>1</v>
      </c>
      <c r="Z11" s="9"/>
      <c r="AA11" s="11">
        <f t="shared" si="1"/>
        <v>9</v>
      </c>
      <c r="AC11" s="83">
        <v>6</v>
      </c>
      <c r="AD11" s="83">
        <f t="shared" si="4"/>
        <v>13</v>
      </c>
    </row>
    <row r="12" spans="1:30" ht="30" customHeight="1" x14ac:dyDescent="0.25">
      <c r="A12" s="4" t="str">
        <f t="shared" si="2"/>
        <v>Московский</v>
      </c>
      <c r="B12" s="12" t="str">
        <f t="shared" si="0"/>
        <v xml:space="preserve">ГБОУ СОШ №358 </v>
      </c>
      <c r="C12" s="6">
        <f t="shared" si="0"/>
        <v>11358</v>
      </c>
      <c r="D12" s="6" t="str">
        <f t="shared" si="0"/>
        <v>СОШ</v>
      </c>
      <c r="E12" s="8" t="str">
        <f t="shared" si="0"/>
        <v>3а</v>
      </c>
      <c r="F12" s="8">
        <f t="shared" si="0"/>
        <v>127</v>
      </c>
      <c r="G12" s="8">
        <f t="shared" si="0"/>
        <v>109</v>
      </c>
      <c r="H12" s="8">
        <f t="shared" si="3"/>
        <v>11358009</v>
      </c>
      <c r="I12" s="9"/>
      <c r="J12" s="9">
        <v>2</v>
      </c>
      <c r="K12" s="10"/>
      <c r="L12" s="10">
        <v>1</v>
      </c>
      <c r="M12" s="9">
        <v>0</v>
      </c>
      <c r="N12" s="9"/>
      <c r="O12" s="10">
        <v>1</v>
      </c>
      <c r="P12" s="10"/>
      <c r="Q12" s="9">
        <v>2</v>
      </c>
      <c r="R12" s="9"/>
      <c r="S12" s="10"/>
      <c r="T12" s="10">
        <v>0</v>
      </c>
      <c r="U12" s="9"/>
      <c r="V12" s="9">
        <v>0</v>
      </c>
      <c r="W12" s="10"/>
      <c r="X12" s="10">
        <v>2</v>
      </c>
      <c r="Y12" s="9">
        <v>1</v>
      </c>
      <c r="Z12" s="9"/>
      <c r="AA12" s="11">
        <f t="shared" si="1"/>
        <v>9</v>
      </c>
      <c r="AC12" s="83">
        <v>7</v>
      </c>
      <c r="AD12" s="83">
        <f t="shared" si="4"/>
        <v>9</v>
      </c>
    </row>
    <row r="13" spans="1:30" ht="30" customHeight="1" x14ac:dyDescent="0.25">
      <c r="A13" s="4" t="str">
        <f t="shared" si="2"/>
        <v>Московский</v>
      </c>
      <c r="B13" s="12" t="str">
        <f t="shared" si="0"/>
        <v xml:space="preserve">ГБОУ СОШ №358 </v>
      </c>
      <c r="C13" s="6">
        <f t="shared" si="0"/>
        <v>11358</v>
      </c>
      <c r="D13" s="6" t="str">
        <f t="shared" si="0"/>
        <v>СОШ</v>
      </c>
      <c r="E13" s="8" t="str">
        <f t="shared" si="0"/>
        <v>3а</v>
      </c>
      <c r="F13" s="8">
        <f t="shared" si="0"/>
        <v>127</v>
      </c>
      <c r="G13" s="8">
        <f t="shared" si="0"/>
        <v>109</v>
      </c>
      <c r="H13" s="8">
        <f t="shared" si="3"/>
        <v>11358010</v>
      </c>
      <c r="I13" s="9"/>
      <c r="J13" s="9">
        <v>2</v>
      </c>
      <c r="K13" s="10"/>
      <c r="L13" s="10">
        <v>1</v>
      </c>
      <c r="M13" s="9"/>
      <c r="N13" s="9">
        <v>1</v>
      </c>
      <c r="O13" s="10">
        <v>2</v>
      </c>
      <c r="P13" s="10"/>
      <c r="Q13" s="9">
        <v>1</v>
      </c>
      <c r="R13" s="9"/>
      <c r="S13" s="10">
        <v>1</v>
      </c>
      <c r="T13" s="10"/>
      <c r="U13" s="9"/>
      <c r="V13" s="9">
        <v>1</v>
      </c>
      <c r="W13" s="10"/>
      <c r="X13" s="10">
        <v>2</v>
      </c>
      <c r="Y13" s="9">
        <v>1</v>
      </c>
      <c r="Z13" s="9"/>
      <c r="AA13" s="11">
        <f t="shared" si="1"/>
        <v>12</v>
      </c>
      <c r="AC13" s="83">
        <v>8</v>
      </c>
      <c r="AD13" s="83">
        <f t="shared" si="4"/>
        <v>8</v>
      </c>
    </row>
    <row r="14" spans="1:30" ht="30" customHeight="1" x14ac:dyDescent="0.25">
      <c r="A14" s="4" t="str">
        <f t="shared" si="2"/>
        <v>Московский</v>
      </c>
      <c r="B14" s="12" t="str">
        <f t="shared" si="0"/>
        <v xml:space="preserve">ГБОУ СОШ №358 </v>
      </c>
      <c r="C14" s="6">
        <f t="shared" si="0"/>
        <v>11358</v>
      </c>
      <c r="D14" s="6" t="str">
        <f t="shared" si="0"/>
        <v>СОШ</v>
      </c>
      <c r="E14" s="8" t="str">
        <f t="shared" si="0"/>
        <v>3а</v>
      </c>
      <c r="F14" s="8">
        <f t="shared" si="0"/>
        <v>127</v>
      </c>
      <c r="G14" s="8">
        <f t="shared" si="0"/>
        <v>109</v>
      </c>
      <c r="H14" s="8">
        <f t="shared" si="3"/>
        <v>11358011</v>
      </c>
      <c r="I14" s="9"/>
      <c r="J14" s="9">
        <v>1</v>
      </c>
      <c r="K14" s="10">
        <v>1</v>
      </c>
      <c r="L14" s="10"/>
      <c r="M14" s="9"/>
      <c r="N14" s="9">
        <v>1</v>
      </c>
      <c r="O14" s="10">
        <v>2</v>
      </c>
      <c r="P14" s="10"/>
      <c r="Q14" s="9"/>
      <c r="R14" s="9">
        <v>0</v>
      </c>
      <c r="S14" s="10">
        <v>1</v>
      </c>
      <c r="T14" s="10"/>
      <c r="U14" s="9">
        <v>0</v>
      </c>
      <c r="V14" s="9"/>
      <c r="W14" s="10">
        <v>2</v>
      </c>
      <c r="X14" s="10"/>
      <c r="Y14" s="9">
        <v>1</v>
      </c>
      <c r="Z14" s="9"/>
      <c r="AA14" s="11">
        <f t="shared" si="1"/>
        <v>9</v>
      </c>
      <c r="AC14" s="83">
        <v>9</v>
      </c>
      <c r="AD14" s="83">
        <f t="shared" si="4"/>
        <v>13</v>
      </c>
    </row>
    <row r="15" spans="1:30" ht="30" customHeight="1" x14ac:dyDescent="0.25">
      <c r="A15" s="4" t="str">
        <f t="shared" si="2"/>
        <v>Московский</v>
      </c>
      <c r="B15" s="12" t="str">
        <f t="shared" si="0"/>
        <v xml:space="preserve">ГБОУ СОШ №358 </v>
      </c>
      <c r="C15" s="6">
        <f t="shared" si="0"/>
        <v>11358</v>
      </c>
      <c r="D15" s="6" t="str">
        <f t="shared" si="0"/>
        <v>СОШ</v>
      </c>
      <c r="E15" s="8" t="str">
        <f t="shared" si="0"/>
        <v>3а</v>
      </c>
      <c r="F15" s="8">
        <f t="shared" si="0"/>
        <v>127</v>
      </c>
      <c r="G15" s="8">
        <f t="shared" si="0"/>
        <v>109</v>
      </c>
      <c r="H15" s="8">
        <f t="shared" si="3"/>
        <v>11358012</v>
      </c>
      <c r="I15" s="9"/>
      <c r="J15" s="9">
        <v>2</v>
      </c>
      <c r="K15" s="10"/>
      <c r="L15" s="10">
        <v>1</v>
      </c>
      <c r="M15" s="9"/>
      <c r="N15" s="9">
        <v>0</v>
      </c>
      <c r="O15" s="10">
        <v>0</v>
      </c>
      <c r="P15" s="10"/>
      <c r="Q15" s="9">
        <v>0</v>
      </c>
      <c r="R15" s="9"/>
      <c r="S15" s="10">
        <v>0</v>
      </c>
      <c r="T15" s="10"/>
      <c r="U15" s="9"/>
      <c r="V15" s="9">
        <v>0</v>
      </c>
      <c r="W15" s="10"/>
      <c r="X15" s="10">
        <v>1</v>
      </c>
      <c r="Y15" s="9">
        <v>0</v>
      </c>
      <c r="Z15" s="9"/>
      <c r="AA15" s="11">
        <f t="shared" si="1"/>
        <v>4</v>
      </c>
      <c r="AC15" s="83">
        <v>10</v>
      </c>
      <c r="AD15" s="83">
        <f t="shared" si="4"/>
        <v>13</v>
      </c>
    </row>
    <row r="16" spans="1:30" ht="30" customHeight="1" x14ac:dyDescent="0.25">
      <c r="A16" s="4" t="str">
        <f t="shared" si="2"/>
        <v>Московский</v>
      </c>
      <c r="B16" s="12" t="str">
        <f t="shared" si="0"/>
        <v xml:space="preserve">ГБОУ СОШ №358 </v>
      </c>
      <c r="C16" s="6">
        <f t="shared" si="0"/>
        <v>11358</v>
      </c>
      <c r="D16" s="6" t="str">
        <f t="shared" si="0"/>
        <v>СОШ</v>
      </c>
      <c r="E16" s="8" t="str">
        <f t="shared" si="0"/>
        <v>3а</v>
      </c>
      <c r="F16" s="8">
        <f t="shared" si="0"/>
        <v>127</v>
      </c>
      <c r="G16" s="8">
        <f t="shared" si="0"/>
        <v>109</v>
      </c>
      <c r="H16" s="8">
        <f t="shared" si="3"/>
        <v>11358013</v>
      </c>
      <c r="I16" s="9"/>
      <c r="J16" s="9">
        <v>2</v>
      </c>
      <c r="K16" s="10"/>
      <c r="L16" s="10">
        <v>1</v>
      </c>
      <c r="M16" s="9">
        <v>1</v>
      </c>
      <c r="N16" s="9"/>
      <c r="O16" s="10">
        <v>1</v>
      </c>
      <c r="P16" s="10"/>
      <c r="Q16" s="9">
        <v>0</v>
      </c>
      <c r="R16" s="9"/>
      <c r="S16" s="10">
        <v>1</v>
      </c>
      <c r="T16" s="10"/>
      <c r="U16" s="9"/>
      <c r="V16" s="9">
        <v>0</v>
      </c>
      <c r="W16" s="10">
        <v>1</v>
      </c>
      <c r="X16" s="10"/>
      <c r="Y16" s="9"/>
      <c r="Z16" s="9">
        <v>0</v>
      </c>
      <c r="AA16" s="11">
        <f t="shared" si="1"/>
        <v>7</v>
      </c>
      <c r="AC16" s="83">
        <v>11</v>
      </c>
      <c r="AD16" s="83">
        <f t="shared" si="4"/>
        <v>27</v>
      </c>
    </row>
    <row r="17" spans="1:30" ht="30" customHeight="1" x14ac:dyDescent="0.25">
      <c r="A17" s="4" t="str">
        <f t="shared" si="2"/>
        <v>Московский</v>
      </c>
      <c r="B17" s="12" t="str">
        <f t="shared" si="0"/>
        <v xml:space="preserve">ГБОУ СОШ №358 </v>
      </c>
      <c r="C17" s="6">
        <f t="shared" si="0"/>
        <v>11358</v>
      </c>
      <c r="D17" s="6" t="str">
        <f t="shared" si="0"/>
        <v>СОШ</v>
      </c>
      <c r="E17" s="8" t="str">
        <f t="shared" si="0"/>
        <v>3а</v>
      </c>
      <c r="F17" s="8">
        <f t="shared" si="0"/>
        <v>127</v>
      </c>
      <c r="G17" s="8">
        <f t="shared" si="0"/>
        <v>109</v>
      </c>
      <c r="H17" s="8">
        <f t="shared" si="3"/>
        <v>11358014</v>
      </c>
      <c r="I17" s="9"/>
      <c r="J17" s="9">
        <v>2</v>
      </c>
      <c r="K17" s="10">
        <v>1</v>
      </c>
      <c r="L17" s="10"/>
      <c r="M17" s="9">
        <v>0</v>
      </c>
      <c r="N17" s="9"/>
      <c r="O17" s="10">
        <v>2</v>
      </c>
      <c r="P17" s="10"/>
      <c r="Q17" s="9">
        <v>2</v>
      </c>
      <c r="R17" s="9"/>
      <c r="S17" s="10">
        <v>1</v>
      </c>
      <c r="T17" s="10"/>
      <c r="U17" s="9">
        <v>0</v>
      </c>
      <c r="V17" s="9"/>
      <c r="W17" s="10"/>
      <c r="X17" s="10">
        <v>2</v>
      </c>
      <c r="Y17" s="9">
        <v>1</v>
      </c>
      <c r="Z17" s="9"/>
      <c r="AA17" s="11">
        <f t="shared" si="1"/>
        <v>11</v>
      </c>
      <c r="AC17" s="83">
        <v>12</v>
      </c>
      <c r="AD17" s="83">
        <f t="shared" si="4"/>
        <v>16</v>
      </c>
    </row>
    <row r="18" spans="1:30" ht="30" customHeight="1" x14ac:dyDescent="0.25">
      <c r="A18" s="4" t="str">
        <f t="shared" si="2"/>
        <v>Московский</v>
      </c>
      <c r="B18" s="12" t="str">
        <f t="shared" si="0"/>
        <v xml:space="preserve">ГБОУ СОШ №358 </v>
      </c>
      <c r="C18" s="6">
        <f t="shared" si="0"/>
        <v>11358</v>
      </c>
      <c r="D18" s="6" t="str">
        <f t="shared" si="0"/>
        <v>СОШ</v>
      </c>
      <c r="E18" s="8" t="str">
        <f t="shared" si="0"/>
        <v>3а</v>
      </c>
      <c r="F18" s="8">
        <f t="shared" si="0"/>
        <v>127</v>
      </c>
      <c r="G18" s="8">
        <f t="shared" si="0"/>
        <v>109</v>
      </c>
      <c r="H18" s="8">
        <f t="shared" si="3"/>
        <v>11358015</v>
      </c>
      <c r="I18" s="9"/>
      <c r="J18" s="9">
        <v>1</v>
      </c>
      <c r="K18" s="10">
        <v>1</v>
      </c>
      <c r="L18" s="10"/>
      <c r="M18" s="9"/>
      <c r="N18" s="9">
        <v>0</v>
      </c>
      <c r="O18" s="10">
        <v>1</v>
      </c>
      <c r="P18" s="10"/>
      <c r="Q18" s="9">
        <v>1</v>
      </c>
      <c r="R18" s="9"/>
      <c r="S18" s="10">
        <v>1</v>
      </c>
      <c r="T18" s="10"/>
      <c r="U18" s="9">
        <v>1</v>
      </c>
      <c r="V18" s="9"/>
      <c r="W18" s="10"/>
      <c r="X18" s="10">
        <v>0</v>
      </c>
      <c r="Y18" s="9">
        <v>1</v>
      </c>
      <c r="Z18" s="9"/>
      <c r="AA18" s="11">
        <f t="shared" si="1"/>
        <v>7</v>
      </c>
      <c r="AC18" s="83">
        <v>13</v>
      </c>
      <c r="AD18" s="83">
        <f t="shared" si="4"/>
        <v>5</v>
      </c>
    </row>
    <row r="19" spans="1:30" ht="30" customHeight="1" x14ac:dyDescent="0.25">
      <c r="A19" s="4" t="str">
        <f t="shared" si="2"/>
        <v>Московский</v>
      </c>
      <c r="B19" s="12" t="str">
        <f t="shared" si="0"/>
        <v xml:space="preserve">ГБОУ СОШ №358 </v>
      </c>
      <c r="C19" s="6">
        <f t="shared" si="0"/>
        <v>11358</v>
      </c>
      <c r="D19" s="6" t="str">
        <f t="shared" si="0"/>
        <v>СОШ</v>
      </c>
      <c r="E19" s="8" t="str">
        <f t="shared" si="0"/>
        <v>3а</v>
      </c>
      <c r="F19" s="8">
        <f t="shared" si="0"/>
        <v>127</v>
      </c>
      <c r="G19" s="8">
        <f t="shared" si="0"/>
        <v>109</v>
      </c>
      <c r="H19" s="8">
        <f t="shared" si="3"/>
        <v>11358016</v>
      </c>
      <c r="I19" s="9">
        <v>2</v>
      </c>
      <c r="J19" s="9"/>
      <c r="K19" s="10"/>
      <c r="L19" s="10">
        <v>1</v>
      </c>
      <c r="M19" s="9">
        <v>1</v>
      </c>
      <c r="N19" s="9"/>
      <c r="O19" s="10">
        <v>2</v>
      </c>
      <c r="P19" s="10"/>
      <c r="Q19" s="9">
        <v>2</v>
      </c>
      <c r="R19" s="9"/>
      <c r="S19" s="10">
        <v>1</v>
      </c>
      <c r="T19" s="10"/>
      <c r="U19" s="9">
        <v>1</v>
      </c>
      <c r="V19" s="9"/>
      <c r="W19" s="10"/>
      <c r="X19" s="10">
        <v>1</v>
      </c>
      <c r="Y19" s="9">
        <v>1</v>
      </c>
      <c r="Z19" s="9"/>
      <c r="AA19" s="11">
        <f t="shared" si="1"/>
        <v>12</v>
      </c>
      <c r="AC19" s="83"/>
      <c r="AD19" s="83">
        <f>SUM(AD6:AD18)</f>
        <v>109</v>
      </c>
    </row>
    <row r="20" spans="1:30" ht="30" customHeight="1" x14ac:dyDescent="0.25">
      <c r="A20" s="4" t="str">
        <f t="shared" si="2"/>
        <v>Московский</v>
      </c>
      <c r="B20" s="12" t="str">
        <f t="shared" si="0"/>
        <v xml:space="preserve">ГБОУ СОШ №358 </v>
      </c>
      <c r="C20" s="6">
        <f t="shared" si="0"/>
        <v>11358</v>
      </c>
      <c r="D20" s="6" t="str">
        <f t="shared" si="0"/>
        <v>СОШ</v>
      </c>
      <c r="E20" s="8" t="str">
        <f t="shared" si="0"/>
        <v>3а</v>
      </c>
      <c r="F20" s="8">
        <f t="shared" si="0"/>
        <v>127</v>
      </c>
      <c r="G20" s="8">
        <f t="shared" si="0"/>
        <v>109</v>
      </c>
      <c r="H20" s="8">
        <f t="shared" si="3"/>
        <v>11358017</v>
      </c>
      <c r="I20" s="9"/>
      <c r="J20" s="9">
        <v>0</v>
      </c>
      <c r="K20" s="10"/>
      <c r="L20" s="10">
        <v>1</v>
      </c>
      <c r="M20" s="9">
        <v>0</v>
      </c>
      <c r="N20" s="9"/>
      <c r="O20" s="10"/>
      <c r="P20" s="10">
        <v>0</v>
      </c>
      <c r="Q20" s="9">
        <v>0</v>
      </c>
      <c r="R20" s="9"/>
      <c r="S20" s="10">
        <v>1</v>
      </c>
      <c r="T20" s="10"/>
      <c r="U20" s="9">
        <v>0</v>
      </c>
      <c r="V20" s="9"/>
      <c r="W20" s="10">
        <v>1</v>
      </c>
      <c r="X20" s="10"/>
      <c r="Y20" s="9"/>
      <c r="Z20" s="9">
        <v>1</v>
      </c>
      <c r="AA20" s="11">
        <f t="shared" si="1"/>
        <v>4</v>
      </c>
    </row>
    <row r="21" spans="1:30" ht="30" customHeight="1" x14ac:dyDescent="0.25">
      <c r="A21" s="4" t="str">
        <f t="shared" si="2"/>
        <v>Московский</v>
      </c>
      <c r="B21" s="12" t="str">
        <f t="shared" si="2"/>
        <v xml:space="preserve">ГБОУ СОШ №358 </v>
      </c>
      <c r="C21" s="6">
        <f t="shared" si="2"/>
        <v>11358</v>
      </c>
      <c r="D21" s="6" t="str">
        <f t="shared" si="2"/>
        <v>СОШ</v>
      </c>
      <c r="E21" s="8" t="str">
        <f t="shared" si="2"/>
        <v>3а</v>
      </c>
      <c r="F21" s="8">
        <f t="shared" si="2"/>
        <v>127</v>
      </c>
      <c r="G21" s="8">
        <f t="shared" si="2"/>
        <v>109</v>
      </c>
      <c r="H21" s="8">
        <f t="shared" si="3"/>
        <v>11358018</v>
      </c>
      <c r="I21" s="9">
        <v>2</v>
      </c>
      <c r="J21" s="9"/>
      <c r="K21" s="10">
        <v>1</v>
      </c>
      <c r="L21" s="10"/>
      <c r="M21" s="9"/>
      <c r="N21" s="9">
        <v>1</v>
      </c>
      <c r="O21" s="10">
        <v>1</v>
      </c>
      <c r="P21" s="10"/>
      <c r="Q21" s="9"/>
      <c r="R21" s="9">
        <v>2</v>
      </c>
      <c r="S21" s="10"/>
      <c r="T21" s="10">
        <v>1</v>
      </c>
      <c r="U21" s="9"/>
      <c r="V21" s="9">
        <v>0</v>
      </c>
      <c r="W21" s="10">
        <v>2</v>
      </c>
      <c r="X21" s="10"/>
      <c r="Y21" s="9">
        <v>1</v>
      </c>
      <c r="Z21" s="9"/>
      <c r="AA21" s="11">
        <f t="shared" si="1"/>
        <v>11</v>
      </c>
    </row>
    <row r="22" spans="1:30" ht="30" customHeight="1" x14ac:dyDescent="0.25">
      <c r="A22" s="4" t="str">
        <f t="shared" ref="A22:G37" si="5">A21</f>
        <v>Московский</v>
      </c>
      <c r="B22" s="12" t="str">
        <f t="shared" si="5"/>
        <v xml:space="preserve">ГБОУ СОШ №358 </v>
      </c>
      <c r="C22" s="6">
        <f t="shared" si="5"/>
        <v>11358</v>
      </c>
      <c r="D22" s="6" t="str">
        <f t="shared" si="5"/>
        <v>СОШ</v>
      </c>
      <c r="E22" s="8" t="str">
        <f t="shared" si="5"/>
        <v>3а</v>
      </c>
      <c r="F22" s="8">
        <f t="shared" si="5"/>
        <v>127</v>
      </c>
      <c r="G22" s="8">
        <f t="shared" si="5"/>
        <v>109</v>
      </c>
      <c r="H22" s="8">
        <f t="shared" si="3"/>
        <v>11358019</v>
      </c>
      <c r="I22" s="9"/>
      <c r="J22" s="9">
        <v>1</v>
      </c>
      <c r="K22" s="10">
        <v>1</v>
      </c>
      <c r="L22" s="10"/>
      <c r="M22" s="9"/>
      <c r="N22" s="9">
        <v>1</v>
      </c>
      <c r="O22" s="10">
        <v>2</v>
      </c>
      <c r="P22" s="10"/>
      <c r="Q22" s="9">
        <v>2</v>
      </c>
      <c r="R22" s="9"/>
      <c r="S22" s="10">
        <v>1</v>
      </c>
      <c r="T22" s="10"/>
      <c r="U22" s="9">
        <v>0</v>
      </c>
      <c r="V22" s="9"/>
      <c r="W22" s="10">
        <v>2</v>
      </c>
      <c r="X22" s="10"/>
      <c r="Y22" s="9">
        <v>1</v>
      </c>
      <c r="Z22" s="9"/>
      <c r="AA22" s="11">
        <f t="shared" si="1"/>
        <v>11</v>
      </c>
    </row>
    <row r="23" spans="1:30" ht="30" customHeight="1" x14ac:dyDescent="0.25">
      <c r="A23" s="4" t="str">
        <f t="shared" si="5"/>
        <v>Московский</v>
      </c>
      <c r="B23" s="12" t="str">
        <f t="shared" si="5"/>
        <v xml:space="preserve">ГБОУ СОШ №358 </v>
      </c>
      <c r="C23" s="6">
        <f t="shared" si="5"/>
        <v>11358</v>
      </c>
      <c r="D23" s="6" t="str">
        <f t="shared" si="5"/>
        <v>СОШ</v>
      </c>
      <c r="E23" s="8" t="str">
        <f t="shared" si="5"/>
        <v>3а</v>
      </c>
      <c r="F23" s="8">
        <f t="shared" si="5"/>
        <v>127</v>
      </c>
      <c r="G23" s="8">
        <f t="shared" si="5"/>
        <v>109</v>
      </c>
      <c r="H23" s="8">
        <f t="shared" si="3"/>
        <v>11358020</v>
      </c>
      <c r="I23" s="9">
        <v>0</v>
      </c>
      <c r="J23" s="9"/>
      <c r="K23" s="10"/>
      <c r="L23" s="10">
        <v>1</v>
      </c>
      <c r="M23" s="9"/>
      <c r="N23" s="9">
        <v>0</v>
      </c>
      <c r="O23" s="10">
        <v>2</v>
      </c>
      <c r="P23" s="10"/>
      <c r="Q23" s="9"/>
      <c r="R23" s="9">
        <v>1</v>
      </c>
      <c r="S23" s="10">
        <v>0</v>
      </c>
      <c r="T23" s="10"/>
      <c r="U23" s="9"/>
      <c r="V23" s="9">
        <v>0</v>
      </c>
      <c r="W23" s="10">
        <v>1</v>
      </c>
      <c r="X23" s="10"/>
      <c r="Y23" s="9">
        <v>1</v>
      </c>
      <c r="Z23" s="9"/>
      <c r="AA23" s="11">
        <f t="shared" si="1"/>
        <v>6</v>
      </c>
    </row>
    <row r="24" spans="1:30" ht="30" customHeight="1" x14ac:dyDescent="0.25">
      <c r="A24" s="4" t="str">
        <f t="shared" si="5"/>
        <v>Московский</v>
      </c>
      <c r="B24" s="12" t="str">
        <f t="shared" si="5"/>
        <v xml:space="preserve">ГБОУ СОШ №358 </v>
      </c>
      <c r="C24" s="6">
        <f t="shared" si="5"/>
        <v>11358</v>
      </c>
      <c r="D24" s="6" t="str">
        <f t="shared" si="5"/>
        <v>СОШ</v>
      </c>
      <c r="E24" s="8" t="str">
        <f t="shared" si="5"/>
        <v>3а</v>
      </c>
      <c r="F24" s="8">
        <f t="shared" si="5"/>
        <v>127</v>
      </c>
      <c r="G24" s="8">
        <f t="shared" si="5"/>
        <v>109</v>
      </c>
      <c r="H24" s="8">
        <f t="shared" si="3"/>
        <v>11358021</v>
      </c>
      <c r="I24" s="9"/>
      <c r="J24" s="9">
        <v>1</v>
      </c>
      <c r="K24" s="10">
        <v>1</v>
      </c>
      <c r="L24" s="10"/>
      <c r="M24" s="9">
        <v>1</v>
      </c>
      <c r="N24" s="9"/>
      <c r="O24" s="10">
        <v>1</v>
      </c>
      <c r="P24" s="10"/>
      <c r="Q24" s="9">
        <v>2</v>
      </c>
      <c r="R24" s="9"/>
      <c r="S24" s="10">
        <v>1</v>
      </c>
      <c r="T24" s="10"/>
      <c r="U24" s="9"/>
      <c r="V24" s="9">
        <v>1</v>
      </c>
      <c r="W24" s="10"/>
      <c r="X24" s="10">
        <v>2</v>
      </c>
      <c r="Y24" s="9">
        <v>1</v>
      </c>
      <c r="Z24" s="9"/>
      <c r="AA24" s="11">
        <f t="shared" si="1"/>
        <v>11</v>
      </c>
    </row>
    <row r="25" spans="1:30" ht="30" customHeight="1" x14ac:dyDescent="0.25">
      <c r="A25" s="4" t="str">
        <f t="shared" si="5"/>
        <v>Московский</v>
      </c>
      <c r="B25" s="12" t="str">
        <f t="shared" si="5"/>
        <v xml:space="preserve">ГБОУ СОШ №358 </v>
      </c>
      <c r="C25" s="6">
        <f t="shared" si="5"/>
        <v>11358</v>
      </c>
      <c r="D25" s="6" t="str">
        <f t="shared" si="5"/>
        <v>СОШ</v>
      </c>
      <c r="E25" s="8" t="str">
        <f t="shared" si="5"/>
        <v>3а</v>
      </c>
      <c r="F25" s="8">
        <f t="shared" si="5"/>
        <v>127</v>
      </c>
      <c r="G25" s="8">
        <f t="shared" si="5"/>
        <v>109</v>
      </c>
      <c r="H25" s="8">
        <f t="shared" si="3"/>
        <v>11358022</v>
      </c>
      <c r="I25" s="9"/>
      <c r="J25" s="9">
        <v>2</v>
      </c>
      <c r="K25" s="10">
        <v>1</v>
      </c>
      <c r="L25" s="10"/>
      <c r="M25" s="9">
        <v>1</v>
      </c>
      <c r="N25" s="9"/>
      <c r="O25" s="10"/>
      <c r="P25" s="10">
        <v>2</v>
      </c>
      <c r="Q25" s="9"/>
      <c r="R25" s="9">
        <v>1</v>
      </c>
      <c r="S25" s="10">
        <v>1</v>
      </c>
      <c r="T25" s="10"/>
      <c r="U25" s="9"/>
      <c r="V25" s="9">
        <v>1</v>
      </c>
      <c r="W25" s="10">
        <v>2</v>
      </c>
      <c r="X25" s="10"/>
      <c r="Y25" s="9"/>
      <c r="Z25" s="9">
        <v>0</v>
      </c>
      <c r="AA25" s="11">
        <f t="shared" si="1"/>
        <v>11</v>
      </c>
    </row>
    <row r="26" spans="1:30" ht="30" customHeight="1" x14ac:dyDescent="0.25">
      <c r="A26" s="4" t="str">
        <f t="shared" si="5"/>
        <v>Московский</v>
      </c>
      <c r="B26" s="12" t="str">
        <f t="shared" si="5"/>
        <v xml:space="preserve">ГБОУ СОШ №358 </v>
      </c>
      <c r="C26" s="6">
        <f t="shared" si="5"/>
        <v>11358</v>
      </c>
      <c r="D26" s="6" t="str">
        <f t="shared" si="5"/>
        <v>СОШ</v>
      </c>
      <c r="E26" s="8" t="str">
        <f t="shared" si="5"/>
        <v>3а</v>
      </c>
      <c r="F26" s="8">
        <f t="shared" si="5"/>
        <v>127</v>
      </c>
      <c r="G26" s="8">
        <f t="shared" si="5"/>
        <v>109</v>
      </c>
      <c r="H26" s="8">
        <f t="shared" si="3"/>
        <v>11358023</v>
      </c>
      <c r="I26" s="9"/>
      <c r="J26" s="9">
        <v>1</v>
      </c>
      <c r="K26" s="10"/>
      <c r="L26" s="10">
        <v>0</v>
      </c>
      <c r="M26" s="9">
        <v>1</v>
      </c>
      <c r="N26" s="9"/>
      <c r="O26" s="10"/>
      <c r="P26" s="10">
        <v>2</v>
      </c>
      <c r="Q26" s="9"/>
      <c r="R26" s="9">
        <v>2</v>
      </c>
      <c r="S26" s="10"/>
      <c r="T26" s="10">
        <v>1</v>
      </c>
      <c r="U26" s="9"/>
      <c r="V26" s="9">
        <v>0</v>
      </c>
      <c r="W26" s="10"/>
      <c r="X26" s="10">
        <v>2</v>
      </c>
      <c r="Y26" s="9">
        <v>1</v>
      </c>
      <c r="Z26" s="9"/>
      <c r="AA26" s="11">
        <f t="shared" si="1"/>
        <v>10</v>
      </c>
    </row>
    <row r="27" spans="1:30" ht="30" customHeight="1" x14ac:dyDescent="0.25">
      <c r="A27" s="4" t="str">
        <f t="shared" si="5"/>
        <v>Московский</v>
      </c>
      <c r="B27" s="12" t="str">
        <f t="shared" si="5"/>
        <v xml:space="preserve">ГБОУ СОШ №358 </v>
      </c>
      <c r="C27" s="6">
        <f t="shared" si="5"/>
        <v>11358</v>
      </c>
      <c r="D27" s="6" t="str">
        <f t="shared" si="5"/>
        <v>СОШ</v>
      </c>
      <c r="E27" s="8" t="str">
        <f t="shared" si="5"/>
        <v>3а</v>
      </c>
      <c r="F27" s="8">
        <f t="shared" si="5"/>
        <v>127</v>
      </c>
      <c r="G27" s="8">
        <f t="shared" si="5"/>
        <v>109</v>
      </c>
      <c r="H27" s="8">
        <f t="shared" si="3"/>
        <v>11358024</v>
      </c>
      <c r="I27" s="9"/>
      <c r="J27" s="9">
        <v>1</v>
      </c>
      <c r="K27" s="10">
        <v>1</v>
      </c>
      <c r="L27" s="10"/>
      <c r="M27" s="9"/>
      <c r="N27" s="9">
        <v>0</v>
      </c>
      <c r="O27" s="10">
        <v>2</v>
      </c>
      <c r="P27" s="10"/>
      <c r="Q27" s="9"/>
      <c r="R27" s="9">
        <v>2</v>
      </c>
      <c r="S27" s="10">
        <v>1</v>
      </c>
      <c r="T27" s="10"/>
      <c r="U27" s="9"/>
      <c r="V27" s="9">
        <v>1</v>
      </c>
      <c r="W27" s="10">
        <v>2</v>
      </c>
      <c r="X27" s="10"/>
      <c r="Y27" s="9">
        <v>1</v>
      </c>
      <c r="Z27" s="9"/>
      <c r="AA27" s="11">
        <f t="shared" si="1"/>
        <v>11</v>
      </c>
    </row>
    <row r="28" spans="1:30" ht="30" customHeight="1" x14ac:dyDescent="0.25">
      <c r="A28" s="4" t="str">
        <f t="shared" si="5"/>
        <v>Московский</v>
      </c>
      <c r="B28" s="12" t="str">
        <f t="shared" si="5"/>
        <v xml:space="preserve">ГБОУ СОШ №358 </v>
      </c>
      <c r="C28" s="6">
        <f t="shared" si="5"/>
        <v>11358</v>
      </c>
      <c r="D28" s="6" t="str">
        <f t="shared" si="5"/>
        <v>СОШ</v>
      </c>
      <c r="E28" s="8" t="str">
        <f t="shared" si="5"/>
        <v>3а</v>
      </c>
      <c r="F28" s="8">
        <f t="shared" si="5"/>
        <v>127</v>
      </c>
      <c r="G28" s="8">
        <f t="shared" si="5"/>
        <v>109</v>
      </c>
      <c r="H28" s="8">
        <f t="shared" si="3"/>
        <v>11358025</v>
      </c>
      <c r="I28" s="9"/>
      <c r="J28" s="9">
        <v>1</v>
      </c>
      <c r="K28" s="10"/>
      <c r="L28" s="10">
        <v>1</v>
      </c>
      <c r="M28" s="9">
        <v>1</v>
      </c>
      <c r="N28" s="9"/>
      <c r="O28" s="10">
        <v>2</v>
      </c>
      <c r="P28" s="10"/>
      <c r="Q28" s="9">
        <v>2</v>
      </c>
      <c r="R28" s="9"/>
      <c r="S28" s="10">
        <v>1</v>
      </c>
      <c r="T28" s="10"/>
      <c r="U28" s="9"/>
      <c r="V28" s="9">
        <v>0</v>
      </c>
      <c r="W28" s="10">
        <v>2</v>
      </c>
      <c r="X28" s="10"/>
      <c r="Y28" s="9">
        <v>1</v>
      </c>
      <c r="Z28" s="9"/>
      <c r="AA28" s="11">
        <f t="shared" si="1"/>
        <v>11</v>
      </c>
    </row>
    <row r="29" spans="1:30" ht="30" customHeight="1" x14ac:dyDescent="0.25">
      <c r="A29" s="4" t="str">
        <f t="shared" si="5"/>
        <v>Московский</v>
      </c>
      <c r="B29" s="12" t="str">
        <f t="shared" si="5"/>
        <v xml:space="preserve">ГБОУ СОШ №358 </v>
      </c>
      <c r="C29" s="6">
        <f t="shared" si="5"/>
        <v>11358</v>
      </c>
      <c r="D29" s="6" t="str">
        <f t="shared" si="5"/>
        <v>СОШ</v>
      </c>
      <c r="E29" s="8" t="str">
        <f t="shared" si="5"/>
        <v>3а</v>
      </c>
      <c r="F29" s="8">
        <f t="shared" si="5"/>
        <v>127</v>
      </c>
      <c r="G29" s="8">
        <f t="shared" si="5"/>
        <v>109</v>
      </c>
      <c r="H29" s="8">
        <f t="shared" si="3"/>
        <v>11358026</v>
      </c>
      <c r="I29" s="9">
        <v>1</v>
      </c>
      <c r="J29" s="9"/>
      <c r="K29" s="10"/>
      <c r="L29" s="10">
        <v>0</v>
      </c>
      <c r="M29" s="9">
        <v>1</v>
      </c>
      <c r="N29" s="9"/>
      <c r="O29" s="10"/>
      <c r="P29" s="10">
        <v>0</v>
      </c>
      <c r="Q29" s="9"/>
      <c r="R29" s="9">
        <v>1</v>
      </c>
      <c r="S29" s="10">
        <v>1</v>
      </c>
      <c r="T29" s="10"/>
      <c r="U29" s="9"/>
      <c r="V29" s="9">
        <v>1</v>
      </c>
      <c r="W29" s="10">
        <v>2</v>
      </c>
      <c r="X29" s="10"/>
      <c r="Y29" s="9">
        <v>1</v>
      </c>
      <c r="Z29" s="9"/>
      <c r="AA29" s="11">
        <f t="shared" si="1"/>
        <v>8</v>
      </c>
    </row>
    <row r="30" spans="1:30" ht="30" customHeight="1" x14ac:dyDescent="0.25">
      <c r="A30" s="4" t="str">
        <f t="shared" si="5"/>
        <v>Московский</v>
      </c>
      <c r="B30" s="12" t="str">
        <f t="shared" si="5"/>
        <v xml:space="preserve">ГБОУ СОШ №358 </v>
      </c>
      <c r="C30" s="6">
        <f t="shared" si="5"/>
        <v>11358</v>
      </c>
      <c r="D30" s="6" t="str">
        <f t="shared" si="5"/>
        <v>СОШ</v>
      </c>
      <c r="E30" s="8" t="str">
        <f t="shared" si="5"/>
        <v>3а</v>
      </c>
      <c r="F30" s="8">
        <f t="shared" si="5"/>
        <v>127</v>
      </c>
      <c r="G30" s="8">
        <f t="shared" si="5"/>
        <v>109</v>
      </c>
      <c r="H30" s="8">
        <f t="shared" si="3"/>
        <v>11358027</v>
      </c>
      <c r="I30" s="9"/>
      <c r="J30" s="9">
        <v>1</v>
      </c>
      <c r="K30" s="10"/>
      <c r="L30" s="10">
        <v>1</v>
      </c>
      <c r="M30" s="9">
        <v>1</v>
      </c>
      <c r="N30" s="9"/>
      <c r="O30" s="10"/>
      <c r="P30" s="10">
        <v>2</v>
      </c>
      <c r="Q30" s="9"/>
      <c r="R30" s="9">
        <v>1</v>
      </c>
      <c r="S30" s="10">
        <v>1</v>
      </c>
      <c r="T30" s="10"/>
      <c r="U30" s="9">
        <v>1</v>
      </c>
      <c r="V30" s="9"/>
      <c r="W30" s="10"/>
      <c r="X30" s="10">
        <v>2</v>
      </c>
      <c r="Y30" s="9">
        <v>1</v>
      </c>
      <c r="Z30" s="9"/>
      <c r="AA30" s="11">
        <f t="shared" si="1"/>
        <v>11</v>
      </c>
    </row>
    <row r="31" spans="1:30" ht="30" customHeight="1" x14ac:dyDescent="0.25">
      <c r="A31" s="4" t="str">
        <f t="shared" si="5"/>
        <v>Московский</v>
      </c>
      <c r="B31" s="12" t="str">
        <f t="shared" si="5"/>
        <v xml:space="preserve">ГБОУ СОШ №358 </v>
      </c>
      <c r="C31" s="6">
        <f t="shared" si="5"/>
        <v>11358</v>
      </c>
      <c r="D31" s="6" t="str">
        <f t="shared" si="5"/>
        <v>СОШ</v>
      </c>
      <c r="E31" s="8" t="str">
        <f t="shared" si="5"/>
        <v>3а</v>
      </c>
      <c r="F31" s="8">
        <f t="shared" si="5"/>
        <v>127</v>
      </c>
      <c r="G31" s="8">
        <f t="shared" si="5"/>
        <v>109</v>
      </c>
      <c r="H31" s="8">
        <f t="shared" si="3"/>
        <v>11358028</v>
      </c>
      <c r="I31" s="9">
        <v>0</v>
      </c>
      <c r="J31" s="9"/>
      <c r="K31" s="10"/>
      <c r="L31" s="10">
        <v>1</v>
      </c>
      <c r="M31" s="9">
        <v>0</v>
      </c>
      <c r="N31" s="9"/>
      <c r="O31" s="10">
        <v>1</v>
      </c>
      <c r="P31" s="10"/>
      <c r="Q31" s="9"/>
      <c r="R31" s="9">
        <v>1</v>
      </c>
      <c r="S31" s="10">
        <v>1</v>
      </c>
      <c r="T31" s="10"/>
      <c r="U31" s="9">
        <v>0</v>
      </c>
      <c r="V31" s="9"/>
      <c r="W31" s="10">
        <v>1</v>
      </c>
      <c r="X31" s="10"/>
      <c r="Y31" s="9">
        <v>1</v>
      </c>
      <c r="Z31" s="9"/>
      <c r="AA31" s="11">
        <f t="shared" si="1"/>
        <v>6</v>
      </c>
    </row>
    <row r="32" spans="1:30" ht="30" customHeight="1" x14ac:dyDescent="0.25">
      <c r="A32" s="4" t="str">
        <f t="shared" si="5"/>
        <v>Московский</v>
      </c>
      <c r="B32" s="12" t="str">
        <f t="shared" si="5"/>
        <v xml:space="preserve">ГБОУ СОШ №358 </v>
      </c>
      <c r="C32" s="6">
        <f t="shared" si="5"/>
        <v>11358</v>
      </c>
      <c r="D32" s="6" t="str">
        <f t="shared" si="5"/>
        <v>СОШ</v>
      </c>
      <c r="E32" s="8" t="str">
        <f t="shared" si="5"/>
        <v>3а</v>
      </c>
      <c r="F32" s="8">
        <f t="shared" si="5"/>
        <v>127</v>
      </c>
      <c r="G32" s="8">
        <f t="shared" si="5"/>
        <v>109</v>
      </c>
      <c r="H32" s="8">
        <f t="shared" si="3"/>
        <v>11358029</v>
      </c>
      <c r="I32" s="9"/>
      <c r="J32" s="9">
        <v>1</v>
      </c>
      <c r="K32" s="10"/>
      <c r="L32" s="10">
        <v>1</v>
      </c>
      <c r="M32" s="9">
        <v>1</v>
      </c>
      <c r="N32" s="9"/>
      <c r="O32" s="10"/>
      <c r="P32" s="10">
        <v>2</v>
      </c>
      <c r="Q32" s="9">
        <v>2</v>
      </c>
      <c r="R32" s="9"/>
      <c r="S32" s="10">
        <v>1</v>
      </c>
      <c r="T32" s="10"/>
      <c r="U32" s="9"/>
      <c r="V32" s="9">
        <v>1</v>
      </c>
      <c r="W32" s="10"/>
      <c r="X32" s="10">
        <v>2</v>
      </c>
      <c r="Y32" s="9">
        <v>1</v>
      </c>
      <c r="Z32" s="9"/>
      <c r="AA32" s="11">
        <f t="shared" si="1"/>
        <v>12</v>
      </c>
    </row>
    <row r="33" spans="1:27" ht="30" customHeight="1" x14ac:dyDescent="0.25">
      <c r="A33" s="4" t="str">
        <f t="shared" si="5"/>
        <v>Московский</v>
      </c>
      <c r="B33" s="12" t="str">
        <f t="shared" si="5"/>
        <v xml:space="preserve">ГБОУ СОШ №358 </v>
      </c>
      <c r="C33" s="6">
        <f t="shared" si="5"/>
        <v>11358</v>
      </c>
      <c r="D33" s="6" t="str">
        <f t="shared" si="5"/>
        <v>СОШ</v>
      </c>
      <c r="E33" s="8" t="str">
        <f t="shared" si="5"/>
        <v>3а</v>
      </c>
      <c r="F33" s="8">
        <f t="shared" si="5"/>
        <v>127</v>
      </c>
      <c r="G33" s="8">
        <f t="shared" si="5"/>
        <v>109</v>
      </c>
      <c r="H33" s="8">
        <f t="shared" si="3"/>
        <v>11358030</v>
      </c>
      <c r="I33" s="9"/>
      <c r="J33" s="9">
        <v>2</v>
      </c>
      <c r="K33" s="10">
        <v>1</v>
      </c>
      <c r="L33" s="10"/>
      <c r="M33" s="9"/>
      <c r="N33" s="9">
        <v>1</v>
      </c>
      <c r="O33" s="10">
        <v>2</v>
      </c>
      <c r="P33" s="10"/>
      <c r="Q33" s="9"/>
      <c r="R33" s="9">
        <v>2</v>
      </c>
      <c r="S33" s="10"/>
      <c r="T33" s="10">
        <v>1</v>
      </c>
      <c r="U33" s="9"/>
      <c r="V33" s="9">
        <v>0</v>
      </c>
      <c r="W33" s="10">
        <v>2</v>
      </c>
      <c r="X33" s="10"/>
      <c r="Y33" s="9">
        <v>1</v>
      </c>
      <c r="Z33" s="9"/>
      <c r="AA33" s="11">
        <f t="shared" si="1"/>
        <v>12</v>
      </c>
    </row>
    <row r="34" spans="1:27" ht="30" customHeight="1" x14ac:dyDescent="0.25">
      <c r="A34" s="4" t="str">
        <f t="shared" si="5"/>
        <v>Московский</v>
      </c>
      <c r="B34" s="12" t="str">
        <f t="shared" si="5"/>
        <v xml:space="preserve">ГБОУ СОШ №358 </v>
      </c>
      <c r="C34" s="6">
        <f t="shared" si="5"/>
        <v>11358</v>
      </c>
      <c r="D34" s="6" t="str">
        <f t="shared" si="5"/>
        <v>СОШ</v>
      </c>
      <c r="E34" s="8" t="str">
        <f t="shared" si="5"/>
        <v>3а</v>
      </c>
      <c r="F34" s="8">
        <f t="shared" si="5"/>
        <v>127</v>
      </c>
      <c r="G34" s="8">
        <f t="shared" si="5"/>
        <v>109</v>
      </c>
      <c r="H34" s="8">
        <f t="shared" si="3"/>
        <v>11358031</v>
      </c>
      <c r="I34" s="9"/>
      <c r="J34" s="9">
        <v>2</v>
      </c>
      <c r="K34" s="10">
        <v>1</v>
      </c>
      <c r="L34" s="10"/>
      <c r="M34" s="9">
        <v>0</v>
      </c>
      <c r="N34" s="9"/>
      <c r="O34" s="10">
        <v>2</v>
      </c>
      <c r="P34" s="10"/>
      <c r="Q34" s="9">
        <v>2</v>
      </c>
      <c r="R34" s="9"/>
      <c r="S34" s="10">
        <v>1</v>
      </c>
      <c r="T34" s="10"/>
      <c r="U34" s="9">
        <v>0</v>
      </c>
      <c r="V34" s="9"/>
      <c r="W34" s="10">
        <v>2</v>
      </c>
      <c r="X34" s="10"/>
      <c r="Y34" s="9">
        <v>1</v>
      </c>
      <c r="Z34" s="9"/>
      <c r="AA34" s="11">
        <f t="shared" si="1"/>
        <v>11</v>
      </c>
    </row>
    <row r="35" spans="1:27" ht="30" customHeight="1" x14ac:dyDescent="0.25">
      <c r="A35" s="4" t="str">
        <f t="shared" si="5"/>
        <v>Московский</v>
      </c>
      <c r="B35" s="12" t="str">
        <f t="shared" si="5"/>
        <v xml:space="preserve">ГБОУ СОШ №358 </v>
      </c>
      <c r="C35" s="6">
        <f t="shared" si="5"/>
        <v>11358</v>
      </c>
      <c r="D35" s="6" t="str">
        <f t="shared" si="5"/>
        <v>СОШ</v>
      </c>
      <c r="E35" s="13" t="s">
        <v>24</v>
      </c>
      <c r="F35" s="8">
        <f t="shared" si="5"/>
        <v>127</v>
      </c>
      <c r="G35" s="8">
        <f t="shared" si="5"/>
        <v>109</v>
      </c>
      <c r="H35" s="8">
        <f t="shared" si="3"/>
        <v>11358032</v>
      </c>
      <c r="I35" s="9">
        <v>2</v>
      </c>
      <c r="J35" s="9"/>
      <c r="K35" s="10">
        <v>1</v>
      </c>
      <c r="L35" s="10"/>
      <c r="M35" s="9"/>
      <c r="N35" s="9">
        <v>0</v>
      </c>
      <c r="O35" s="10"/>
      <c r="P35" s="10">
        <v>0</v>
      </c>
      <c r="Q35" s="9"/>
      <c r="R35" s="9">
        <v>1</v>
      </c>
      <c r="S35" s="10"/>
      <c r="T35" s="10">
        <v>0</v>
      </c>
      <c r="U35" s="9"/>
      <c r="V35" s="9">
        <v>1</v>
      </c>
      <c r="W35" s="10">
        <v>1</v>
      </c>
      <c r="X35" s="10"/>
      <c r="Y35" s="9">
        <v>0</v>
      </c>
      <c r="Z35" s="9"/>
      <c r="AA35" s="11">
        <f t="shared" si="1"/>
        <v>6</v>
      </c>
    </row>
    <row r="36" spans="1:27" ht="30" customHeight="1" x14ac:dyDescent="0.25">
      <c r="A36" s="4" t="str">
        <f t="shared" si="5"/>
        <v>Московский</v>
      </c>
      <c r="B36" s="12" t="str">
        <f t="shared" si="5"/>
        <v xml:space="preserve">ГБОУ СОШ №358 </v>
      </c>
      <c r="C36" s="6">
        <f t="shared" si="5"/>
        <v>11358</v>
      </c>
      <c r="D36" s="6" t="str">
        <f t="shared" si="5"/>
        <v>СОШ</v>
      </c>
      <c r="E36" s="8" t="str">
        <f t="shared" si="5"/>
        <v>3б</v>
      </c>
      <c r="F36" s="8">
        <f t="shared" si="5"/>
        <v>127</v>
      </c>
      <c r="G36" s="8">
        <f t="shared" si="5"/>
        <v>109</v>
      </c>
      <c r="H36" s="8">
        <f t="shared" si="3"/>
        <v>11358033</v>
      </c>
      <c r="I36" s="9"/>
      <c r="J36" s="9">
        <v>2</v>
      </c>
      <c r="K36" s="10">
        <v>1</v>
      </c>
      <c r="L36" s="10"/>
      <c r="M36" s="9">
        <v>1</v>
      </c>
      <c r="N36" s="9"/>
      <c r="O36" s="10">
        <v>2</v>
      </c>
      <c r="P36" s="10"/>
      <c r="Q36" s="9"/>
      <c r="R36" s="9">
        <v>2</v>
      </c>
      <c r="S36" s="10">
        <v>1</v>
      </c>
      <c r="T36" s="10"/>
      <c r="U36" s="9"/>
      <c r="V36" s="9">
        <v>0</v>
      </c>
      <c r="W36" s="10"/>
      <c r="X36" s="10">
        <v>2</v>
      </c>
      <c r="Y36" s="9">
        <v>1</v>
      </c>
      <c r="Z36" s="9"/>
      <c r="AA36" s="11">
        <f t="shared" si="1"/>
        <v>12</v>
      </c>
    </row>
    <row r="37" spans="1:27" ht="30" customHeight="1" x14ac:dyDescent="0.25">
      <c r="A37" s="4" t="str">
        <f t="shared" si="5"/>
        <v>Московский</v>
      </c>
      <c r="B37" s="12" t="str">
        <f t="shared" si="5"/>
        <v xml:space="preserve">ГБОУ СОШ №358 </v>
      </c>
      <c r="C37" s="6">
        <f t="shared" si="5"/>
        <v>11358</v>
      </c>
      <c r="D37" s="6" t="str">
        <f t="shared" si="5"/>
        <v>СОШ</v>
      </c>
      <c r="E37" s="8" t="str">
        <f t="shared" si="5"/>
        <v>3б</v>
      </c>
      <c r="F37" s="8">
        <f t="shared" si="5"/>
        <v>127</v>
      </c>
      <c r="G37" s="8">
        <f t="shared" si="5"/>
        <v>109</v>
      </c>
      <c r="H37" s="8">
        <f t="shared" si="3"/>
        <v>11358034</v>
      </c>
      <c r="I37" s="9">
        <v>0</v>
      </c>
      <c r="J37" s="9"/>
      <c r="K37" s="10">
        <v>1</v>
      </c>
      <c r="L37" s="10"/>
      <c r="M37" s="9">
        <v>1</v>
      </c>
      <c r="N37" s="9"/>
      <c r="O37" s="10">
        <v>1</v>
      </c>
      <c r="P37" s="10"/>
      <c r="Q37" s="9"/>
      <c r="R37" s="9">
        <v>2</v>
      </c>
      <c r="S37" s="10">
        <v>0</v>
      </c>
      <c r="T37" s="10"/>
      <c r="U37" s="9">
        <v>0</v>
      </c>
      <c r="V37" s="9"/>
      <c r="W37" s="10">
        <v>0</v>
      </c>
      <c r="X37" s="10"/>
      <c r="Y37" s="9">
        <v>1</v>
      </c>
      <c r="Z37" s="9"/>
      <c r="AA37" s="11">
        <f t="shared" si="1"/>
        <v>6</v>
      </c>
    </row>
    <row r="38" spans="1:27" ht="30" customHeight="1" x14ac:dyDescent="0.25">
      <c r="A38" s="4" t="str">
        <f t="shared" ref="A38:G53" si="6">A37</f>
        <v>Московский</v>
      </c>
      <c r="B38" s="12" t="str">
        <f t="shared" si="6"/>
        <v xml:space="preserve">ГБОУ СОШ №358 </v>
      </c>
      <c r="C38" s="6">
        <f t="shared" si="6"/>
        <v>11358</v>
      </c>
      <c r="D38" s="6" t="str">
        <f t="shared" si="6"/>
        <v>СОШ</v>
      </c>
      <c r="E38" s="8" t="str">
        <f t="shared" si="6"/>
        <v>3б</v>
      </c>
      <c r="F38" s="8">
        <f t="shared" si="6"/>
        <v>127</v>
      </c>
      <c r="G38" s="8">
        <f t="shared" si="6"/>
        <v>109</v>
      </c>
      <c r="H38" s="8">
        <f t="shared" si="3"/>
        <v>11358035</v>
      </c>
      <c r="I38" s="9">
        <v>2</v>
      </c>
      <c r="J38" s="9"/>
      <c r="K38" s="10"/>
      <c r="L38" s="10">
        <v>1</v>
      </c>
      <c r="M38" s="9">
        <v>0</v>
      </c>
      <c r="N38" s="9"/>
      <c r="O38" s="10"/>
      <c r="P38" s="10">
        <v>2</v>
      </c>
      <c r="Q38" s="9">
        <v>0</v>
      </c>
      <c r="R38" s="9"/>
      <c r="S38" s="10">
        <v>1</v>
      </c>
      <c r="T38" s="10"/>
      <c r="U38" s="9"/>
      <c r="V38" s="9">
        <v>0</v>
      </c>
      <c r="W38" s="10">
        <v>2</v>
      </c>
      <c r="X38" s="10"/>
      <c r="Y38" s="9"/>
      <c r="Z38" s="9">
        <v>1</v>
      </c>
      <c r="AA38" s="11">
        <f t="shared" si="1"/>
        <v>9</v>
      </c>
    </row>
    <row r="39" spans="1:27" ht="30" customHeight="1" x14ac:dyDescent="0.25">
      <c r="A39" s="4" t="str">
        <f t="shared" si="6"/>
        <v>Московский</v>
      </c>
      <c r="B39" s="12" t="str">
        <f t="shared" si="6"/>
        <v xml:space="preserve">ГБОУ СОШ №358 </v>
      </c>
      <c r="C39" s="6">
        <f t="shared" si="6"/>
        <v>11358</v>
      </c>
      <c r="D39" s="6" t="str">
        <f t="shared" si="6"/>
        <v>СОШ</v>
      </c>
      <c r="E39" s="8" t="str">
        <f t="shared" si="6"/>
        <v>3б</v>
      </c>
      <c r="F39" s="8">
        <f t="shared" si="6"/>
        <v>127</v>
      </c>
      <c r="G39" s="8">
        <f t="shared" si="6"/>
        <v>109</v>
      </c>
      <c r="H39" s="8">
        <f t="shared" si="3"/>
        <v>11358036</v>
      </c>
      <c r="I39" s="9"/>
      <c r="J39" s="9">
        <v>1</v>
      </c>
      <c r="K39" s="10"/>
      <c r="L39" s="10">
        <v>1</v>
      </c>
      <c r="M39" s="9"/>
      <c r="N39" s="9">
        <v>1</v>
      </c>
      <c r="O39" s="10">
        <v>1</v>
      </c>
      <c r="P39" s="10"/>
      <c r="Q39" s="9">
        <v>1</v>
      </c>
      <c r="R39" s="9"/>
      <c r="S39" s="10">
        <v>1</v>
      </c>
      <c r="T39" s="10"/>
      <c r="U39" s="9">
        <v>1</v>
      </c>
      <c r="V39" s="9"/>
      <c r="W39" s="10">
        <v>1</v>
      </c>
      <c r="X39" s="10"/>
      <c r="Y39" s="9">
        <v>0</v>
      </c>
      <c r="Z39" s="9"/>
      <c r="AA39" s="11">
        <f t="shared" si="1"/>
        <v>8</v>
      </c>
    </row>
    <row r="40" spans="1:27" ht="30" customHeight="1" x14ac:dyDescent="0.25">
      <c r="A40" s="4" t="str">
        <f t="shared" si="6"/>
        <v>Московский</v>
      </c>
      <c r="B40" s="12" t="str">
        <f t="shared" si="6"/>
        <v xml:space="preserve">ГБОУ СОШ №358 </v>
      </c>
      <c r="C40" s="6">
        <f t="shared" si="6"/>
        <v>11358</v>
      </c>
      <c r="D40" s="6" t="str">
        <f t="shared" si="6"/>
        <v>СОШ</v>
      </c>
      <c r="E40" s="8" t="str">
        <f t="shared" si="6"/>
        <v>3б</v>
      </c>
      <c r="F40" s="8">
        <f t="shared" si="6"/>
        <v>127</v>
      </c>
      <c r="G40" s="8">
        <f t="shared" si="6"/>
        <v>109</v>
      </c>
      <c r="H40" s="8">
        <f t="shared" si="3"/>
        <v>11358037</v>
      </c>
      <c r="I40" s="9"/>
      <c r="J40" s="9">
        <v>2</v>
      </c>
      <c r="K40" s="10">
        <v>1</v>
      </c>
      <c r="L40" s="10"/>
      <c r="M40" s="9">
        <v>1</v>
      </c>
      <c r="N40" s="9"/>
      <c r="O40" s="10">
        <v>2</v>
      </c>
      <c r="P40" s="10"/>
      <c r="Q40" s="9"/>
      <c r="R40" s="9">
        <v>1</v>
      </c>
      <c r="S40" s="10">
        <v>1</v>
      </c>
      <c r="T40" s="10"/>
      <c r="U40" s="9"/>
      <c r="V40" s="9">
        <v>0</v>
      </c>
      <c r="W40" s="10"/>
      <c r="X40" s="10">
        <v>2</v>
      </c>
      <c r="Y40" s="9">
        <v>1</v>
      </c>
      <c r="Z40" s="9"/>
      <c r="AA40" s="11">
        <f t="shared" si="1"/>
        <v>11</v>
      </c>
    </row>
    <row r="41" spans="1:27" ht="30" customHeight="1" x14ac:dyDescent="0.25">
      <c r="A41" s="4" t="str">
        <f t="shared" si="6"/>
        <v>Московский</v>
      </c>
      <c r="B41" s="12" t="str">
        <f t="shared" si="6"/>
        <v xml:space="preserve">ГБОУ СОШ №358 </v>
      </c>
      <c r="C41" s="6">
        <f t="shared" si="6"/>
        <v>11358</v>
      </c>
      <c r="D41" s="6" t="str">
        <f t="shared" si="6"/>
        <v>СОШ</v>
      </c>
      <c r="E41" s="8" t="str">
        <f t="shared" si="6"/>
        <v>3б</v>
      </c>
      <c r="F41" s="8">
        <f t="shared" si="6"/>
        <v>127</v>
      </c>
      <c r="G41" s="8">
        <f t="shared" si="6"/>
        <v>109</v>
      </c>
      <c r="H41" s="8">
        <f t="shared" si="3"/>
        <v>11358038</v>
      </c>
      <c r="I41" s="9">
        <v>0</v>
      </c>
      <c r="J41" s="9"/>
      <c r="K41" s="10">
        <v>1</v>
      </c>
      <c r="L41" s="10"/>
      <c r="M41" s="9">
        <v>1</v>
      </c>
      <c r="N41" s="9"/>
      <c r="O41" s="10"/>
      <c r="P41" s="10">
        <v>2</v>
      </c>
      <c r="Q41" s="9">
        <v>1</v>
      </c>
      <c r="R41" s="9"/>
      <c r="S41" s="10">
        <v>1</v>
      </c>
      <c r="T41" s="10"/>
      <c r="U41" s="9">
        <v>1</v>
      </c>
      <c r="V41" s="9"/>
      <c r="W41" s="10">
        <v>2</v>
      </c>
      <c r="X41" s="10"/>
      <c r="Y41" s="9">
        <v>1</v>
      </c>
      <c r="Z41" s="9"/>
      <c r="AA41" s="11">
        <f t="shared" si="1"/>
        <v>10</v>
      </c>
    </row>
    <row r="42" spans="1:27" ht="30" customHeight="1" x14ac:dyDescent="0.25">
      <c r="A42" s="4" t="str">
        <f t="shared" si="6"/>
        <v>Московский</v>
      </c>
      <c r="B42" s="12" t="str">
        <f t="shared" si="6"/>
        <v xml:space="preserve">ГБОУ СОШ №358 </v>
      </c>
      <c r="C42" s="6">
        <f t="shared" si="6"/>
        <v>11358</v>
      </c>
      <c r="D42" s="6" t="str">
        <f t="shared" si="6"/>
        <v>СОШ</v>
      </c>
      <c r="E42" s="8" t="str">
        <f t="shared" si="6"/>
        <v>3б</v>
      </c>
      <c r="F42" s="8">
        <f t="shared" si="6"/>
        <v>127</v>
      </c>
      <c r="G42" s="8">
        <f t="shared" si="6"/>
        <v>109</v>
      </c>
      <c r="H42" s="8">
        <f t="shared" si="3"/>
        <v>11358039</v>
      </c>
      <c r="I42" s="9"/>
      <c r="J42" s="9">
        <v>1</v>
      </c>
      <c r="K42" s="10">
        <v>1</v>
      </c>
      <c r="L42" s="10"/>
      <c r="M42" s="9"/>
      <c r="N42" s="9">
        <v>1</v>
      </c>
      <c r="O42" s="10">
        <v>1</v>
      </c>
      <c r="P42" s="10"/>
      <c r="Q42" s="9">
        <v>0</v>
      </c>
      <c r="R42" s="9"/>
      <c r="S42" s="10">
        <v>0</v>
      </c>
      <c r="T42" s="10"/>
      <c r="U42" s="9">
        <v>1</v>
      </c>
      <c r="V42" s="9"/>
      <c r="W42" s="10">
        <v>1</v>
      </c>
      <c r="X42" s="10"/>
      <c r="Y42" s="9">
        <v>1</v>
      </c>
      <c r="Z42" s="9"/>
      <c r="AA42" s="11">
        <f t="shared" si="1"/>
        <v>7</v>
      </c>
    </row>
    <row r="43" spans="1:27" ht="30" customHeight="1" x14ac:dyDescent="0.25">
      <c r="A43" s="4" t="str">
        <f t="shared" si="6"/>
        <v>Московский</v>
      </c>
      <c r="B43" s="12" t="str">
        <f t="shared" si="6"/>
        <v xml:space="preserve">ГБОУ СОШ №358 </v>
      </c>
      <c r="C43" s="6">
        <f t="shared" si="6"/>
        <v>11358</v>
      </c>
      <c r="D43" s="6" t="str">
        <f t="shared" si="6"/>
        <v>СОШ</v>
      </c>
      <c r="E43" s="8" t="str">
        <f t="shared" si="6"/>
        <v>3б</v>
      </c>
      <c r="F43" s="8">
        <f t="shared" si="6"/>
        <v>127</v>
      </c>
      <c r="G43" s="8">
        <f t="shared" si="6"/>
        <v>109</v>
      </c>
      <c r="H43" s="8">
        <f t="shared" si="3"/>
        <v>11358040</v>
      </c>
      <c r="I43" s="9"/>
      <c r="J43" s="9">
        <v>2</v>
      </c>
      <c r="K43" s="10">
        <v>1</v>
      </c>
      <c r="L43" s="10"/>
      <c r="M43" s="9">
        <v>1</v>
      </c>
      <c r="N43" s="9"/>
      <c r="O43" s="10">
        <v>1</v>
      </c>
      <c r="P43" s="10"/>
      <c r="Q43" s="9">
        <v>2</v>
      </c>
      <c r="R43" s="9"/>
      <c r="S43" s="10"/>
      <c r="T43" s="10">
        <v>0</v>
      </c>
      <c r="U43" s="9"/>
      <c r="V43" s="9">
        <v>0</v>
      </c>
      <c r="W43" s="10">
        <v>0</v>
      </c>
      <c r="X43" s="10"/>
      <c r="Y43" s="9">
        <v>1</v>
      </c>
      <c r="Z43" s="9"/>
      <c r="AA43" s="11">
        <f t="shared" si="1"/>
        <v>8</v>
      </c>
    </row>
    <row r="44" spans="1:27" ht="30" customHeight="1" x14ac:dyDescent="0.25">
      <c r="A44" s="4" t="str">
        <f t="shared" si="6"/>
        <v>Московский</v>
      </c>
      <c r="B44" s="12" t="str">
        <f t="shared" si="6"/>
        <v xml:space="preserve">ГБОУ СОШ №358 </v>
      </c>
      <c r="C44" s="6">
        <f t="shared" si="6"/>
        <v>11358</v>
      </c>
      <c r="D44" s="6" t="str">
        <f t="shared" si="6"/>
        <v>СОШ</v>
      </c>
      <c r="E44" s="8" t="str">
        <f t="shared" si="6"/>
        <v>3б</v>
      </c>
      <c r="F44" s="8">
        <f t="shared" si="6"/>
        <v>127</v>
      </c>
      <c r="G44" s="8">
        <f t="shared" si="6"/>
        <v>109</v>
      </c>
      <c r="H44" s="8">
        <f t="shared" si="3"/>
        <v>11358041</v>
      </c>
      <c r="I44" s="9">
        <v>2</v>
      </c>
      <c r="J44" s="9"/>
      <c r="K44" s="10">
        <v>1</v>
      </c>
      <c r="L44" s="10"/>
      <c r="M44" s="9">
        <v>0</v>
      </c>
      <c r="N44" s="9"/>
      <c r="O44" s="10">
        <v>1</v>
      </c>
      <c r="P44" s="10"/>
      <c r="Q44" s="9"/>
      <c r="R44" s="9">
        <v>2</v>
      </c>
      <c r="S44" s="10"/>
      <c r="T44" s="10">
        <v>0</v>
      </c>
      <c r="U44" s="9"/>
      <c r="V44" s="9">
        <v>0</v>
      </c>
      <c r="W44" s="10"/>
      <c r="X44" s="10">
        <v>1</v>
      </c>
      <c r="Y44" s="9">
        <v>1</v>
      </c>
      <c r="Z44" s="9"/>
      <c r="AA44" s="11">
        <f t="shared" si="1"/>
        <v>8</v>
      </c>
    </row>
    <row r="45" spans="1:27" ht="30" customHeight="1" x14ac:dyDescent="0.25">
      <c r="A45" s="4" t="str">
        <f t="shared" si="6"/>
        <v>Московский</v>
      </c>
      <c r="B45" s="12" t="str">
        <f t="shared" si="6"/>
        <v xml:space="preserve">ГБОУ СОШ №358 </v>
      </c>
      <c r="C45" s="6">
        <f t="shared" si="6"/>
        <v>11358</v>
      </c>
      <c r="D45" s="6" t="str">
        <f t="shared" si="6"/>
        <v>СОШ</v>
      </c>
      <c r="E45" s="8" t="str">
        <f t="shared" si="6"/>
        <v>3б</v>
      </c>
      <c r="F45" s="8">
        <f t="shared" si="6"/>
        <v>127</v>
      </c>
      <c r="G45" s="8">
        <f t="shared" si="6"/>
        <v>109</v>
      </c>
      <c r="H45" s="8">
        <f t="shared" si="3"/>
        <v>11358042</v>
      </c>
      <c r="I45" s="9"/>
      <c r="J45" s="9">
        <v>2</v>
      </c>
      <c r="K45" s="10"/>
      <c r="L45" s="10">
        <v>1</v>
      </c>
      <c r="M45" s="9"/>
      <c r="N45" s="9">
        <v>1</v>
      </c>
      <c r="O45" s="10">
        <v>2</v>
      </c>
      <c r="P45" s="10"/>
      <c r="Q45" s="9">
        <v>2</v>
      </c>
      <c r="R45" s="9"/>
      <c r="S45" s="10">
        <v>1</v>
      </c>
      <c r="T45" s="10"/>
      <c r="U45" s="9">
        <v>0</v>
      </c>
      <c r="V45" s="9"/>
      <c r="W45" s="10"/>
      <c r="X45" s="10">
        <v>2</v>
      </c>
      <c r="Y45" s="9">
        <v>1</v>
      </c>
      <c r="Z45" s="9"/>
      <c r="AA45" s="11">
        <f t="shared" si="1"/>
        <v>12</v>
      </c>
    </row>
    <row r="46" spans="1:27" ht="30" customHeight="1" x14ac:dyDescent="0.25">
      <c r="A46" s="4" t="str">
        <f t="shared" si="6"/>
        <v>Московский</v>
      </c>
      <c r="B46" s="12" t="str">
        <f t="shared" si="6"/>
        <v xml:space="preserve">ГБОУ СОШ №358 </v>
      </c>
      <c r="C46" s="6">
        <f t="shared" si="6"/>
        <v>11358</v>
      </c>
      <c r="D46" s="6" t="str">
        <f t="shared" si="6"/>
        <v>СОШ</v>
      </c>
      <c r="E46" s="8" t="str">
        <f t="shared" si="6"/>
        <v>3б</v>
      </c>
      <c r="F46" s="8">
        <f t="shared" si="6"/>
        <v>127</v>
      </c>
      <c r="G46" s="8">
        <f t="shared" si="6"/>
        <v>109</v>
      </c>
      <c r="H46" s="8">
        <f t="shared" si="3"/>
        <v>11358043</v>
      </c>
      <c r="I46" s="9"/>
      <c r="J46" s="9">
        <v>2</v>
      </c>
      <c r="K46" s="10">
        <v>1</v>
      </c>
      <c r="L46" s="10"/>
      <c r="M46" s="9">
        <v>1</v>
      </c>
      <c r="N46" s="9"/>
      <c r="O46" s="10">
        <v>2</v>
      </c>
      <c r="P46" s="10"/>
      <c r="Q46" s="9"/>
      <c r="R46" s="9">
        <v>2</v>
      </c>
      <c r="S46" s="10">
        <v>1</v>
      </c>
      <c r="T46" s="10"/>
      <c r="U46" s="9"/>
      <c r="V46" s="9">
        <v>0</v>
      </c>
      <c r="W46" s="10"/>
      <c r="X46" s="10">
        <v>2</v>
      </c>
      <c r="Y46" s="9">
        <v>1</v>
      </c>
      <c r="Z46" s="9"/>
      <c r="AA46" s="11">
        <f t="shared" si="1"/>
        <v>12</v>
      </c>
    </row>
    <row r="47" spans="1:27" ht="30" customHeight="1" x14ac:dyDescent="0.25">
      <c r="A47" s="4" t="str">
        <f t="shared" si="6"/>
        <v>Московский</v>
      </c>
      <c r="B47" s="12" t="str">
        <f t="shared" si="6"/>
        <v xml:space="preserve">ГБОУ СОШ №358 </v>
      </c>
      <c r="C47" s="6">
        <f t="shared" si="6"/>
        <v>11358</v>
      </c>
      <c r="D47" s="6" t="str">
        <f t="shared" si="6"/>
        <v>СОШ</v>
      </c>
      <c r="E47" s="8" t="str">
        <f t="shared" si="6"/>
        <v>3б</v>
      </c>
      <c r="F47" s="8">
        <f t="shared" si="6"/>
        <v>127</v>
      </c>
      <c r="G47" s="8">
        <f t="shared" si="6"/>
        <v>109</v>
      </c>
      <c r="H47" s="8">
        <f t="shared" si="3"/>
        <v>11358044</v>
      </c>
      <c r="I47" s="9">
        <v>2</v>
      </c>
      <c r="J47" s="9"/>
      <c r="K47" s="10"/>
      <c r="L47" s="10">
        <v>1</v>
      </c>
      <c r="M47" s="9">
        <v>1</v>
      </c>
      <c r="N47" s="9"/>
      <c r="O47" s="10"/>
      <c r="P47" s="10">
        <v>2</v>
      </c>
      <c r="Q47" s="9"/>
      <c r="R47" s="9">
        <v>2</v>
      </c>
      <c r="S47" s="10">
        <v>1</v>
      </c>
      <c r="T47" s="10"/>
      <c r="U47" s="9">
        <v>1</v>
      </c>
      <c r="V47" s="9"/>
      <c r="W47" s="10"/>
      <c r="X47" s="10">
        <v>2</v>
      </c>
      <c r="Y47" s="9">
        <v>1</v>
      </c>
      <c r="Z47" s="9"/>
      <c r="AA47" s="11">
        <f t="shared" si="1"/>
        <v>13</v>
      </c>
    </row>
    <row r="48" spans="1:27" ht="30" customHeight="1" x14ac:dyDescent="0.25">
      <c r="A48" s="4" t="str">
        <f t="shared" si="6"/>
        <v>Московский</v>
      </c>
      <c r="B48" s="12" t="str">
        <f t="shared" si="6"/>
        <v xml:space="preserve">ГБОУ СОШ №358 </v>
      </c>
      <c r="C48" s="6">
        <f t="shared" si="6"/>
        <v>11358</v>
      </c>
      <c r="D48" s="6" t="str">
        <f t="shared" si="6"/>
        <v>СОШ</v>
      </c>
      <c r="E48" s="8" t="str">
        <f t="shared" si="6"/>
        <v>3б</v>
      </c>
      <c r="F48" s="8">
        <f t="shared" si="6"/>
        <v>127</v>
      </c>
      <c r="G48" s="8">
        <f t="shared" si="6"/>
        <v>109</v>
      </c>
      <c r="H48" s="8">
        <f t="shared" si="3"/>
        <v>11358045</v>
      </c>
      <c r="I48" s="9"/>
      <c r="J48" s="9">
        <v>2</v>
      </c>
      <c r="K48" s="10">
        <v>1</v>
      </c>
      <c r="L48" s="10"/>
      <c r="M48" s="9">
        <v>1</v>
      </c>
      <c r="N48" s="9"/>
      <c r="O48" s="10"/>
      <c r="P48" s="10">
        <v>2</v>
      </c>
      <c r="Q48" s="9">
        <v>0</v>
      </c>
      <c r="R48" s="9"/>
      <c r="S48" s="10">
        <v>0</v>
      </c>
      <c r="T48" s="10"/>
      <c r="U48" s="9"/>
      <c r="V48" s="9">
        <v>0</v>
      </c>
      <c r="W48" s="10"/>
      <c r="X48" s="10">
        <v>1</v>
      </c>
      <c r="Y48" s="9">
        <v>1</v>
      </c>
      <c r="Z48" s="9"/>
      <c r="AA48" s="11">
        <f t="shared" si="1"/>
        <v>8</v>
      </c>
    </row>
    <row r="49" spans="1:27" ht="30" customHeight="1" x14ac:dyDescent="0.25">
      <c r="A49" s="4" t="str">
        <f t="shared" si="6"/>
        <v>Московский</v>
      </c>
      <c r="B49" s="12" t="str">
        <f t="shared" si="6"/>
        <v xml:space="preserve">ГБОУ СОШ №358 </v>
      </c>
      <c r="C49" s="6">
        <f t="shared" si="6"/>
        <v>11358</v>
      </c>
      <c r="D49" s="6" t="str">
        <f t="shared" si="6"/>
        <v>СОШ</v>
      </c>
      <c r="E49" s="8" t="str">
        <f t="shared" si="6"/>
        <v>3б</v>
      </c>
      <c r="F49" s="8">
        <f t="shared" si="6"/>
        <v>127</v>
      </c>
      <c r="G49" s="8">
        <f t="shared" si="6"/>
        <v>109</v>
      </c>
      <c r="H49" s="8">
        <f t="shared" si="3"/>
        <v>11358046</v>
      </c>
      <c r="I49" s="9"/>
      <c r="J49" s="9">
        <v>2</v>
      </c>
      <c r="K49" s="10">
        <v>1</v>
      </c>
      <c r="L49" s="10"/>
      <c r="M49" s="9">
        <v>1</v>
      </c>
      <c r="N49" s="9"/>
      <c r="O49" s="10"/>
      <c r="P49" s="10">
        <v>2</v>
      </c>
      <c r="Q49" s="9"/>
      <c r="R49" s="9">
        <v>2</v>
      </c>
      <c r="S49" s="10">
        <v>1</v>
      </c>
      <c r="T49" s="10"/>
      <c r="U49" s="9">
        <v>0</v>
      </c>
      <c r="V49" s="9"/>
      <c r="W49" s="10"/>
      <c r="X49" s="10">
        <v>1</v>
      </c>
      <c r="Y49" s="9">
        <v>0</v>
      </c>
      <c r="Z49" s="9"/>
      <c r="AA49" s="11">
        <f t="shared" si="1"/>
        <v>10</v>
      </c>
    </row>
    <row r="50" spans="1:27" ht="30" customHeight="1" x14ac:dyDescent="0.25">
      <c r="A50" s="4" t="str">
        <f t="shared" si="6"/>
        <v>Московский</v>
      </c>
      <c r="B50" s="12" t="str">
        <f t="shared" si="6"/>
        <v xml:space="preserve">ГБОУ СОШ №358 </v>
      </c>
      <c r="C50" s="6">
        <f t="shared" si="6"/>
        <v>11358</v>
      </c>
      <c r="D50" s="6" t="str">
        <f t="shared" si="6"/>
        <v>СОШ</v>
      </c>
      <c r="E50" s="8" t="str">
        <f t="shared" si="6"/>
        <v>3б</v>
      </c>
      <c r="F50" s="8">
        <f t="shared" si="6"/>
        <v>127</v>
      </c>
      <c r="G50" s="8">
        <f t="shared" si="6"/>
        <v>109</v>
      </c>
      <c r="H50" s="8">
        <f t="shared" si="3"/>
        <v>11358047</v>
      </c>
      <c r="I50" s="9">
        <v>2</v>
      </c>
      <c r="J50" s="9"/>
      <c r="K50" s="10">
        <v>1</v>
      </c>
      <c r="L50" s="10"/>
      <c r="M50" s="9">
        <v>1</v>
      </c>
      <c r="N50" s="9"/>
      <c r="O50" s="10"/>
      <c r="P50" s="10">
        <v>2</v>
      </c>
      <c r="Q50" s="9"/>
      <c r="R50" s="9">
        <v>2</v>
      </c>
      <c r="S50" s="10">
        <v>0</v>
      </c>
      <c r="T50" s="10"/>
      <c r="U50" s="9"/>
      <c r="V50" s="9">
        <v>0</v>
      </c>
      <c r="W50" s="10">
        <v>2</v>
      </c>
      <c r="X50" s="10"/>
      <c r="Y50" s="9">
        <v>1</v>
      </c>
      <c r="Z50" s="9"/>
      <c r="AA50" s="11">
        <f t="shared" si="1"/>
        <v>11</v>
      </c>
    </row>
    <row r="51" spans="1:27" ht="30" customHeight="1" x14ac:dyDescent="0.25">
      <c r="A51" s="4" t="str">
        <f t="shared" si="6"/>
        <v>Московский</v>
      </c>
      <c r="B51" s="12" t="str">
        <f t="shared" si="6"/>
        <v xml:space="preserve">ГБОУ СОШ №358 </v>
      </c>
      <c r="C51" s="6">
        <f t="shared" si="6"/>
        <v>11358</v>
      </c>
      <c r="D51" s="6" t="str">
        <f t="shared" si="6"/>
        <v>СОШ</v>
      </c>
      <c r="E51" s="8" t="str">
        <f t="shared" si="6"/>
        <v>3б</v>
      </c>
      <c r="F51" s="8">
        <f t="shared" si="6"/>
        <v>127</v>
      </c>
      <c r="G51" s="8">
        <f t="shared" si="6"/>
        <v>109</v>
      </c>
      <c r="H51" s="8">
        <f t="shared" si="3"/>
        <v>11358048</v>
      </c>
      <c r="I51" s="9">
        <v>2</v>
      </c>
      <c r="J51" s="9"/>
      <c r="K51" s="10">
        <v>0</v>
      </c>
      <c r="L51" s="10"/>
      <c r="M51" s="9">
        <v>0</v>
      </c>
      <c r="N51" s="9"/>
      <c r="O51" s="10">
        <v>1</v>
      </c>
      <c r="P51" s="10"/>
      <c r="Q51" s="9"/>
      <c r="R51" s="9">
        <v>1</v>
      </c>
      <c r="S51" s="10">
        <v>1</v>
      </c>
      <c r="T51" s="10"/>
      <c r="U51" s="9">
        <v>1</v>
      </c>
      <c r="V51" s="9"/>
      <c r="W51" s="10">
        <v>0</v>
      </c>
      <c r="X51" s="10"/>
      <c r="Y51" s="9">
        <v>1</v>
      </c>
      <c r="Z51" s="9"/>
      <c r="AA51" s="11">
        <f t="shared" si="1"/>
        <v>7</v>
      </c>
    </row>
    <row r="52" spans="1:27" ht="30" customHeight="1" x14ac:dyDescent="0.25">
      <c r="A52" s="4" t="str">
        <f t="shared" si="6"/>
        <v>Московский</v>
      </c>
      <c r="B52" s="12" t="str">
        <f t="shared" si="6"/>
        <v xml:space="preserve">ГБОУ СОШ №358 </v>
      </c>
      <c r="C52" s="6">
        <f t="shared" si="6"/>
        <v>11358</v>
      </c>
      <c r="D52" s="6" t="str">
        <f t="shared" si="6"/>
        <v>СОШ</v>
      </c>
      <c r="E52" s="8" t="str">
        <f t="shared" si="6"/>
        <v>3б</v>
      </c>
      <c r="F52" s="8">
        <f t="shared" si="6"/>
        <v>127</v>
      </c>
      <c r="G52" s="8">
        <f t="shared" si="6"/>
        <v>109</v>
      </c>
      <c r="H52" s="8">
        <f t="shared" si="3"/>
        <v>11358049</v>
      </c>
      <c r="I52" s="9"/>
      <c r="J52" s="9">
        <v>2</v>
      </c>
      <c r="K52" s="10">
        <v>0</v>
      </c>
      <c r="L52" s="10"/>
      <c r="M52" s="9">
        <v>0</v>
      </c>
      <c r="N52" s="9"/>
      <c r="O52" s="10">
        <v>1</v>
      </c>
      <c r="P52" s="10"/>
      <c r="Q52" s="9"/>
      <c r="R52" s="9">
        <v>2</v>
      </c>
      <c r="S52" s="10">
        <v>0</v>
      </c>
      <c r="T52" s="10"/>
      <c r="U52" s="9">
        <v>0</v>
      </c>
      <c r="V52" s="9"/>
      <c r="W52" s="10"/>
      <c r="X52" s="10">
        <v>2</v>
      </c>
      <c r="Y52" s="9">
        <v>1</v>
      </c>
      <c r="Z52" s="9"/>
      <c r="AA52" s="11">
        <f t="shared" si="1"/>
        <v>8</v>
      </c>
    </row>
    <row r="53" spans="1:27" ht="30" customHeight="1" x14ac:dyDescent="0.25">
      <c r="A53" s="4" t="str">
        <f t="shared" si="6"/>
        <v>Московский</v>
      </c>
      <c r="B53" s="12" t="str">
        <f t="shared" si="6"/>
        <v xml:space="preserve">ГБОУ СОШ №358 </v>
      </c>
      <c r="C53" s="6">
        <f t="shared" si="6"/>
        <v>11358</v>
      </c>
      <c r="D53" s="6" t="str">
        <f t="shared" si="6"/>
        <v>СОШ</v>
      </c>
      <c r="E53" s="8" t="str">
        <f t="shared" si="6"/>
        <v>3б</v>
      </c>
      <c r="F53" s="8">
        <f t="shared" si="6"/>
        <v>127</v>
      </c>
      <c r="G53" s="8">
        <f t="shared" si="6"/>
        <v>109</v>
      </c>
      <c r="H53" s="8">
        <f t="shared" si="3"/>
        <v>11358050</v>
      </c>
      <c r="I53" s="9">
        <v>2</v>
      </c>
      <c r="J53" s="9"/>
      <c r="K53" s="10">
        <v>1</v>
      </c>
      <c r="L53" s="10"/>
      <c r="M53" s="9">
        <v>1</v>
      </c>
      <c r="N53" s="9"/>
      <c r="O53" s="10">
        <v>2</v>
      </c>
      <c r="P53" s="10"/>
      <c r="Q53" s="9"/>
      <c r="R53" s="9">
        <v>2</v>
      </c>
      <c r="S53" s="10">
        <v>1</v>
      </c>
      <c r="T53" s="10"/>
      <c r="U53" s="9"/>
      <c r="V53" s="9">
        <v>0</v>
      </c>
      <c r="W53" s="10"/>
      <c r="X53" s="10">
        <v>2</v>
      </c>
      <c r="Y53" s="9">
        <v>1</v>
      </c>
      <c r="Z53" s="9"/>
      <c r="AA53" s="11">
        <f t="shared" si="1"/>
        <v>12</v>
      </c>
    </row>
    <row r="54" spans="1:27" ht="30" customHeight="1" x14ac:dyDescent="0.25">
      <c r="A54" s="4" t="str">
        <f t="shared" ref="A54:G69" si="7">A53</f>
        <v>Московский</v>
      </c>
      <c r="B54" s="12" t="str">
        <f t="shared" si="7"/>
        <v xml:space="preserve">ГБОУ СОШ №358 </v>
      </c>
      <c r="C54" s="6">
        <f t="shared" si="7"/>
        <v>11358</v>
      </c>
      <c r="D54" s="6" t="str">
        <f t="shared" si="7"/>
        <v>СОШ</v>
      </c>
      <c r="E54" s="8" t="str">
        <f t="shared" si="7"/>
        <v>3б</v>
      </c>
      <c r="F54" s="8">
        <f t="shared" si="7"/>
        <v>127</v>
      </c>
      <c r="G54" s="8">
        <f t="shared" si="7"/>
        <v>109</v>
      </c>
      <c r="H54" s="8">
        <f t="shared" si="3"/>
        <v>11358051</v>
      </c>
      <c r="I54" s="9"/>
      <c r="J54" s="9">
        <v>1</v>
      </c>
      <c r="K54" s="10">
        <v>1</v>
      </c>
      <c r="L54" s="10"/>
      <c r="M54" s="9"/>
      <c r="N54" s="9">
        <v>1</v>
      </c>
      <c r="O54" s="10"/>
      <c r="P54" s="10">
        <v>2</v>
      </c>
      <c r="Q54" s="9"/>
      <c r="R54" s="9">
        <v>1</v>
      </c>
      <c r="S54" s="10">
        <v>1</v>
      </c>
      <c r="T54" s="10"/>
      <c r="U54" s="9"/>
      <c r="V54" s="9">
        <v>0</v>
      </c>
      <c r="W54" s="10"/>
      <c r="X54" s="10">
        <v>2</v>
      </c>
      <c r="Y54" s="9">
        <v>1</v>
      </c>
      <c r="Z54" s="9"/>
      <c r="AA54" s="11">
        <f t="shared" si="1"/>
        <v>10</v>
      </c>
    </row>
    <row r="55" spans="1:27" ht="30" customHeight="1" x14ac:dyDescent="0.25">
      <c r="A55" s="4" t="str">
        <f t="shared" si="7"/>
        <v>Московский</v>
      </c>
      <c r="B55" s="12" t="str">
        <f t="shared" si="7"/>
        <v xml:space="preserve">ГБОУ СОШ №358 </v>
      </c>
      <c r="C55" s="6">
        <f t="shared" si="7"/>
        <v>11358</v>
      </c>
      <c r="D55" s="6" t="str">
        <f t="shared" si="7"/>
        <v>СОШ</v>
      </c>
      <c r="E55" s="8" t="str">
        <f t="shared" si="7"/>
        <v>3б</v>
      </c>
      <c r="F55" s="8">
        <f t="shared" si="7"/>
        <v>127</v>
      </c>
      <c r="G55" s="8">
        <f t="shared" si="7"/>
        <v>109</v>
      </c>
      <c r="H55" s="8">
        <f t="shared" si="3"/>
        <v>11358052</v>
      </c>
      <c r="I55" s="9"/>
      <c r="J55" s="9">
        <v>1</v>
      </c>
      <c r="K55" s="10">
        <v>1</v>
      </c>
      <c r="L55" s="10"/>
      <c r="M55" s="9">
        <v>1</v>
      </c>
      <c r="N55" s="9"/>
      <c r="O55" s="10"/>
      <c r="P55" s="10">
        <v>2</v>
      </c>
      <c r="Q55" s="9"/>
      <c r="R55" s="9">
        <v>2</v>
      </c>
      <c r="S55" s="10">
        <v>0</v>
      </c>
      <c r="T55" s="10"/>
      <c r="U55" s="9">
        <v>0</v>
      </c>
      <c r="V55" s="9"/>
      <c r="W55" s="10"/>
      <c r="X55" s="10">
        <v>2</v>
      </c>
      <c r="Y55" s="9">
        <v>1</v>
      </c>
      <c r="Z55" s="9"/>
      <c r="AA55" s="11">
        <f t="shared" si="1"/>
        <v>10</v>
      </c>
    </row>
    <row r="56" spans="1:27" ht="30" customHeight="1" x14ac:dyDescent="0.25">
      <c r="A56" s="4" t="str">
        <f t="shared" si="7"/>
        <v>Московский</v>
      </c>
      <c r="B56" s="12" t="str">
        <f t="shared" si="7"/>
        <v xml:space="preserve">ГБОУ СОШ №358 </v>
      </c>
      <c r="C56" s="6">
        <f t="shared" si="7"/>
        <v>11358</v>
      </c>
      <c r="D56" s="6" t="str">
        <f t="shared" si="7"/>
        <v>СОШ</v>
      </c>
      <c r="E56" s="8" t="str">
        <f t="shared" si="7"/>
        <v>3б</v>
      </c>
      <c r="F56" s="8">
        <f t="shared" si="7"/>
        <v>127</v>
      </c>
      <c r="G56" s="8">
        <f t="shared" si="7"/>
        <v>109</v>
      </c>
      <c r="H56" s="8">
        <f t="shared" si="3"/>
        <v>11358053</v>
      </c>
      <c r="I56" s="9">
        <v>1</v>
      </c>
      <c r="J56" s="9"/>
      <c r="K56" s="10">
        <v>1</v>
      </c>
      <c r="L56" s="10"/>
      <c r="M56" s="9">
        <v>1</v>
      </c>
      <c r="N56" s="9"/>
      <c r="O56" s="10">
        <v>1</v>
      </c>
      <c r="P56" s="10"/>
      <c r="Q56" s="9">
        <v>0</v>
      </c>
      <c r="R56" s="9"/>
      <c r="S56" s="10">
        <v>1</v>
      </c>
      <c r="T56" s="10"/>
      <c r="U56" s="9">
        <v>0</v>
      </c>
      <c r="V56" s="9"/>
      <c r="W56" s="10">
        <v>0</v>
      </c>
      <c r="X56" s="10"/>
      <c r="Y56" s="9">
        <v>1</v>
      </c>
      <c r="Z56" s="9"/>
      <c r="AA56" s="11">
        <f t="shared" si="1"/>
        <v>6</v>
      </c>
    </row>
    <row r="57" spans="1:27" ht="30" customHeight="1" x14ac:dyDescent="0.25">
      <c r="A57" s="4" t="str">
        <f t="shared" si="7"/>
        <v>Московский</v>
      </c>
      <c r="B57" s="12" t="str">
        <f t="shared" si="7"/>
        <v xml:space="preserve">ГБОУ СОШ №358 </v>
      </c>
      <c r="C57" s="6">
        <f t="shared" si="7"/>
        <v>11358</v>
      </c>
      <c r="D57" s="6" t="str">
        <f t="shared" si="7"/>
        <v>СОШ</v>
      </c>
      <c r="E57" s="8" t="str">
        <f t="shared" si="7"/>
        <v>3б</v>
      </c>
      <c r="F57" s="8">
        <f t="shared" si="7"/>
        <v>127</v>
      </c>
      <c r="G57" s="8">
        <f t="shared" si="7"/>
        <v>109</v>
      </c>
      <c r="H57" s="8">
        <f t="shared" si="3"/>
        <v>11358054</v>
      </c>
      <c r="I57" s="9"/>
      <c r="J57" s="9">
        <v>1</v>
      </c>
      <c r="K57" s="10">
        <v>1</v>
      </c>
      <c r="L57" s="10"/>
      <c r="M57" s="9">
        <v>1</v>
      </c>
      <c r="N57" s="9"/>
      <c r="O57" s="10"/>
      <c r="P57" s="10">
        <v>2</v>
      </c>
      <c r="Q57" s="9"/>
      <c r="R57" s="9">
        <v>2</v>
      </c>
      <c r="S57" s="10">
        <v>0</v>
      </c>
      <c r="T57" s="10"/>
      <c r="U57" s="9">
        <v>0</v>
      </c>
      <c r="V57" s="9"/>
      <c r="W57" s="10"/>
      <c r="X57" s="10">
        <v>2</v>
      </c>
      <c r="Y57" s="9">
        <v>1</v>
      </c>
      <c r="Z57" s="9"/>
      <c r="AA57" s="11">
        <f t="shared" si="1"/>
        <v>10</v>
      </c>
    </row>
    <row r="58" spans="1:27" ht="30" customHeight="1" x14ac:dyDescent="0.25">
      <c r="A58" s="4" t="str">
        <f t="shared" si="7"/>
        <v>Московский</v>
      </c>
      <c r="B58" s="12" t="str">
        <f t="shared" si="7"/>
        <v xml:space="preserve">ГБОУ СОШ №358 </v>
      </c>
      <c r="C58" s="6">
        <f t="shared" si="7"/>
        <v>11358</v>
      </c>
      <c r="D58" s="6" t="str">
        <f t="shared" si="7"/>
        <v>СОШ</v>
      </c>
      <c r="E58" s="8" t="str">
        <f t="shared" si="7"/>
        <v>3б</v>
      </c>
      <c r="F58" s="8">
        <f t="shared" si="7"/>
        <v>127</v>
      </c>
      <c r="G58" s="8">
        <f t="shared" si="7"/>
        <v>109</v>
      </c>
      <c r="H58" s="8">
        <f t="shared" si="3"/>
        <v>11358055</v>
      </c>
      <c r="I58" s="9"/>
      <c r="J58" s="9">
        <v>2</v>
      </c>
      <c r="K58" s="10">
        <v>1</v>
      </c>
      <c r="L58" s="10"/>
      <c r="M58" s="9">
        <v>1</v>
      </c>
      <c r="N58" s="9"/>
      <c r="O58" s="10"/>
      <c r="P58" s="10">
        <v>2</v>
      </c>
      <c r="Q58" s="9"/>
      <c r="R58" s="9">
        <v>2</v>
      </c>
      <c r="S58" s="10">
        <v>1</v>
      </c>
      <c r="T58" s="10"/>
      <c r="U58" s="9"/>
      <c r="V58" s="9">
        <v>1</v>
      </c>
      <c r="W58" s="10"/>
      <c r="X58" s="10">
        <v>2</v>
      </c>
      <c r="Y58" s="9">
        <v>1</v>
      </c>
      <c r="Z58" s="9"/>
      <c r="AA58" s="11">
        <f t="shared" si="1"/>
        <v>13</v>
      </c>
    </row>
    <row r="59" spans="1:27" ht="30" customHeight="1" x14ac:dyDescent="0.25">
      <c r="A59" s="4" t="str">
        <f t="shared" si="7"/>
        <v>Московский</v>
      </c>
      <c r="B59" s="12" t="str">
        <f t="shared" si="7"/>
        <v xml:space="preserve">ГБОУ СОШ №358 </v>
      </c>
      <c r="C59" s="6">
        <f t="shared" si="7"/>
        <v>11358</v>
      </c>
      <c r="D59" s="6" t="str">
        <f t="shared" si="7"/>
        <v>СОШ</v>
      </c>
      <c r="E59" s="8" t="str">
        <f t="shared" si="7"/>
        <v>3б</v>
      </c>
      <c r="F59" s="8">
        <f t="shared" si="7"/>
        <v>127</v>
      </c>
      <c r="G59" s="8">
        <f t="shared" si="7"/>
        <v>109</v>
      </c>
      <c r="H59" s="8">
        <f t="shared" si="3"/>
        <v>11358056</v>
      </c>
      <c r="I59" s="9"/>
      <c r="J59" s="9">
        <v>1</v>
      </c>
      <c r="K59" s="10">
        <v>1</v>
      </c>
      <c r="L59" s="10"/>
      <c r="M59" s="9">
        <v>1</v>
      </c>
      <c r="N59" s="9"/>
      <c r="O59" s="10">
        <v>2</v>
      </c>
      <c r="P59" s="10"/>
      <c r="Q59" s="9">
        <v>0</v>
      </c>
      <c r="R59" s="9"/>
      <c r="S59" s="10">
        <v>1</v>
      </c>
      <c r="T59" s="10"/>
      <c r="U59" s="9">
        <v>0</v>
      </c>
      <c r="V59" s="9"/>
      <c r="W59" s="10">
        <v>0</v>
      </c>
      <c r="X59" s="10"/>
      <c r="Y59" s="9">
        <v>0</v>
      </c>
      <c r="Z59" s="9"/>
      <c r="AA59" s="11">
        <f t="shared" si="1"/>
        <v>6</v>
      </c>
    </row>
    <row r="60" spans="1:27" ht="30" customHeight="1" x14ac:dyDescent="0.25">
      <c r="A60" s="4" t="str">
        <f t="shared" si="7"/>
        <v>Московский</v>
      </c>
      <c r="B60" s="12" t="str">
        <f t="shared" si="7"/>
        <v xml:space="preserve">ГБОУ СОШ №358 </v>
      </c>
      <c r="C60" s="6">
        <f t="shared" si="7"/>
        <v>11358</v>
      </c>
      <c r="D60" s="6" t="str">
        <f t="shared" si="7"/>
        <v>СОШ</v>
      </c>
      <c r="E60" s="8" t="str">
        <f t="shared" si="7"/>
        <v>3б</v>
      </c>
      <c r="F60" s="8">
        <f t="shared" si="7"/>
        <v>127</v>
      </c>
      <c r="G60" s="8">
        <f t="shared" si="7"/>
        <v>109</v>
      </c>
      <c r="H60" s="8">
        <f t="shared" si="3"/>
        <v>11358057</v>
      </c>
      <c r="I60" s="9">
        <v>2</v>
      </c>
      <c r="J60" s="9"/>
      <c r="K60" s="10">
        <v>1</v>
      </c>
      <c r="L60" s="10"/>
      <c r="M60" s="9">
        <v>0</v>
      </c>
      <c r="N60" s="9"/>
      <c r="O60" s="10">
        <v>2</v>
      </c>
      <c r="P60" s="10"/>
      <c r="Q60" s="9"/>
      <c r="R60" s="9">
        <v>0</v>
      </c>
      <c r="S60" s="10">
        <v>0</v>
      </c>
      <c r="T60" s="10"/>
      <c r="U60" s="9"/>
      <c r="V60" s="9">
        <v>1</v>
      </c>
      <c r="W60" s="10">
        <v>2</v>
      </c>
      <c r="X60" s="10"/>
      <c r="Y60" s="9">
        <v>1</v>
      </c>
      <c r="Z60" s="9"/>
      <c r="AA60" s="11">
        <f t="shared" si="1"/>
        <v>9</v>
      </c>
    </row>
    <row r="61" spans="1:27" ht="30" customHeight="1" x14ac:dyDescent="0.25">
      <c r="A61" s="4" t="str">
        <f t="shared" si="7"/>
        <v>Московский</v>
      </c>
      <c r="B61" s="12" t="str">
        <f t="shared" si="7"/>
        <v xml:space="preserve">ГБОУ СОШ №358 </v>
      </c>
      <c r="C61" s="6">
        <f t="shared" si="7"/>
        <v>11358</v>
      </c>
      <c r="D61" s="6" t="str">
        <f t="shared" si="7"/>
        <v>СОШ</v>
      </c>
      <c r="E61" s="13" t="s">
        <v>25</v>
      </c>
      <c r="F61" s="8">
        <f t="shared" si="7"/>
        <v>127</v>
      </c>
      <c r="G61" s="8">
        <f t="shared" si="7"/>
        <v>109</v>
      </c>
      <c r="H61" s="8">
        <f t="shared" si="3"/>
        <v>11358058</v>
      </c>
      <c r="I61" s="9"/>
      <c r="J61" s="9">
        <v>1</v>
      </c>
      <c r="K61" s="10">
        <v>1</v>
      </c>
      <c r="L61" s="10"/>
      <c r="M61" s="9">
        <v>1</v>
      </c>
      <c r="N61" s="9"/>
      <c r="O61" s="10">
        <v>2</v>
      </c>
      <c r="P61" s="10"/>
      <c r="Q61" s="9"/>
      <c r="R61" s="9">
        <v>1</v>
      </c>
      <c r="S61" s="10"/>
      <c r="T61" s="10">
        <v>0</v>
      </c>
      <c r="U61" s="9">
        <v>0</v>
      </c>
      <c r="V61" s="9"/>
      <c r="W61" s="10">
        <v>1</v>
      </c>
      <c r="X61" s="10"/>
      <c r="Y61" s="9"/>
      <c r="Z61" s="9">
        <v>1</v>
      </c>
      <c r="AA61" s="11">
        <f t="shared" si="1"/>
        <v>8</v>
      </c>
    </row>
    <row r="62" spans="1:27" ht="30" customHeight="1" x14ac:dyDescent="0.25">
      <c r="A62" s="4" t="str">
        <f t="shared" si="7"/>
        <v>Московский</v>
      </c>
      <c r="B62" s="12" t="str">
        <f t="shared" si="7"/>
        <v xml:space="preserve">ГБОУ СОШ №358 </v>
      </c>
      <c r="C62" s="6">
        <f t="shared" si="7"/>
        <v>11358</v>
      </c>
      <c r="D62" s="6" t="str">
        <f t="shared" si="7"/>
        <v>СОШ</v>
      </c>
      <c r="E62" s="8" t="str">
        <f t="shared" si="7"/>
        <v>3в</v>
      </c>
      <c r="F62" s="8">
        <f t="shared" si="7"/>
        <v>127</v>
      </c>
      <c r="G62" s="8">
        <f t="shared" si="7"/>
        <v>109</v>
      </c>
      <c r="H62" s="8">
        <f t="shared" si="3"/>
        <v>11358059</v>
      </c>
      <c r="I62" s="9"/>
      <c r="J62" s="9">
        <v>2</v>
      </c>
      <c r="K62" s="10">
        <v>0</v>
      </c>
      <c r="L62" s="10"/>
      <c r="M62" s="9">
        <v>0</v>
      </c>
      <c r="N62" s="9"/>
      <c r="O62" s="10">
        <v>1</v>
      </c>
      <c r="P62" s="10"/>
      <c r="Q62" s="9">
        <v>1</v>
      </c>
      <c r="R62" s="9"/>
      <c r="S62" s="10">
        <v>0</v>
      </c>
      <c r="T62" s="10"/>
      <c r="U62" s="9"/>
      <c r="V62" s="9">
        <v>0</v>
      </c>
      <c r="W62" s="10">
        <v>1</v>
      </c>
      <c r="X62" s="10"/>
      <c r="Y62" s="9">
        <v>1</v>
      </c>
      <c r="Z62" s="9"/>
      <c r="AA62" s="11">
        <f t="shared" si="1"/>
        <v>6</v>
      </c>
    </row>
    <row r="63" spans="1:27" ht="30" customHeight="1" x14ac:dyDescent="0.25">
      <c r="A63" s="4" t="str">
        <f t="shared" si="7"/>
        <v>Московский</v>
      </c>
      <c r="B63" s="12" t="str">
        <f t="shared" si="7"/>
        <v xml:space="preserve">ГБОУ СОШ №358 </v>
      </c>
      <c r="C63" s="6">
        <f t="shared" si="7"/>
        <v>11358</v>
      </c>
      <c r="D63" s="6" t="str">
        <f t="shared" si="7"/>
        <v>СОШ</v>
      </c>
      <c r="E63" s="8" t="str">
        <f t="shared" si="7"/>
        <v>3в</v>
      </c>
      <c r="F63" s="8">
        <f t="shared" si="7"/>
        <v>127</v>
      </c>
      <c r="G63" s="8">
        <f t="shared" si="7"/>
        <v>109</v>
      </c>
      <c r="H63" s="8">
        <f t="shared" si="3"/>
        <v>11358060</v>
      </c>
      <c r="I63" s="9">
        <v>1</v>
      </c>
      <c r="J63" s="9"/>
      <c r="K63" s="10">
        <v>1</v>
      </c>
      <c r="L63" s="10"/>
      <c r="M63" s="9">
        <v>1</v>
      </c>
      <c r="N63" s="9"/>
      <c r="O63" s="10">
        <v>2</v>
      </c>
      <c r="P63" s="10"/>
      <c r="Q63" s="9"/>
      <c r="R63" s="9">
        <v>2</v>
      </c>
      <c r="S63" s="10">
        <v>1</v>
      </c>
      <c r="T63" s="10"/>
      <c r="U63" s="9"/>
      <c r="V63" s="9">
        <v>1</v>
      </c>
      <c r="W63" s="10">
        <v>2</v>
      </c>
      <c r="X63" s="10"/>
      <c r="Y63" s="9">
        <v>1</v>
      </c>
      <c r="Z63" s="9"/>
      <c r="AA63" s="11">
        <f t="shared" si="1"/>
        <v>12</v>
      </c>
    </row>
    <row r="64" spans="1:27" ht="30" customHeight="1" x14ac:dyDescent="0.25">
      <c r="A64" s="4" t="str">
        <f t="shared" si="7"/>
        <v>Московский</v>
      </c>
      <c r="B64" s="12" t="str">
        <f t="shared" si="7"/>
        <v xml:space="preserve">ГБОУ СОШ №358 </v>
      </c>
      <c r="C64" s="6">
        <f t="shared" si="7"/>
        <v>11358</v>
      </c>
      <c r="D64" s="6" t="str">
        <f t="shared" si="7"/>
        <v>СОШ</v>
      </c>
      <c r="E64" s="8" t="str">
        <f t="shared" si="7"/>
        <v>3в</v>
      </c>
      <c r="F64" s="8">
        <f t="shared" si="7"/>
        <v>127</v>
      </c>
      <c r="G64" s="8">
        <f t="shared" si="7"/>
        <v>109</v>
      </c>
      <c r="H64" s="8">
        <f t="shared" si="3"/>
        <v>11358061</v>
      </c>
      <c r="I64" s="9">
        <v>2</v>
      </c>
      <c r="J64" s="9"/>
      <c r="K64" s="10">
        <v>0</v>
      </c>
      <c r="L64" s="10"/>
      <c r="M64" s="9">
        <v>1</v>
      </c>
      <c r="N64" s="9"/>
      <c r="O64" s="10">
        <v>1</v>
      </c>
      <c r="P64" s="10"/>
      <c r="Q64" s="9">
        <v>1</v>
      </c>
      <c r="R64" s="9"/>
      <c r="S64" s="10">
        <v>0</v>
      </c>
      <c r="T64" s="10"/>
      <c r="U64" s="9"/>
      <c r="V64" s="9">
        <v>0</v>
      </c>
      <c r="W64" s="10">
        <v>1</v>
      </c>
      <c r="X64" s="10"/>
      <c r="Y64" s="9">
        <v>1</v>
      </c>
      <c r="Z64" s="9"/>
      <c r="AA64" s="11">
        <f t="shared" si="1"/>
        <v>7</v>
      </c>
    </row>
    <row r="65" spans="1:27" ht="30" customHeight="1" x14ac:dyDescent="0.25">
      <c r="A65" s="4" t="str">
        <f t="shared" si="7"/>
        <v>Московский</v>
      </c>
      <c r="B65" s="12" t="str">
        <f t="shared" si="7"/>
        <v xml:space="preserve">ГБОУ СОШ №358 </v>
      </c>
      <c r="C65" s="6">
        <f t="shared" si="7"/>
        <v>11358</v>
      </c>
      <c r="D65" s="6" t="str">
        <f t="shared" si="7"/>
        <v>СОШ</v>
      </c>
      <c r="E65" s="8" t="str">
        <f t="shared" si="7"/>
        <v>3в</v>
      </c>
      <c r="F65" s="8">
        <f t="shared" si="7"/>
        <v>127</v>
      </c>
      <c r="G65" s="8">
        <f t="shared" si="7"/>
        <v>109</v>
      </c>
      <c r="H65" s="8">
        <f t="shared" si="3"/>
        <v>11358062</v>
      </c>
      <c r="I65" s="9"/>
      <c r="J65" s="9">
        <v>1</v>
      </c>
      <c r="K65" s="10"/>
      <c r="L65" s="10">
        <v>0</v>
      </c>
      <c r="M65" s="9">
        <v>1</v>
      </c>
      <c r="N65" s="9"/>
      <c r="O65" s="10">
        <v>2</v>
      </c>
      <c r="P65" s="10"/>
      <c r="Q65" s="9"/>
      <c r="R65" s="9">
        <v>2</v>
      </c>
      <c r="S65" s="10">
        <v>1</v>
      </c>
      <c r="T65" s="10"/>
      <c r="U65" s="9">
        <v>1</v>
      </c>
      <c r="V65" s="9"/>
      <c r="W65" s="10">
        <v>2</v>
      </c>
      <c r="X65" s="10"/>
      <c r="Y65" s="9">
        <v>1</v>
      </c>
      <c r="Z65" s="9"/>
      <c r="AA65" s="11">
        <f t="shared" si="1"/>
        <v>11</v>
      </c>
    </row>
    <row r="66" spans="1:27" ht="30" customHeight="1" x14ac:dyDescent="0.25">
      <c r="A66" s="4" t="str">
        <f t="shared" si="7"/>
        <v>Московский</v>
      </c>
      <c r="B66" s="12" t="str">
        <f t="shared" si="7"/>
        <v xml:space="preserve">ГБОУ СОШ №358 </v>
      </c>
      <c r="C66" s="6">
        <f t="shared" si="7"/>
        <v>11358</v>
      </c>
      <c r="D66" s="6" t="str">
        <f t="shared" si="7"/>
        <v>СОШ</v>
      </c>
      <c r="E66" s="8" t="str">
        <f t="shared" si="7"/>
        <v>3в</v>
      </c>
      <c r="F66" s="8">
        <f t="shared" si="7"/>
        <v>127</v>
      </c>
      <c r="G66" s="8">
        <f t="shared" si="7"/>
        <v>109</v>
      </c>
      <c r="H66" s="8">
        <f t="shared" si="3"/>
        <v>11358063</v>
      </c>
      <c r="I66" s="9">
        <v>2</v>
      </c>
      <c r="J66" s="9"/>
      <c r="K66" s="10">
        <v>0</v>
      </c>
      <c r="L66" s="10"/>
      <c r="M66" s="9"/>
      <c r="N66" s="9">
        <v>1</v>
      </c>
      <c r="O66" s="10">
        <v>2</v>
      </c>
      <c r="P66" s="10"/>
      <c r="Q66" s="9">
        <v>1</v>
      </c>
      <c r="R66" s="9"/>
      <c r="S66" s="10">
        <v>1</v>
      </c>
      <c r="T66" s="10"/>
      <c r="U66" s="9">
        <v>1</v>
      </c>
      <c r="V66" s="9"/>
      <c r="W66" s="10"/>
      <c r="X66" s="10">
        <v>2</v>
      </c>
      <c r="Y66" s="9"/>
      <c r="Z66" s="9">
        <v>1</v>
      </c>
      <c r="AA66" s="11">
        <f t="shared" si="1"/>
        <v>11</v>
      </c>
    </row>
    <row r="67" spans="1:27" ht="30" customHeight="1" x14ac:dyDescent="0.25">
      <c r="A67" s="4" t="str">
        <f t="shared" si="7"/>
        <v>Московский</v>
      </c>
      <c r="B67" s="12" t="str">
        <f t="shared" si="7"/>
        <v xml:space="preserve">ГБОУ СОШ №358 </v>
      </c>
      <c r="C67" s="6">
        <f t="shared" si="7"/>
        <v>11358</v>
      </c>
      <c r="D67" s="6" t="str">
        <f t="shared" si="7"/>
        <v>СОШ</v>
      </c>
      <c r="E67" s="8" t="str">
        <f t="shared" si="7"/>
        <v>3в</v>
      </c>
      <c r="F67" s="8">
        <f t="shared" si="7"/>
        <v>127</v>
      </c>
      <c r="G67" s="8">
        <f t="shared" si="7"/>
        <v>109</v>
      </c>
      <c r="H67" s="8">
        <f t="shared" si="3"/>
        <v>11358064</v>
      </c>
      <c r="I67" s="9">
        <v>2</v>
      </c>
      <c r="J67" s="9"/>
      <c r="K67" s="10">
        <v>1</v>
      </c>
      <c r="L67" s="10"/>
      <c r="M67" s="9">
        <v>1</v>
      </c>
      <c r="N67" s="9"/>
      <c r="O67" s="10"/>
      <c r="P67" s="10">
        <v>0</v>
      </c>
      <c r="Q67" s="9">
        <v>1</v>
      </c>
      <c r="R67" s="9"/>
      <c r="S67" s="10">
        <v>1</v>
      </c>
      <c r="T67" s="10"/>
      <c r="U67" s="9">
        <v>0</v>
      </c>
      <c r="V67" s="9"/>
      <c r="W67" s="10">
        <v>1</v>
      </c>
      <c r="X67" s="10"/>
      <c r="Y67" s="9">
        <v>0</v>
      </c>
      <c r="Z67" s="9"/>
      <c r="AA67" s="11">
        <f t="shared" si="1"/>
        <v>7</v>
      </c>
    </row>
    <row r="68" spans="1:27" ht="30" customHeight="1" x14ac:dyDescent="0.25">
      <c r="A68" s="4" t="str">
        <f t="shared" si="7"/>
        <v>Московский</v>
      </c>
      <c r="B68" s="12" t="str">
        <f t="shared" si="7"/>
        <v xml:space="preserve">ГБОУ СОШ №358 </v>
      </c>
      <c r="C68" s="6">
        <f t="shared" si="7"/>
        <v>11358</v>
      </c>
      <c r="D68" s="6" t="str">
        <f t="shared" si="7"/>
        <v>СОШ</v>
      </c>
      <c r="E68" s="8" t="str">
        <f t="shared" si="7"/>
        <v>3в</v>
      </c>
      <c r="F68" s="8">
        <f t="shared" si="7"/>
        <v>127</v>
      </c>
      <c r="G68" s="8">
        <f t="shared" si="7"/>
        <v>109</v>
      </c>
      <c r="H68" s="8">
        <f t="shared" si="3"/>
        <v>11358065</v>
      </c>
      <c r="I68" s="9">
        <v>1</v>
      </c>
      <c r="J68" s="9"/>
      <c r="K68" s="10"/>
      <c r="L68" s="10">
        <v>1</v>
      </c>
      <c r="M68" s="9">
        <v>1</v>
      </c>
      <c r="N68" s="9"/>
      <c r="O68" s="10"/>
      <c r="P68" s="10">
        <v>2</v>
      </c>
      <c r="Q68" s="9"/>
      <c r="R68" s="9">
        <v>1</v>
      </c>
      <c r="S68" s="10">
        <v>1</v>
      </c>
      <c r="T68" s="10"/>
      <c r="U68" s="9">
        <v>1</v>
      </c>
      <c r="V68" s="9"/>
      <c r="W68" s="10"/>
      <c r="X68" s="10">
        <v>1</v>
      </c>
      <c r="Y68" s="9">
        <v>1</v>
      </c>
      <c r="Z68" s="9"/>
      <c r="AA68" s="11">
        <f t="shared" si="1"/>
        <v>10</v>
      </c>
    </row>
    <row r="69" spans="1:27" ht="30" customHeight="1" x14ac:dyDescent="0.25">
      <c r="A69" s="4" t="str">
        <f t="shared" si="7"/>
        <v>Московский</v>
      </c>
      <c r="B69" s="12" t="str">
        <f t="shared" si="7"/>
        <v xml:space="preserve">ГБОУ СОШ №358 </v>
      </c>
      <c r="C69" s="6">
        <f t="shared" si="7"/>
        <v>11358</v>
      </c>
      <c r="D69" s="6" t="str">
        <f t="shared" si="7"/>
        <v>СОШ</v>
      </c>
      <c r="E69" s="8" t="str">
        <f t="shared" si="7"/>
        <v>3в</v>
      </c>
      <c r="F69" s="8">
        <f t="shared" si="7"/>
        <v>127</v>
      </c>
      <c r="G69" s="8">
        <f t="shared" si="7"/>
        <v>109</v>
      </c>
      <c r="H69" s="8">
        <f t="shared" si="3"/>
        <v>11358066</v>
      </c>
      <c r="I69" s="9"/>
      <c r="J69" s="9">
        <v>2</v>
      </c>
      <c r="K69" s="10"/>
      <c r="L69" s="10">
        <v>1</v>
      </c>
      <c r="M69" s="9">
        <v>0</v>
      </c>
      <c r="N69" s="9"/>
      <c r="O69" s="10">
        <v>2</v>
      </c>
      <c r="P69" s="10"/>
      <c r="Q69" s="9">
        <v>2</v>
      </c>
      <c r="R69" s="9"/>
      <c r="S69" s="10">
        <v>1</v>
      </c>
      <c r="T69" s="10"/>
      <c r="U69" s="9">
        <v>0</v>
      </c>
      <c r="V69" s="9"/>
      <c r="W69" s="10">
        <v>2</v>
      </c>
      <c r="X69" s="10"/>
      <c r="Y69" s="9">
        <v>0</v>
      </c>
      <c r="Z69" s="9"/>
      <c r="AA69" s="11">
        <f t="shared" ref="AA69:AA112" si="8">IF(COUNTBLANK(I69:Z69)&lt;=9,SUM(I69:Z69),"Не писал")</f>
        <v>10</v>
      </c>
    </row>
    <row r="70" spans="1:27" ht="30" customHeight="1" x14ac:dyDescent="0.25">
      <c r="A70" s="4" t="str">
        <f t="shared" ref="A70:G85" si="9">A69</f>
        <v>Московский</v>
      </c>
      <c r="B70" s="12" t="str">
        <f t="shared" si="9"/>
        <v xml:space="preserve">ГБОУ СОШ №358 </v>
      </c>
      <c r="C70" s="6">
        <f t="shared" si="9"/>
        <v>11358</v>
      </c>
      <c r="D70" s="6" t="str">
        <f t="shared" si="9"/>
        <v>СОШ</v>
      </c>
      <c r="E70" s="8" t="str">
        <f t="shared" si="9"/>
        <v>3в</v>
      </c>
      <c r="F70" s="8">
        <f t="shared" si="9"/>
        <v>127</v>
      </c>
      <c r="G70" s="8">
        <f t="shared" si="9"/>
        <v>109</v>
      </c>
      <c r="H70" s="8">
        <f t="shared" ref="H70:H112" si="10">H69+1</f>
        <v>11358067</v>
      </c>
      <c r="I70" s="9"/>
      <c r="J70" s="9">
        <v>1</v>
      </c>
      <c r="K70" s="10">
        <v>0</v>
      </c>
      <c r="L70" s="10"/>
      <c r="M70" s="9"/>
      <c r="N70" s="9">
        <v>1</v>
      </c>
      <c r="O70" s="10"/>
      <c r="P70" s="10">
        <v>2</v>
      </c>
      <c r="Q70" s="9">
        <v>1</v>
      </c>
      <c r="R70" s="9"/>
      <c r="S70" s="10">
        <v>1</v>
      </c>
      <c r="T70" s="10"/>
      <c r="U70" s="9"/>
      <c r="V70" s="9">
        <v>0</v>
      </c>
      <c r="W70" s="10">
        <v>2</v>
      </c>
      <c r="X70" s="10"/>
      <c r="Y70" s="9">
        <v>1</v>
      </c>
      <c r="Z70" s="9"/>
      <c r="AA70" s="11">
        <f t="shared" si="8"/>
        <v>9</v>
      </c>
    </row>
    <row r="71" spans="1:27" ht="30" customHeight="1" x14ac:dyDescent="0.25">
      <c r="A71" s="4" t="str">
        <f t="shared" si="9"/>
        <v>Московский</v>
      </c>
      <c r="B71" s="12" t="str">
        <f t="shared" si="9"/>
        <v xml:space="preserve">ГБОУ СОШ №358 </v>
      </c>
      <c r="C71" s="6">
        <f t="shared" si="9"/>
        <v>11358</v>
      </c>
      <c r="D71" s="6" t="str">
        <f t="shared" si="9"/>
        <v>СОШ</v>
      </c>
      <c r="E71" s="8" t="str">
        <f t="shared" si="9"/>
        <v>3в</v>
      </c>
      <c r="F71" s="8">
        <f t="shared" si="9"/>
        <v>127</v>
      </c>
      <c r="G71" s="8">
        <f t="shared" si="9"/>
        <v>109</v>
      </c>
      <c r="H71" s="8">
        <f t="shared" si="10"/>
        <v>11358068</v>
      </c>
      <c r="I71" s="9"/>
      <c r="J71" s="9">
        <v>2</v>
      </c>
      <c r="K71" s="10">
        <v>1</v>
      </c>
      <c r="L71" s="10"/>
      <c r="M71" s="9">
        <v>1</v>
      </c>
      <c r="N71" s="9"/>
      <c r="O71" s="10"/>
      <c r="P71" s="10">
        <v>2</v>
      </c>
      <c r="Q71" s="9">
        <v>2</v>
      </c>
      <c r="R71" s="9"/>
      <c r="S71" s="10">
        <v>1</v>
      </c>
      <c r="T71" s="10"/>
      <c r="U71" s="9"/>
      <c r="V71" s="9">
        <v>0</v>
      </c>
      <c r="W71" s="10">
        <v>1</v>
      </c>
      <c r="X71" s="10"/>
      <c r="Y71" s="9">
        <v>1</v>
      </c>
      <c r="Z71" s="9"/>
      <c r="AA71" s="11">
        <f t="shared" si="8"/>
        <v>11</v>
      </c>
    </row>
    <row r="72" spans="1:27" ht="30" customHeight="1" x14ac:dyDescent="0.25">
      <c r="A72" s="4" t="str">
        <f t="shared" si="9"/>
        <v>Московский</v>
      </c>
      <c r="B72" s="12" t="str">
        <f t="shared" si="9"/>
        <v xml:space="preserve">ГБОУ СОШ №358 </v>
      </c>
      <c r="C72" s="6">
        <f t="shared" si="9"/>
        <v>11358</v>
      </c>
      <c r="D72" s="6" t="str">
        <f t="shared" si="9"/>
        <v>СОШ</v>
      </c>
      <c r="E72" s="8" t="str">
        <f t="shared" si="9"/>
        <v>3в</v>
      </c>
      <c r="F72" s="8">
        <f t="shared" si="9"/>
        <v>127</v>
      </c>
      <c r="G72" s="8">
        <f t="shared" si="9"/>
        <v>109</v>
      </c>
      <c r="H72" s="8">
        <f t="shared" si="10"/>
        <v>11358069</v>
      </c>
      <c r="I72" s="9"/>
      <c r="J72" s="9">
        <v>1</v>
      </c>
      <c r="K72" s="10">
        <v>1</v>
      </c>
      <c r="L72" s="10"/>
      <c r="M72" s="9">
        <v>1</v>
      </c>
      <c r="N72" s="9"/>
      <c r="O72" s="10">
        <v>2</v>
      </c>
      <c r="P72" s="10"/>
      <c r="Q72" s="9">
        <v>1</v>
      </c>
      <c r="R72" s="9"/>
      <c r="S72" s="10">
        <v>0</v>
      </c>
      <c r="T72" s="10"/>
      <c r="U72" s="9"/>
      <c r="V72" s="9">
        <v>0</v>
      </c>
      <c r="W72" s="10">
        <v>2</v>
      </c>
      <c r="X72" s="10"/>
      <c r="Y72" s="9">
        <v>1</v>
      </c>
      <c r="Z72" s="9"/>
      <c r="AA72" s="11">
        <f t="shared" si="8"/>
        <v>9</v>
      </c>
    </row>
    <row r="73" spans="1:27" ht="30" customHeight="1" x14ac:dyDescent="0.25">
      <c r="A73" s="4" t="str">
        <f t="shared" si="9"/>
        <v>Московский</v>
      </c>
      <c r="B73" s="12" t="str">
        <f t="shared" si="9"/>
        <v xml:space="preserve">ГБОУ СОШ №358 </v>
      </c>
      <c r="C73" s="6">
        <f t="shared" si="9"/>
        <v>11358</v>
      </c>
      <c r="D73" s="6" t="str">
        <f t="shared" si="9"/>
        <v>СОШ</v>
      </c>
      <c r="E73" s="8" t="str">
        <f t="shared" si="9"/>
        <v>3в</v>
      </c>
      <c r="F73" s="8">
        <f t="shared" si="9"/>
        <v>127</v>
      </c>
      <c r="G73" s="8">
        <f t="shared" si="9"/>
        <v>109</v>
      </c>
      <c r="H73" s="8">
        <f t="shared" si="10"/>
        <v>11358070</v>
      </c>
      <c r="I73" s="9"/>
      <c r="J73" s="9">
        <v>0</v>
      </c>
      <c r="K73" s="10">
        <v>1</v>
      </c>
      <c r="L73" s="10"/>
      <c r="M73" s="9">
        <v>1</v>
      </c>
      <c r="N73" s="9"/>
      <c r="O73" s="10">
        <v>2</v>
      </c>
      <c r="P73" s="10"/>
      <c r="Q73" s="9">
        <v>1</v>
      </c>
      <c r="R73" s="9"/>
      <c r="S73" s="10">
        <v>0</v>
      </c>
      <c r="T73" s="10"/>
      <c r="U73" s="9">
        <v>1</v>
      </c>
      <c r="V73" s="9"/>
      <c r="W73" s="10">
        <v>1</v>
      </c>
      <c r="X73" s="10"/>
      <c r="Y73" s="9">
        <v>0</v>
      </c>
      <c r="Z73" s="9"/>
      <c r="AA73" s="11">
        <f t="shared" si="8"/>
        <v>7</v>
      </c>
    </row>
    <row r="74" spans="1:27" ht="30" customHeight="1" x14ac:dyDescent="0.25">
      <c r="A74" s="4" t="str">
        <f t="shared" si="9"/>
        <v>Московский</v>
      </c>
      <c r="B74" s="12" t="str">
        <f t="shared" si="9"/>
        <v xml:space="preserve">ГБОУ СОШ №358 </v>
      </c>
      <c r="C74" s="6">
        <f t="shared" si="9"/>
        <v>11358</v>
      </c>
      <c r="D74" s="6" t="str">
        <f t="shared" si="9"/>
        <v>СОШ</v>
      </c>
      <c r="E74" s="8" t="str">
        <f t="shared" si="9"/>
        <v>3в</v>
      </c>
      <c r="F74" s="8">
        <f t="shared" si="9"/>
        <v>127</v>
      </c>
      <c r="G74" s="8">
        <f t="shared" si="9"/>
        <v>109</v>
      </c>
      <c r="H74" s="8">
        <f t="shared" si="10"/>
        <v>11358071</v>
      </c>
      <c r="I74" s="9"/>
      <c r="J74" s="9">
        <v>1</v>
      </c>
      <c r="K74" s="10">
        <v>1</v>
      </c>
      <c r="L74" s="10"/>
      <c r="M74" s="9">
        <v>0</v>
      </c>
      <c r="N74" s="9"/>
      <c r="O74" s="10">
        <v>1</v>
      </c>
      <c r="P74" s="10"/>
      <c r="Q74" s="9"/>
      <c r="R74" s="9">
        <v>2</v>
      </c>
      <c r="S74" s="10">
        <v>1</v>
      </c>
      <c r="T74" s="10"/>
      <c r="U74" s="9">
        <v>1</v>
      </c>
      <c r="V74" s="9"/>
      <c r="W74" s="10">
        <v>1</v>
      </c>
      <c r="X74" s="10"/>
      <c r="Y74" s="9">
        <v>1</v>
      </c>
      <c r="Z74" s="9"/>
      <c r="AA74" s="11">
        <f t="shared" si="8"/>
        <v>9</v>
      </c>
    </row>
    <row r="75" spans="1:27" ht="30" customHeight="1" x14ac:dyDescent="0.25">
      <c r="A75" s="4" t="str">
        <f t="shared" si="9"/>
        <v>Московский</v>
      </c>
      <c r="B75" s="12" t="str">
        <f t="shared" si="9"/>
        <v xml:space="preserve">ГБОУ СОШ №358 </v>
      </c>
      <c r="C75" s="6">
        <f t="shared" si="9"/>
        <v>11358</v>
      </c>
      <c r="D75" s="6" t="str">
        <f t="shared" si="9"/>
        <v>СОШ</v>
      </c>
      <c r="E75" s="8" t="str">
        <f t="shared" si="9"/>
        <v>3в</v>
      </c>
      <c r="F75" s="8">
        <f t="shared" si="9"/>
        <v>127</v>
      </c>
      <c r="G75" s="8">
        <f t="shared" si="9"/>
        <v>109</v>
      </c>
      <c r="H75" s="8">
        <f t="shared" si="10"/>
        <v>11358072</v>
      </c>
      <c r="I75" s="9">
        <v>1</v>
      </c>
      <c r="J75" s="9"/>
      <c r="K75" s="10">
        <v>0</v>
      </c>
      <c r="L75" s="10"/>
      <c r="M75" s="9">
        <v>1</v>
      </c>
      <c r="N75" s="9"/>
      <c r="O75" s="10"/>
      <c r="P75" s="10">
        <v>2</v>
      </c>
      <c r="Q75" s="9">
        <v>1</v>
      </c>
      <c r="R75" s="9"/>
      <c r="S75" s="10">
        <v>0</v>
      </c>
      <c r="T75" s="10"/>
      <c r="U75" s="9"/>
      <c r="V75" s="9">
        <v>0</v>
      </c>
      <c r="W75" s="10"/>
      <c r="X75" s="10">
        <v>0</v>
      </c>
      <c r="Y75" s="9">
        <v>1</v>
      </c>
      <c r="Z75" s="9"/>
      <c r="AA75" s="11">
        <f t="shared" si="8"/>
        <v>6</v>
      </c>
    </row>
    <row r="76" spans="1:27" ht="30" customHeight="1" x14ac:dyDescent="0.25">
      <c r="A76" s="4" t="str">
        <f t="shared" si="9"/>
        <v>Московский</v>
      </c>
      <c r="B76" s="12" t="str">
        <f t="shared" si="9"/>
        <v xml:space="preserve">ГБОУ СОШ №358 </v>
      </c>
      <c r="C76" s="6">
        <f t="shared" si="9"/>
        <v>11358</v>
      </c>
      <c r="D76" s="6" t="str">
        <f t="shared" si="9"/>
        <v>СОШ</v>
      </c>
      <c r="E76" s="8" t="str">
        <f t="shared" si="9"/>
        <v>3в</v>
      </c>
      <c r="F76" s="8">
        <f t="shared" si="9"/>
        <v>127</v>
      </c>
      <c r="G76" s="8">
        <f t="shared" si="9"/>
        <v>109</v>
      </c>
      <c r="H76" s="8">
        <f t="shared" si="10"/>
        <v>11358073</v>
      </c>
      <c r="I76" s="9"/>
      <c r="J76" s="9">
        <v>1</v>
      </c>
      <c r="K76" s="10">
        <v>1</v>
      </c>
      <c r="L76" s="10"/>
      <c r="M76" s="9">
        <v>1</v>
      </c>
      <c r="N76" s="9"/>
      <c r="O76" s="10"/>
      <c r="P76" s="10">
        <v>0</v>
      </c>
      <c r="Q76" s="9">
        <v>1</v>
      </c>
      <c r="R76" s="9"/>
      <c r="S76" s="10">
        <v>0</v>
      </c>
      <c r="T76" s="10"/>
      <c r="U76" s="9">
        <v>0</v>
      </c>
      <c r="V76" s="9"/>
      <c r="W76" s="10">
        <v>1</v>
      </c>
      <c r="X76" s="10"/>
      <c r="Y76" s="9">
        <v>1</v>
      </c>
      <c r="Z76" s="9"/>
      <c r="AA76" s="11">
        <f t="shared" si="8"/>
        <v>6</v>
      </c>
    </row>
    <row r="77" spans="1:27" ht="30" customHeight="1" x14ac:dyDescent="0.25">
      <c r="A77" s="4" t="str">
        <f t="shared" si="9"/>
        <v>Московский</v>
      </c>
      <c r="B77" s="12" t="str">
        <f t="shared" si="9"/>
        <v xml:space="preserve">ГБОУ СОШ №358 </v>
      </c>
      <c r="C77" s="6">
        <f t="shared" si="9"/>
        <v>11358</v>
      </c>
      <c r="D77" s="6" t="str">
        <f t="shared" si="9"/>
        <v>СОШ</v>
      </c>
      <c r="E77" s="8" t="str">
        <f t="shared" si="9"/>
        <v>3в</v>
      </c>
      <c r="F77" s="8">
        <f t="shared" si="9"/>
        <v>127</v>
      </c>
      <c r="G77" s="8">
        <f t="shared" si="9"/>
        <v>109</v>
      </c>
      <c r="H77" s="8">
        <f t="shared" si="10"/>
        <v>11358074</v>
      </c>
      <c r="I77" s="9"/>
      <c r="J77" s="9">
        <v>1</v>
      </c>
      <c r="K77" s="10">
        <v>1</v>
      </c>
      <c r="L77" s="10"/>
      <c r="M77" s="9">
        <v>1</v>
      </c>
      <c r="N77" s="9"/>
      <c r="O77" s="10"/>
      <c r="P77" s="10">
        <v>2</v>
      </c>
      <c r="Q77" s="9">
        <v>2</v>
      </c>
      <c r="R77" s="9"/>
      <c r="S77" s="10">
        <v>1</v>
      </c>
      <c r="T77" s="10"/>
      <c r="U77" s="9">
        <v>1</v>
      </c>
      <c r="V77" s="9"/>
      <c r="W77" s="10">
        <v>2</v>
      </c>
      <c r="X77" s="10"/>
      <c r="Y77" s="9">
        <v>1</v>
      </c>
      <c r="Z77" s="9"/>
      <c r="AA77" s="11">
        <f t="shared" si="8"/>
        <v>12</v>
      </c>
    </row>
    <row r="78" spans="1:27" ht="30" customHeight="1" x14ac:dyDescent="0.25">
      <c r="A78" s="4" t="str">
        <f t="shared" si="9"/>
        <v>Московский</v>
      </c>
      <c r="B78" s="12" t="str">
        <f t="shared" si="9"/>
        <v xml:space="preserve">ГБОУ СОШ №358 </v>
      </c>
      <c r="C78" s="6">
        <f t="shared" si="9"/>
        <v>11358</v>
      </c>
      <c r="D78" s="6" t="str">
        <f t="shared" si="9"/>
        <v>СОШ</v>
      </c>
      <c r="E78" s="8" t="str">
        <f t="shared" si="9"/>
        <v>3в</v>
      </c>
      <c r="F78" s="8">
        <f t="shared" si="9"/>
        <v>127</v>
      </c>
      <c r="G78" s="8">
        <f t="shared" si="9"/>
        <v>109</v>
      </c>
      <c r="H78" s="8">
        <f t="shared" si="10"/>
        <v>11358075</v>
      </c>
      <c r="I78" s="9">
        <v>0</v>
      </c>
      <c r="J78" s="9"/>
      <c r="K78" s="10">
        <v>1</v>
      </c>
      <c r="L78" s="10"/>
      <c r="M78" s="9">
        <v>1</v>
      </c>
      <c r="N78" s="9"/>
      <c r="O78" s="10">
        <v>2</v>
      </c>
      <c r="P78" s="10"/>
      <c r="Q78" s="9">
        <v>1</v>
      </c>
      <c r="R78" s="9"/>
      <c r="S78" s="10">
        <v>1</v>
      </c>
      <c r="T78" s="10"/>
      <c r="U78" s="9">
        <v>1</v>
      </c>
      <c r="V78" s="9"/>
      <c r="W78" s="10">
        <v>2</v>
      </c>
      <c r="X78" s="10"/>
      <c r="Y78" s="9">
        <v>1</v>
      </c>
      <c r="Z78" s="9"/>
      <c r="AA78" s="11">
        <f t="shared" si="8"/>
        <v>10</v>
      </c>
    </row>
    <row r="79" spans="1:27" ht="30" customHeight="1" x14ac:dyDescent="0.25">
      <c r="A79" s="4" t="str">
        <f t="shared" si="9"/>
        <v>Московский</v>
      </c>
      <c r="B79" s="12" t="str">
        <f t="shared" si="9"/>
        <v xml:space="preserve">ГБОУ СОШ №358 </v>
      </c>
      <c r="C79" s="6">
        <f t="shared" si="9"/>
        <v>11358</v>
      </c>
      <c r="D79" s="6" t="str">
        <f t="shared" si="9"/>
        <v>СОШ</v>
      </c>
      <c r="E79" s="8" t="str">
        <f t="shared" si="9"/>
        <v>3в</v>
      </c>
      <c r="F79" s="8">
        <f t="shared" si="9"/>
        <v>127</v>
      </c>
      <c r="G79" s="8">
        <f t="shared" si="9"/>
        <v>109</v>
      </c>
      <c r="H79" s="8">
        <f t="shared" si="10"/>
        <v>11358076</v>
      </c>
      <c r="I79" s="9"/>
      <c r="J79" s="9">
        <v>2</v>
      </c>
      <c r="K79" s="10">
        <v>1</v>
      </c>
      <c r="L79" s="10"/>
      <c r="M79" s="9">
        <v>1</v>
      </c>
      <c r="N79" s="9"/>
      <c r="O79" s="10">
        <v>2</v>
      </c>
      <c r="P79" s="10"/>
      <c r="Q79" s="9">
        <v>1</v>
      </c>
      <c r="R79" s="9"/>
      <c r="S79" s="10">
        <v>1</v>
      </c>
      <c r="T79" s="10"/>
      <c r="U79" s="9">
        <v>1</v>
      </c>
      <c r="V79" s="9"/>
      <c r="W79" s="10"/>
      <c r="X79" s="10">
        <v>1</v>
      </c>
      <c r="Y79" s="9">
        <v>1</v>
      </c>
      <c r="Z79" s="9"/>
      <c r="AA79" s="11">
        <f t="shared" si="8"/>
        <v>11</v>
      </c>
    </row>
    <row r="80" spans="1:27" ht="30" customHeight="1" x14ac:dyDescent="0.25">
      <c r="A80" s="4" t="str">
        <f t="shared" si="9"/>
        <v>Московский</v>
      </c>
      <c r="B80" s="12" t="str">
        <f t="shared" si="9"/>
        <v xml:space="preserve">ГБОУ СОШ №358 </v>
      </c>
      <c r="C80" s="6">
        <f t="shared" si="9"/>
        <v>11358</v>
      </c>
      <c r="D80" s="6" t="str">
        <f t="shared" si="9"/>
        <v>СОШ</v>
      </c>
      <c r="E80" s="8" t="str">
        <f t="shared" si="9"/>
        <v>3в</v>
      </c>
      <c r="F80" s="8">
        <f t="shared" si="9"/>
        <v>127</v>
      </c>
      <c r="G80" s="8">
        <f t="shared" si="9"/>
        <v>109</v>
      </c>
      <c r="H80" s="8">
        <f t="shared" si="10"/>
        <v>11358077</v>
      </c>
      <c r="I80" s="9">
        <v>2</v>
      </c>
      <c r="J80" s="9"/>
      <c r="K80" s="10"/>
      <c r="L80" s="10">
        <v>1</v>
      </c>
      <c r="M80" s="9">
        <v>1</v>
      </c>
      <c r="N80" s="9"/>
      <c r="O80" s="10">
        <v>2</v>
      </c>
      <c r="P80" s="10"/>
      <c r="Q80" s="9"/>
      <c r="R80" s="9">
        <v>2</v>
      </c>
      <c r="S80" s="10">
        <v>0</v>
      </c>
      <c r="T80" s="10"/>
      <c r="U80" s="9">
        <v>0</v>
      </c>
      <c r="V80" s="9"/>
      <c r="W80" s="10">
        <v>2</v>
      </c>
      <c r="X80" s="10"/>
      <c r="Y80" s="9">
        <v>1</v>
      </c>
      <c r="Z80" s="9"/>
      <c r="AA80" s="11">
        <f t="shared" si="8"/>
        <v>11</v>
      </c>
    </row>
    <row r="81" spans="1:27" ht="30" customHeight="1" x14ac:dyDescent="0.25">
      <c r="A81" s="4" t="str">
        <f t="shared" si="9"/>
        <v>Московский</v>
      </c>
      <c r="B81" s="12" t="str">
        <f t="shared" si="9"/>
        <v xml:space="preserve">ГБОУ СОШ №358 </v>
      </c>
      <c r="C81" s="6">
        <f t="shared" si="9"/>
        <v>11358</v>
      </c>
      <c r="D81" s="6" t="str">
        <f t="shared" si="9"/>
        <v>СОШ</v>
      </c>
      <c r="E81" s="8" t="str">
        <f t="shared" si="9"/>
        <v>3в</v>
      </c>
      <c r="F81" s="8">
        <f t="shared" si="9"/>
        <v>127</v>
      </c>
      <c r="G81" s="8">
        <f t="shared" si="9"/>
        <v>109</v>
      </c>
      <c r="H81" s="8">
        <f t="shared" si="10"/>
        <v>11358078</v>
      </c>
      <c r="I81" s="9"/>
      <c r="J81" s="9">
        <v>2</v>
      </c>
      <c r="K81" s="10"/>
      <c r="L81" s="10">
        <v>1</v>
      </c>
      <c r="M81" s="9"/>
      <c r="N81" s="9">
        <v>0</v>
      </c>
      <c r="O81" s="10">
        <v>2</v>
      </c>
      <c r="P81" s="10"/>
      <c r="Q81" s="9"/>
      <c r="R81" s="9">
        <v>2</v>
      </c>
      <c r="S81" s="10">
        <v>1</v>
      </c>
      <c r="T81" s="10"/>
      <c r="U81" s="9">
        <v>0</v>
      </c>
      <c r="V81" s="9"/>
      <c r="W81" s="10"/>
      <c r="X81" s="10">
        <v>0</v>
      </c>
      <c r="Y81" s="9">
        <v>1</v>
      </c>
      <c r="Z81" s="9"/>
      <c r="AA81" s="11">
        <f t="shared" si="8"/>
        <v>9</v>
      </c>
    </row>
    <row r="82" spans="1:27" ht="30" customHeight="1" x14ac:dyDescent="0.25">
      <c r="A82" s="4" t="str">
        <f t="shared" si="9"/>
        <v>Московский</v>
      </c>
      <c r="B82" s="12" t="str">
        <f t="shared" si="9"/>
        <v xml:space="preserve">ГБОУ СОШ №358 </v>
      </c>
      <c r="C82" s="6">
        <f t="shared" si="9"/>
        <v>11358</v>
      </c>
      <c r="D82" s="6" t="str">
        <f t="shared" si="9"/>
        <v>СОШ</v>
      </c>
      <c r="E82" s="8" t="str">
        <f t="shared" si="9"/>
        <v>3в</v>
      </c>
      <c r="F82" s="8">
        <f t="shared" si="9"/>
        <v>127</v>
      </c>
      <c r="G82" s="8">
        <f t="shared" si="9"/>
        <v>109</v>
      </c>
      <c r="H82" s="8">
        <f t="shared" si="10"/>
        <v>11358079</v>
      </c>
      <c r="I82" s="9"/>
      <c r="J82" s="9">
        <v>1</v>
      </c>
      <c r="K82" s="10"/>
      <c r="L82" s="10">
        <v>1</v>
      </c>
      <c r="M82" s="9"/>
      <c r="N82" s="9">
        <v>0</v>
      </c>
      <c r="O82" s="10">
        <v>1</v>
      </c>
      <c r="P82" s="10"/>
      <c r="Q82" s="9"/>
      <c r="R82" s="9">
        <v>0</v>
      </c>
      <c r="S82" s="10">
        <v>1</v>
      </c>
      <c r="T82" s="10"/>
      <c r="U82" s="9">
        <v>0</v>
      </c>
      <c r="V82" s="9"/>
      <c r="W82" s="10">
        <v>1</v>
      </c>
      <c r="X82" s="10"/>
      <c r="Y82" s="9">
        <v>1</v>
      </c>
      <c r="Z82" s="9"/>
      <c r="AA82" s="11">
        <f t="shared" si="8"/>
        <v>6</v>
      </c>
    </row>
    <row r="83" spans="1:27" ht="30" customHeight="1" x14ac:dyDescent="0.25">
      <c r="A83" s="4" t="str">
        <f t="shared" si="9"/>
        <v>Московский</v>
      </c>
      <c r="B83" s="12" t="str">
        <f t="shared" si="9"/>
        <v xml:space="preserve">ГБОУ СОШ №358 </v>
      </c>
      <c r="C83" s="6">
        <f t="shared" si="9"/>
        <v>11358</v>
      </c>
      <c r="D83" s="6" t="str">
        <f t="shared" si="9"/>
        <v>СОШ</v>
      </c>
      <c r="E83" s="8" t="str">
        <f t="shared" si="9"/>
        <v>3в</v>
      </c>
      <c r="F83" s="8">
        <f t="shared" si="9"/>
        <v>127</v>
      </c>
      <c r="G83" s="8">
        <f t="shared" si="9"/>
        <v>109</v>
      </c>
      <c r="H83" s="8">
        <f t="shared" si="10"/>
        <v>11358080</v>
      </c>
      <c r="I83" s="9"/>
      <c r="J83" s="9">
        <v>2</v>
      </c>
      <c r="K83" s="10">
        <v>1</v>
      </c>
      <c r="L83" s="10"/>
      <c r="M83" s="9">
        <v>1</v>
      </c>
      <c r="N83" s="9"/>
      <c r="O83" s="10">
        <v>2</v>
      </c>
      <c r="P83" s="10"/>
      <c r="Q83" s="9"/>
      <c r="R83" s="9">
        <v>2</v>
      </c>
      <c r="S83" s="10">
        <v>1</v>
      </c>
      <c r="T83" s="10"/>
      <c r="U83" s="9"/>
      <c r="V83" s="9">
        <v>1</v>
      </c>
      <c r="W83" s="10">
        <v>2</v>
      </c>
      <c r="X83" s="10"/>
      <c r="Y83" s="9">
        <v>0</v>
      </c>
      <c r="Z83" s="9"/>
      <c r="AA83" s="11">
        <f t="shared" si="8"/>
        <v>12</v>
      </c>
    </row>
    <row r="84" spans="1:27" ht="30" customHeight="1" x14ac:dyDescent="0.25">
      <c r="A84" s="4" t="str">
        <f t="shared" si="9"/>
        <v>Московский</v>
      </c>
      <c r="B84" s="12" t="str">
        <f t="shared" si="9"/>
        <v xml:space="preserve">ГБОУ СОШ №358 </v>
      </c>
      <c r="C84" s="6">
        <f t="shared" si="9"/>
        <v>11358</v>
      </c>
      <c r="D84" s="6" t="str">
        <f t="shared" si="9"/>
        <v>СОШ</v>
      </c>
      <c r="E84" s="8" t="str">
        <f t="shared" si="9"/>
        <v>3в</v>
      </c>
      <c r="F84" s="8">
        <f t="shared" si="9"/>
        <v>127</v>
      </c>
      <c r="G84" s="8">
        <f t="shared" si="9"/>
        <v>109</v>
      </c>
      <c r="H84" s="8">
        <f t="shared" si="10"/>
        <v>11358081</v>
      </c>
      <c r="I84" s="9"/>
      <c r="J84" s="9">
        <v>2</v>
      </c>
      <c r="K84" s="10">
        <v>1</v>
      </c>
      <c r="L84" s="10"/>
      <c r="M84" s="9"/>
      <c r="N84" s="9">
        <v>1</v>
      </c>
      <c r="O84" s="10"/>
      <c r="P84" s="10">
        <v>1</v>
      </c>
      <c r="Q84" s="9">
        <v>2</v>
      </c>
      <c r="R84" s="9"/>
      <c r="S84" s="10">
        <v>1</v>
      </c>
      <c r="T84" s="10"/>
      <c r="U84" s="9"/>
      <c r="V84" s="9">
        <v>1</v>
      </c>
      <c r="W84" s="10">
        <v>2</v>
      </c>
      <c r="X84" s="10"/>
      <c r="Y84" s="9">
        <v>1</v>
      </c>
      <c r="Z84" s="9"/>
      <c r="AA84" s="11">
        <f t="shared" si="8"/>
        <v>12</v>
      </c>
    </row>
    <row r="85" spans="1:27" ht="30" customHeight="1" x14ac:dyDescent="0.25">
      <c r="A85" s="4" t="str">
        <f t="shared" si="9"/>
        <v>Московский</v>
      </c>
      <c r="B85" s="12" t="str">
        <f t="shared" si="9"/>
        <v xml:space="preserve">ГБОУ СОШ №358 </v>
      </c>
      <c r="C85" s="6">
        <f t="shared" si="9"/>
        <v>11358</v>
      </c>
      <c r="D85" s="6" t="str">
        <f t="shared" si="9"/>
        <v>СОШ</v>
      </c>
      <c r="E85" s="8" t="str">
        <f t="shared" si="9"/>
        <v>3в</v>
      </c>
      <c r="F85" s="8">
        <f t="shared" si="9"/>
        <v>127</v>
      </c>
      <c r="G85" s="8">
        <f t="shared" si="9"/>
        <v>109</v>
      </c>
      <c r="H85" s="8">
        <f t="shared" si="10"/>
        <v>11358082</v>
      </c>
      <c r="I85" s="9">
        <v>2</v>
      </c>
      <c r="J85" s="9"/>
      <c r="K85" s="10">
        <v>1</v>
      </c>
      <c r="L85" s="10"/>
      <c r="M85" s="9">
        <v>1</v>
      </c>
      <c r="N85" s="9"/>
      <c r="O85" s="10">
        <v>2</v>
      </c>
      <c r="P85" s="10"/>
      <c r="Q85" s="9">
        <v>1</v>
      </c>
      <c r="R85" s="9"/>
      <c r="S85" s="10">
        <v>1</v>
      </c>
      <c r="T85" s="10"/>
      <c r="U85" s="9">
        <v>0</v>
      </c>
      <c r="V85" s="9"/>
      <c r="W85" s="10">
        <v>2</v>
      </c>
      <c r="X85" s="10"/>
      <c r="Y85" s="9">
        <v>1</v>
      </c>
      <c r="Z85" s="9"/>
      <c r="AA85" s="11">
        <f t="shared" si="8"/>
        <v>11</v>
      </c>
    </row>
    <row r="86" spans="1:27" ht="30" customHeight="1" x14ac:dyDescent="0.25">
      <c r="A86" s="4" t="str">
        <f t="shared" ref="A86:G101" si="11">A85</f>
        <v>Московский</v>
      </c>
      <c r="B86" s="12" t="str">
        <f t="shared" si="11"/>
        <v xml:space="preserve">ГБОУ СОШ №358 </v>
      </c>
      <c r="C86" s="6">
        <f t="shared" si="11"/>
        <v>11358</v>
      </c>
      <c r="D86" s="6" t="str">
        <f t="shared" si="11"/>
        <v>СОШ</v>
      </c>
      <c r="E86" s="8" t="str">
        <f t="shared" si="11"/>
        <v>3в</v>
      </c>
      <c r="F86" s="8">
        <f t="shared" si="11"/>
        <v>127</v>
      </c>
      <c r="G86" s="8">
        <f t="shared" si="11"/>
        <v>109</v>
      </c>
      <c r="H86" s="8">
        <f t="shared" si="10"/>
        <v>11358083</v>
      </c>
      <c r="I86" s="9">
        <v>2</v>
      </c>
      <c r="J86" s="9"/>
      <c r="K86" s="10">
        <v>1</v>
      </c>
      <c r="L86" s="10"/>
      <c r="M86" s="9">
        <v>1</v>
      </c>
      <c r="N86" s="9"/>
      <c r="O86" s="10">
        <v>1</v>
      </c>
      <c r="P86" s="10"/>
      <c r="Q86" s="9"/>
      <c r="R86" s="9">
        <v>2</v>
      </c>
      <c r="S86" s="10">
        <v>1</v>
      </c>
      <c r="T86" s="10"/>
      <c r="U86" s="9">
        <v>0</v>
      </c>
      <c r="V86" s="9"/>
      <c r="W86" s="10">
        <v>2</v>
      </c>
      <c r="X86" s="10"/>
      <c r="Y86" s="9">
        <v>1</v>
      </c>
      <c r="Z86" s="9"/>
      <c r="AA86" s="11">
        <f t="shared" si="8"/>
        <v>11</v>
      </c>
    </row>
    <row r="87" spans="1:27" ht="30" customHeight="1" x14ac:dyDescent="0.25">
      <c r="A87" s="4" t="str">
        <f t="shared" si="11"/>
        <v>Московский</v>
      </c>
      <c r="B87" s="12" t="str">
        <f t="shared" si="11"/>
        <v xml:space="preserve">ГБОУ СОШ №358 </v>
      </c>
      <c r="C87" s="6">
        <f t="shared" si="11"/>
        <v>11358</v>
      </c>
      <c r="D87" s="6" t="str">
        <f t="shared" si="11"/>
        <v>СОШ</v>
      </c>
      <c r="E87" s="8" t="str">
        <f t="shared" si="11"/>
        <v>3в</v>
      </c>
      <c r="F87" s="8">
        <f t="shared" si="11"/>
        <v>127</v>
      </c>
      <c r="G87" s="8">
        <f t="shared" si="11"/>
        <v>109</v>
      </c>
      <c r="H87" s="8">
        <f t="shared" si="10"/>
        <v>11358084</v>
      </c>
      <c r="I87" s="9">
        <v>1</v>
      </c>
      <c r="J87" s="9"/>
      <c r="K87" s="10"/>
      <c r="L87" s="10">
        <v>0</v>
      </c>
      <c r="M87" s="9">
        <v>1</v>
      </c>
      <c r="N87" s="9"/>
      <c r="O87" s="10">
        <v>2</v>
      </c>
      <c r="P87" s="10"/>
      <c r="Q87" s="9">
        <v>2</v>
      </c>
      <c r="R87" s="9"/>
      <c r="S87" s="10">
        <v>1</v>
      </c>
      <c r="T87" s="10"/>
      <c r="U87" s="9"/>
      <c r="V87" s="9">
        <v>0</v>
      </c>
      <c r="W87" s="10">
        <v>2</v>
      </c>
      <c r="X87" s="10"/>
      <c r="Y87" s="9">
        <v>1</v>
      </c>
      <c r="Z87" s="9"/>
      <c r="AA87" s="11">
        <f t="shared" si="8"/>
        <v>10</v>
      </c>
    </row>
    <row r="88" spans="1:27" ht="30" customHeight="1" x14ac:dyDescent="0.25">
      <c r="A88" s="4" t="str">
        <f t="shared" si="11"/>
        <v>Московский</v>
      </c>
      <c r="B88" s="12" t="str">
        <f t="shared" si="11"/>
        <v xml:space="preserve">ГБОУ СОШ №358 </v>
      </c>
      <c r="C88" s="6">
        <f t="shared" si="11"/>
        <v>11358</v>
      </c>
      <c r="D88" s="6" t="str">
        <f t="shared" si="11"/>
        <v>СОШ</v>
      </c>
      <c r="E88" s="8" t="str">
        <f t="shared" si="11"/>
        <v>3в</v>
      </c>
      <c r="F88" s="8">
        <f t="shared" si="11"/>
        <v>127</v>
      </c>
      <c r="G88" s="8">
        <f t="shared" si="11"/>
        <v>109</v>
      </c>
      <c r="H88" s="8">
        <f t="shared" si="10"/>
        <v>11358085</v>
      </c>
      <c r="I88" s="9"/>
      <c r="J88" s="9">
        <v>2</v>
      </c>
      <c r="K88" s="10">
        <v>1</v>
      </c>
      <c r="L88" s="10"/>
      <c r="M88" s="9">
        <v>1</v>
      </c>
      <c r="N88" s="9"/>
      <c r="O88" s="10"/>
      <c r="P88" s="10">
        <v>2</v>
      </c>
      <c r="Q88" s="9">
        <v>1</v>
      </c>
      <c r="R88" s="9"/>
      <c r="S88" s="10">
        <v>1</v>
      </c>
      <c r="T88" s="10"/>
      <c r="U88" s="9"/>
      <c r="V88" s="9">
        <v>1</v>
      </c>
      <c r="W88" s="10"/>
      <c r="X88" s="10">
        <v>1</v>
      </c>
      <c r="Y88" s="9">
        <v>0</v>
      </c>
      <c r="Z88" s="9"/>
      <c r="AA88" s="11">
        <f t="shared" si="8"/>
        <v>10</v>
      </c>
    </row>
    <row r="89" spans="1:27" ht="30" customHeight="1" x14ac:dyDescent="0.25">
      <c r="A89" s="4" t="str">
        <f t="shared" si="11"/>
        <v>Московский</v>
      </c>
      <c r="B89" s="12" t="str">
        <f t="shared" si="11"/>
        <v xml:space="preserve">ГБОУ СОШ №358 </v>
      </c>
      <c r="C89" s="6">
        <f t="shared" si="11"/>
        <v>11358</v>
      </c>
      <c r="D89" s="6" t="str">
        <f t="shared" si="11"/>
        <v>СОШ</v>
      </c>
      <c r="E89" s="13" t="s">
        <v>31</v>
      </c>
      <c r="F89" s="8">
        <f t="shared" si="11"/>
        <v>127</v>
      </c>
      <c r="G89" s="8">
        <f t="shared" si="11"/>
        <v>109</v>
      </c>
      <c r="H89" s="8">
        <f t="shared" si="10"/>
        <v>11358086</v>
      </c>
      <c r="I89" s="9"/>
      <c r="J89" s="9">
        <v>2</v>
      </c>
      <c r="K89" s="10">
        <v>1</v>
      </c>
      <c r="L89" s="10"/>
      <c r="M89" s="9"/>
      <c r="N89" s="9">
        <v>1</v>
      </c>
      <c r="O89" s="10"/>
      <c r="P89" s="10">
        <v>2</v>
      </c>
      <c r="Q89" s="9"/>
      <c r="R89" s="9">
        <v>2</v>
      </c>
      <c r="S89" s="10">
        <v>1</v>
      </c>
      <c r="T89" s="10"/>
      <c r="U89" s="9"/>
      <c r="V89" s="9">
        <v>0</v>
      </c>
      <c r="W89" s="10">
        <v>0</v>
      </c>
      <c r="X89" s="10"/>
      <c r="Y89" s="9"/>
      <c r="Z89" s="9">
        <v>1</v>
      </c>
      <c r="AA89" s="11">
        <f t="shared" si="8"/>
        <v>10</v>
      </c>
    </row>
    <row r="90" spans="1:27" ht="30" customHeight="1" x14ac:dyDescent="0.25">
      <c r="A90" s="4" t="str">
        <f t="shared" si="11"/>
        <v>Московский</v>
      </c>
      <c r="B90" s="12" t="str">
        <f t="shared" si="11"/>
        <v xml:space="preserve">ГБОУ СОШ №358 </v>
      </c>
      <c r="C90" s="6">
        <f t="shared" si="11"/>
        <v>11358</v>
      </c>
      <c r="D90" s="6" t="str">
        <f t="shared" si="11"/>
        <v>СОШ</v>
      </c>
      <c r="E90" s="8" t="str">
        <f t="shared" si="11"/>
        <v>3г</v>
      </c>
      <c r="F90" s="8">
        <f t="shared" si="11"/>
        <v>127</v>
      </c>
      <c r="G90" s="8">
        <f t="shared" si="11"/>
        <v>109</v>
      </c>
      <c r="H90" s="8">
        <f t="shared" si="10"/>
        <v>11358087</v>
      </c>
      <c r="I90" s="9"/>
      <c r="J90" s="9">
        <v>2</v>
      </c>
      <c r="K90" s="10">
        <v>1</v>
      </c>
      <c r="L90" s="10"/>
      <c r="M90" s="9"/>
      <c r="N90" s="9">
        <v>1</v>
      </c>
      <c r="O90" s="10">
        <v>2</v>
      </c>
      <c r="P90" s="10"/>
      <c r="Q90" s="9"/>
      <c r="R90" s="9">
        <v>2</v>
      </c>
      <c r="S90" s="10"/>
      <c r="T90" s="10">
        <v>1</v>
      </c>
      <c r="U90" s="9"/>
      <c r="V90" s="9">
        <v>0</v>
      </c>
      <c r="W90" s="10">
        <v>2</v>
      </c>
      <c r="X90" s="10"/>
      <c r="Y90" s="9">
        <v>0</v>
      </c>
      <c r="Z90" s="9"/>
      <c r="AA90" s="11">
        <f t="shared" si="8"/>
        <v>11</v>
      </c>
    </row>
    <row r="91" spans="1:27" ht="30" customHeight="1" x14ac:dyDescent="0.25">
      <c r="A91" s="4" t="str">
        <f t="shared" si="11"/>
        <v>Московский</v>
      </c>
      <c r="B91" s="12" t="str">
        <f t="shared" si="11"/>
        <v xml:space="preserve">ГБОУ СОШ №358 </v>
      </c>
      <c r="C91" s="6">
        <f t="shared" si="11"/>
        <v>11358</v>
      </c>
      <c r="D91" s="6" t="str">
        <f t="shared" si="11"/>
        <v>СОШ</v>
      </c>
      <c r="E91" s="8" t="str">
        <f t="shared" si="11"/>
        <v>3г</v>
      </c>
      <c r="F91" s="8">
        <f t="shared" si="11"/>
        <v>127</v>
      </c>
      <c r="G91" s="8">
        <f t="shared" si="11"/>
        <v>109</v>
      </c>
      <c r="H91" s="8">
        <f t="shared" si="10"/>
        <v>11358088</v>
      </c>
      <c r="I91" s="9"/>
      <c r="J91" s="9">
        <v>2</v>
      </c>
      <c r="K91" s="10"/>
      <c r="L91" s="10">
        <v>1</v>
      </c>
      <c r="M91" s="9">
        <v>0</v>
      </c>
      <c r="N91" s="9"/>
      <c r="O91" s="10">
        <v>1</v>
      </c>
      <c r="P91" s="10"/>
      <c r="Q91" s="9">
        <v>1</v>
      </c>
      <c r="R91" s="9"/>
      <c r="S91" s="10"/>
      <c r="T91" s="10">
        <v>0</v>
      </c>
      <c r="U91" s="9"/>
      <c r="V91" s="9">
        <v>0</v>
      </c>
      <c r="W91" s="10"/>
      <c r="X91" s="10">
        <v>0</v>
      </c>
      <c r="Y91" s="9"/>
      <c r="Z91" s="9">
        <v>1</v>
      </c>
      <c r="AA91" s="11">
        <f t="shared" si="8"/>
        <v>6</v>
      </c>
    </row>
    <row r="92" spans="1:27" ht="30" customHeight="1" x14ac:dyDescent="0.25">
      <c r="A92" s="4" t="str">
        <f t="shared" si="11"/>
        <v>Московский</v>
      </c>
      <c r="B92" s="12" t="str">
        <f t="shared" si="11"/>
        <v xml:space="preserve">ГБОУ СОШ №358 </v>
      </c>
      <c r="C92" s="6">
        <f t="shared" si="11"/>
        <v>11358</v>
      </c>
      <c r="D92" s="6" t="str">
        <f t="shared" si="11"/>
        <v>СОШ</v>
      </c>
      <c r="E92" s="8" t="str">
        <f t="shared" si="11"/>
        <v>3г</v>
      </c>
      <c r="F92" s="8">
        <f t="shared" si="11"/>
        <v>127</v>
      </c>
      <c r="G92" s="8">
        <f t="shared" si="11"/>
        <v>109</v>
      </c>
      <c r="H92" s="8">
        <f t="shared" si="10"/>
        <v>11358089</v>
      </c>
      <c r="I92" s="9"/>
      <c r="J92" s="9">
        <v>2</v>
      </c>
      <c r="K92" s="10">
        <v>1</v>
      </c>
      <c r="L92" s="10"/>
      <c r="M92" s="9"/>
      <c r="N92" s="9">
        <v>1</v>
      </c>
      <c r="O92" s="10"/>
      <c r="P92" s="10">
        <v>0</v>
      </c>
      <c r="Q92" s="9">
        <v>2</v>
      </c>
      <c r="R92" s="9"/>
      <c r="S92" s="10">
        <v>1</v>
      </c>
      <c r="T92" s="10"/>
      <c r="U92" s="9"/>
      <c r="V92" s="9">
        <v>1</v>
      </c>
      <c r="W92" s="10">
        <v>2</v>
      </c>
      <c r="X92" s="10"/>
      <c r="Y92" s="9"/>
      <c r="Z92" s="9">
        <v>1</v>
      </c>
      <c r="AA92" s="11">
        <f t="shared" si="8"/>
        <v>11</v>
      </c>
    </row>
    <row r="93" spans="1:27" ht="30" customHeight="1" x14ac:dyDescent="0.25">
      <c r="A93" s="4" t="str">
        <f t="shared" si="11"/>
        <v>Московский</v>
      </c>
      <c r="B93" s="12" t="str">
        <f t="shared" si="11"/>
        <v xml:space="preserve">ГБОУ СОШ №358 </v>
      </c>
      <c r="C93" s="6">
        <f t="shared" si="11"/>
        <v>11358</v>
      </c>
      <c r="D93" s="6" t="str">
        <f t="shared" si="11"/>
        <v>СОШ</v>
      </c>
      <c r="E93" s="8" t="str">
        <f t="shared" si="11"/>
        <v>3г</v>
      </c>
      <c r="F93" s="8">
        <f t="shared" si="11"/>
        <v>127</v>
      </c>
      <c r="G93" s="8">
        <f t="shared" si="11"/>
        <v>109</v>
      </c>
      <c r="H93" s="8">
        <f t="shared" si="10"/>
        <v>11358090</v>
      </c>
      <c r="I93" s="9"/>
      <c r="J93" s="9">
        <v>1</v>
      </c>
      <c r="K93" s="10">
        <v>1</v>
      </c>
      <c r="L93" s="10"/>
      <c r="M93" s="9"/>
      <c r="N93" s="9">
        <v>1</v>
      </c>
      <c r="O93" s="10">
        <v>2</v>
      </c>
      <c r="P93" s="10"/>
      <c r="Q93" s="9"/>
      <c r="R93" s="9">
        <v>1</v>
      </c>
      <c r="S93" s="10">
        <v>1</v>
      </c>
      <c r="T93" s="10"/>
      <c r="U93" s="9"/>
      <c r="V93" s="9">
        <v>0</v>
      </c>
      <c r="W93" s="10">
        <v>2</v>
      </c>
      <c r="X93" s="10"/>
      <c r="Y93" s="9">
        <v>0</v>
      </c>
      <c r="Z93" s="9"/>
      <c r="AA93" s="11">
        <f t="shared" si="8"/>
        <v>9</v>
      </c>
    </row>
    <row r="94" spans="1:27" ht="30" customHeight="1" x14ac:dyDescent="0.25">
      <c r="A94" s="4" t="str">
        <f t="shared" si="11"/>
        <v>Московский</v>
      </c>
      <c r="B94" s="12" t="str">
        <f t="shared" si="11"/>
        <v xml:space="preserve">ГБОУ СОШ №358 </v>
      </c>
      <c r="C94" s="6">
        <f t="shared" si="11"/>
        <v>11358</v>
      </c>
      <c r="D94" s="6" t="str">
        <f t="shared" si="11"/>
        <v>СОШ</v>
      </c>
      <c r="E94" s="8" t="str">
        <f t="shared" si="11"/>
        <v>3г</v>
      </c>
      <c r="F94" s="8">
        <f t="shared" si="11"/>
        <v>127</v>
      </c>
      <c r="G94" s="8">
        <f t="shared" si="11"/>
        <v>109</v>
      </c>
      <c r="H94" s="8">
        <f t="shared" si="10"/>
        <v>11358091</v>
      </c>
      <c r="I94" s="9">
        <v>2</v>
      </c>
      <c r="J94" s="9"/>
      <c r="K94" s="10">
        <v>1</v>
      </c>
      <c r="L94" s="10"/>
      <c r="M94" s="9">
        <v>1</v>
      </c>
      <c r="N94" s="9"/>
      <c r="O94" s="10"/>
      <c r="P94" s="10">
        <v>2</v>
      </c>
      <c r="Q94" s="9"/>
      <c r="R94" s="9">
        <v>2</v>
      </c>
      <c r="S94" s="10"/>
      <c r="T94" s="10">
        <v>1</v>
      </c>
      <c r="U94" s="9">
        <v>1</v>
      </c>
      <c r="V94" s="9"/>
      <c r="W94" s="10">
        <v>2</v>
      </c>
      <c r="X94" s="10"/>
      <c r="Y94" s="9"/>
      <c r="Z94" s="9">
        <v>1</v>
      </c>
      <c r="AA94" s="11">
        <f t="shared" si="8"/>
        <v>13</v>
      </c>
    </row>
    <row r="95" spans="1:27" ht="30" customHeight="1" x14ac:dyDescent="0.25">
      <c r="A95" s="4" t="str">
        <f t="shared" si="11"/>
        <v>Московский</v>
      </c>
      <c r="B95" s="12" t="str">
        <f t="shared" si="11"/>
        <v xml:space="preserve">ГБОУ СОШ №358 </v>
      </c>
      <c r="C95" s="6">
        <f t="shared" si="11"/>
        <v>11358</v>
      </c>
      <c r="D95" s="6" t="str">
        <f t="shared" si="11"/>
        <v>СОШ</v>
      </c>
      <c r="E95" s="8" t="str">
        <f t="shared" si="11"/>
        <v>3г</v>
      </c>
      <c r="F95" s="8">
        <f t="shared" si="11"/>
        <v>127</v>
      </c>
      <c r="G95" s="8">
        <f t="shared" si="11"/>
        <v>109</v>
      </c>
      <c r="H95" s="8">
        <f t="shared" si="10"/>
        <v>11358092</v>
      </c>
      <c r="I95" s="9"/>
      <c r="J95" s="9">
        <v>2</v>
      </c>
      <c r="K95" s="10">
        <v>1</v>
      </c>
      <c r="L95" s="10"/>
      <c r="M95" s="9"/>
      <c r="N95" s="9">
        <v>1</v>
      </c>
      <c r="O95" s="10"/>
      <c r="P95" s="10">
        <v>2</v>
      </c>
      <c r="Q95" s="9">
        <v>2</v>
      </c>
      <c r="R95" s="9"/>
      <c r="S95" s="10">
        <v>0</v>
      </c>
      <c r="T95" s="10"/>
      <c r="U95" s="9">
        <v>1</v>
      </c>
      <c r="V95" s="9"/>
      <c r="W95" s="10">
        <v>1</v>
      </c>
      <c r="X95" s="10"/>
      <c r="Y95" s="9">
        <v>1</v>
      </c>
      <c r="Z95" s="9"/>
      <c r="AA95" s="11">
        <f t="shared" si="8"/>
        <v>11</v>
      </c>
    </row>
    <row r="96" spans="1:27" ht="30" customHeight="1" x14ac:dyDescent="0.25">
      <c r="A96" s="4" t="str">
        <f t="shared" si="11"/>
        <v>Московский</v>
      </c>
      <c r="B96" s="12" t="str">
        <f t="shared" si="11"/>
        <v xml:space="preserve">ГБОУ СОШ №358 </v>
      </c>
      <c r="C96" s="6">
        <f t="shared" si="11"/>
        <v>11358</v>
      </c>
      <c r="D96" s="6" t="str">
        <f t="shared" si="11"/>
        <v>СОШ</v>
      </c>
      <c r="E96" s="8" t="str">
        <f t="shared" si="11"/>
        <v>3г</v>
      </c>
      <c r="F96" s="8">
        <f t="shared" si="11"/>
        <v>127</v>
      </c>
      <c r="G96" s="8">
        <f t="shared" si="11"/>
        <v>109</v>
      </c>
      <c r="H96" s="8">
        <f t="shared" si="10"/>
        <v>11358093</v>
      </c>
      <c r="I96" s="9">
        <v>0</v>
      </c>
      <c r="J96" s="9"/>
      <c r="K96" s="10"/>
      <c r="L96" s="10">
        <v>1</v>
      </c>
      <c r="M96" s="9">
        <v>1</v>
      </c>
      <c r="N96" s="9"/>
      <c r="O96" s="10">
        <v>2</v>
      </c>
      <c r="P96" s="10"/>
      <c r="Q96" s="9"/>
      <c r="R96" s="9">
        <v>1</v>
      </c>
      <c r="S96" s="10">
        <v>0</v>
      </c>
      <c r="T96" s="10"/>
      <c r="U96" s="9">
        <v>0</v>
      </c>
      <c r="V96" s="9"/>
      <c r="W96" s="10">
        <v>0</v>
      </c>
      <c r="X96" s="10"/>
      <c r="Y96" s="9">
        <v>0</v>
      </c>
      <c r="Z96" s="9"/>
      <c r="AA96" s="11">
        <f t="shared" si="8"/>
        <v>5</v>
      </c>
    </row>
    <row r="97" spans="1:27" ht="30" customHeight="1" x14ac:dyDescent="0.25">
      <c r="A97" s="4" t="str">
        <f t="shared" si="11"/>
        <v>Московский</v>
      </c>
      <c r="B97" s="12" t="str">
        <f t="shared" si="11"/>
        <v xml:space="preserve">ГБОУ СОШ №358 </v>
      </c>
      <c r="C97" s="6">
        <f t="shared" si="11"/>
        <v>11358</v>
      </c>
      <c r="D97" s="6" t="str">
        <f t="shared" si="11"/>
        <v>СОШ</v>
      </c>
      <c r="E97" s="8" t="str">
        <f t="shared" si="11"/>
        <v>3г</v>
      </c>
      <c r="F97" s="8">
        <f t="shared" si="11"/>
        <v>127</v>
      </c>
      <c r="G97" s="8">
        <f t="shared" si="11"/>
        <v>109</v>
      </c>
      <c r="H97" s="8">
        <f t="shared" si="10"/>
        <v>11358094</v>
      </c>
      <c r="I97" s="9">
        <v>2</v>
      </c>
      <c r="J97" s="9"/>
      <c r="K97" s="10">
        <v>0</v>
      </c>
      <c r="L97" s="10"/>
      <c r="M97" s="9"/>
      <c r="N97" s="9">
        <v>1</v>
      </c>
      <c r="O97" s="10">
        <v>1</v>
      </c>
      <c r="P97" s="10"/>
      <c r="Q97" s="9"/>
      <c r="R97" s="9">
        <v>1</v>
      </c>
      <c r="S97" s="10"/>
      <c r="T97" s="10">
        <v>1</v>
      </c>
      <c r="U97" s="9">
        <v>0</v>
      </c>
      <c r="V97" s="9"/>
      <c r="W97" s="10"/>
      <c r="X97" s="10">
        <v>0</v>
      </c>
      <c r="Y97" s="9"/>
      <c r="Z97" s="9">
        <v>1</v>
      </c>
      <c r="AA97" s="11">
        <f t="shared" si="8"/>
        <v>7</v>
      </c>
    </row>
    <row r="98" spans="1:27" ht="30" customHeight="1" x14ac:dyDescent="0.25">
      <c r="A98" s="4" t="str">
        <f t="shared" si="11"/>
        <v>Московский</v>
      </c>
      <c r="B98" s="12" t="str">
        <f t="shared" si="11"/>
        <v xml:space="preserve">ГБОУ СОШ №358 </v>
      </c>
      <c r="C98" s="6">
        <f t="shared" si="11"/>
        <v>11358</v>
      </c>
      <c r="D98" s="6" t="str">
        <f t="shared" si="11"/>
        <v>СОШ</v>
      </c>
      <c r="E98" s="8" t="str">
        <f t="shared" si="11"/>
        <v>3г</v>
      </c>
      <c r="F98" s="8">
        <f t="shared" si="11"/>
        <v>127</v>
      </c>
      <c r="G98" s="8">
        <f t="shared" si="11"/>
        <v>109</v>
      </c>
      <c r="H98" s="8">
        <f t="shared" si="10"/>
        <v>11358095</v>
      </c>
      <c r="I98" s="9">
        <v>0</v>
      </c>
      <c r="J98" s="9"/>
      <c r="K98" s="10">
        <v>1</v>
      </c>
      <c r="L98" s="10"/>
      <c r="M98" s="9">
        <v>1</v>
      </c>
      <c r="N98" s="9"/>
      <c r="O98" s="10"/>
      <c r="P98" s="10">
        <v>0</v>
      </c>
      <c r="Q98" s="9"/>
      <c r="R98" s="9">
        <v>2</v>
      </c>
      <c r="S98" s="10">
        <v>0</v>
      </c>
      <c r="T98" s="10"/>
      <c r="U98" s="9"/>
      <c r="V98" s="9">
        <v>0</v>
      </c>
      <c r="W98" s="10"/>
      <c r="X98" s="10">
        <v>2</v>
      </c>
      <c r="Y98" s="9"/>
      <c r="Z98" s="9">
        <v>0</v>
      </c>
      <c r="AA98" s="11">
        <f t="shared" si="8"/>
        <v>6</v>
      </c>
    </row>
    <row r="99" spans="1:27" ht="30" customHeight="1" x14ac:dyDescent="0.25">
      <c r="A99" s="4" t="str">
        <f t="shared" si="11"/>
        <v>Московский</v>
      </c>
      <c r="B99" s="12" t="str">
        <f t="shared" si="11"/>
        <v xml:space="preserve">ГБОУ СОШ №358 </v>
      </c>
      <c r="C99" s="6">
        <f t="shared" si="11"/>
        <v>11358</v>
      </c>
      <c r="D99" s="6" t="str">
        <f t="shared" si="11"/>
        <v>СОШ</v>
      </c>
      <c r="E99" s="8" t="str">
        <f t="shared" si="11"/>
        <v>3г</v>
      </c>
      <c r="F99" s="8">
        <f t="shared" si="11"/>
        <v>127</v>
      </c>
      <c r="G99" s="8">
        <f t="shared" si="11"/>
        <v>109</v>
      </c>
      <c r="H99" s="8">
        <f t="shared" si="10"/>
        <v>11358096</v>
      </c>
      <c r="I99" s="9">
        <v>0</v>
      </c>
      <c r="J99" s="9"/>
      <c r="K99" s="10"/>
      <c r="L99" s="10">
        <v>1</v>
      </c>
      <c r="M99" s="9">
        <v>1</v>
      </c>
      <c r="N99" s="9"/>
      <c r="O99" s="10">
        <v>2</v>
      </c>
      <c r="P99" s="10"/>
      <c r="Q99" s="9">
        <v>0</v>
      </c>
      <c r="R99" s="9"/>
      <c r="S99" s="10">
        <v>0</v>
      </c>
      <c r="T99" s="10"/>
      <c r="U99" s="9"/>
      <c r="V99" s="9">
        <v>0</v>
      </c>
      <c r="W99" s="10">
        <v>2</v>
      </c>
      <c r="X99" s="10"/>
      <c r="Y99" s="9"/>
      <c r="Z99" s="9">
        <v>0</v>
      </c>
      <c r="AA99" s="11">
        <f t="shared" si="8"/>
        <v>6</v>
      </c>
    </row>
    <row r="100" spans="1:27" ht="30" customHeight="1" x14ac:dyDescent="0.25">
      <c r="A100" s="4" t="str">
        <f t="shared" si="11"/>
        <v>Московский</v>
      </c>
      <c r="B100" s="12" t="str">
        <f t="shared" si="11"/>
        <v xml:space="preserve">ГБОУ СОШ №358 </v>
      </c>
      <c r="C100" s="6">
        <f t="shared" si="11"/>
        <v>11358</v>
      </c>
      <c r="D100" s="6" t="str">
        <f t="shared" si="11"/>
        <v>СОШ</v>
      </c>
      <c r="E100" s="8" t="str">
        <f t="shared" si="11"/>
        <v>3г</v>
      </c>
      <c r="F100" s="8">
        <f t="shared" si="11"/>
        <v>127</v>
      </c>
      <c r="G100" s="8">
        <f t="shared" si="11"/>
        <v>109</v>
      </c>
      <c r="H100" s="8">
        <f t="shared" si="10"/>
        <v>11358097</v>
      </c>
      <c r="I100" s="9"/>
      <c r="J100" s="9">
        <v>1</v>
      </c>
      <c r="K100" s="10">
        <v>1</v>
      </c>
      <c r="L100" s="10"/>
      <c r="M100" s="9">
        <v>1</v>
      </c>
      <c r="N100" s="9"/>
      <c r="O100" s="10">
        <v>2</v>
      </c>
      <c r="P100" s="10"/>
      <c r="Q100" s="9">
        <v>2</v>
      </c>
      <c r="R100" s="9"/>
      <c r="S100" s="10">
        <v>1</v>
      </c>
      <c r="T100" s="10"/>
      <c r="U100" s="9">
        <v>0</v>
      </c>
      <c r="V100" s="9"/>
      <c r="W100" s="10">
        <v>1</v>
      </c>
      <c r="X100" s="10"/>
      <c r="Y100" s="9"/>
      <c r="Z100" s="9">
        <v>1</v>
      </c>
      <c r="AA100" s="11">
        <f t="shared" si="8"/>
        <v>10</v>
      </c>
    </row>
    <row r="101" spans="1:27" ht="30" customHeight="1" x14ac:dyDescent="0.25">
      <c r="A101" s="4" t="str">
        <f t="shared" si="11"/>
        <v>Московский</v>
      </c>
      <c r="B101" s="12" t="str">
        <f t="shared" si="11"/>
        <v xml:space="preserve">ГБОУ СОШ №358 </v>
      </c>
      <c r="C101" s="6">
        <f t="shared" si="11"/>
        <v>11358</v>
      </c>
      <c r="D101" s="6" t="str">
        <f t="shared" si="11"/>
        <v>СОШ</v>
      </c>
      <c r="E101" s="8" t="str">
        <f t="shared" si="11"/>
        <v>3г</v>
      </c>
      <c r="F101" s="8">
        <f t="shared" si="11"/>
        <v>127</v>
      </c>
      <c r="G101" s="8">
        <f t="shared" si="11"/>
        <v>109</v>
      </c>
      <c r="H101" s="8">
        <f t="shared" si="10"/>
        <v>11358098</v>
      </c>
      <c r="I101" s="9">
        <v>0</v>
      </c>
      <c r="J101" s="9"/>
      <c r="K101" s="10">
        <v>1</v>
      </c>
      <c r="L101" s="10"/>
      <c r="M101" s="9">
        <v>1</v>
      </c>
      <c r="N101" s="9"/>
      <c r="O101" s="10">
        <v>2</v>
      </c>
      <c r="P101" s="10"/>
      <c r="Q101" s="9">
        <v>2</v>
      </c>
      <c r="R101" s="9"/>
      <c r="S101" s="10"/>
      <c r="T101" s="10">
        <v>1</v>
      </c>
      <c r="U101" s="9"/>
      <c r="V101" s="9">
        <v>1</v>
      </c>
      <c r="W101" s="10">
        <v>1</v>
      </c>
      <c r="X101" s="10"/>
      <c r="Y101" s="9">
        <v>0</v>
      </c>
      <c r="Z101" s="9"/>
      <c r="AA101" s="11">
        <f t="shared" si="8"/>
        <v>9</v>
      </c>
    </row>
    <row r="102" spans="1:27" ht="30" customHeight="1" x14ac:dyDescent="0.25">
      <c r="A102" s="4" t="str">
        <f t="shared" ref="A102:G112" si="12">A101</f>
        <v>Московский</v>
      </c>
      <c r="B102" s="12" t="str">
        <f t="shared" si="12"/>
        <v xml:space="preserve">ГБОУ СОШ №358 </v>
      </c>
      <c r="C102" s="6">
        <f t="shared" si="12"/>
        <v>11358</v>
      </c>
      <c r="D102" s="6" t="str">
        <f t="shared" si="12"/>
        <v>СОШ</v>
      </c>
      <c r="E102" s="8" t="str">
        <f t="shared" si="12"/>
        <v>3г</v>
      </c>
      <c r="F102" s="8">
        <f t="shared" si="12"/>
        <v>127</v>
      </c>
      <c r="G102" s="8">
        <f t="shared" si="12"/>
        <v>109</v>
      </c>
      <c r="H102" s="8">
        <f t="shared" si="10"/>
        <v>11358099</v>
      </c>
      <c r="I102" s="9">
        <v>2</v>
      </c>
      <c r="J102" s="9"/>
      <c r="K102" s="10">
        <v>1</v>
      </c>
      <c r="L102" s="10"/>
      <c r="M102" s="9">
        <v>1</v>
      </c>
      <c r="N102" s="9"/>
      <c r="O102" s="10"/>
      <c r="P102" s="10">
        <v>2</v>
      </c>
      <c r="Q102" s="9"/>
      <c r="R102" s="9">
        <v>1</v>
      </c>
      <c r="S102" s="10">
        <v>1</v>
      </c>
      <c r="T102" s="10"/>
      <c r="U102" s="9"/>
      <c r="V102" s="9">
        <v>1</v>
      </c>
      <c r="W102" s="10"/>
      <c r="X102" s="10">
        <v>2</v>
      </c>
      <c r="Y102" s="9"/>
      <c r="Z102" s="9">
        <v>0</v>
      </c>
      <c r="AA102" s="11">
        <f t="shared" si="8"/>
        <v>11</v>
      </c>
    </row>
    <row r="103" spans="1:27" ht="30" customHeight="1" x14ac:dyDescent="0.25">
      <c r="A103" s="4" t="str">
        <f t="shared" si="12"/>
        <v>Московский</v>
      </c>
      <c r="B103" s="12" t="str">
        <f t="shared" si="12"/>
        <v xml:space="preserve">ГБОУ СОШ №358 </v>
      </c>
      <c r="C103" s="6">
        <f t="shared" si="12"/>
        <v>11358</v>
      </c>
      <c r="D103" s="6" t="str">
        <f t="shared" si="12"/>
        <v>СОШ</v>
      </c>
      <c r="E103" s="8" t="str">
        <f t="shared" si="12"/>
        <v>3г</v>
      </c>
      <c r="F103" s="8">
        <f t="shared" si="12"/>
        <v>127</v>
      </c>
      <c r="G103" s="8">
        <f t="shared" si="12"/>
        <v>109</v>
      </c>
      <c r="H103" s="8">
        <f t="shared" si="10"/>
        <v>11358100</v>
      </c>
      <c r="I103" s="9"/>
      <c r="J103" s="9">
        <v>1</v>
      </c>
      <c r="K103" s="10">
        <v>1</v>
      </c>
      <c r="L103" s="10"/>
      <c r="M103" s="9">
        <v>1</v>
      </c>
      <c r="N103" s="9"/>
      <c r="O103" s="10">
        <v>2</v>
      </c>
      <c r="P103" s="10"/>
      <c r="Q103" s="9">
        <v>2</v>
      </c>
      <c r="R103" s="9"/>
      <c r="S103" s="10">
        <v>1</v>
      </c>
      <c r="T103" s="10"/>
      <c r="U103" s="9">
        <v>0</v>
      </c>
      <c r="V103" s="9"/>
      <c r="W103" s="10">
        <v>2</v>
      </c>
      <c r="X103" s="10"/>
      <c r="Y103" s="9">
        <v>1</v>
      </c>
      <c r="Z103" s="9"/>
      <c r="AA103" s="11">
        <f t="shared" si="8"/>
        <v>11</v>
      </c>
    </row>
    <row r="104" spans="1:27" ht="30" customHeight="1" x14ac:dyDescent="0.25">
      <c r="A104" s="4" t="str">
        <f t="shared" si="12"/>
        <v>Московский</v>
      </c>
      <c r="B104" s="12" t="str">
        <f t="shared" si="12"/>
        <v xml:space="preserve">ГБОУ СОШ №358 </v>
      </c>
      <c r="C104" s="6">
        <f t="shared" si="12"/>
        <v>11358</v>
      </c>
      <c r="D104" s="6" t="str">
        <f t="shared" si="12"/>
        <v>СОШ</v>
      </c>
      <c r="E104" s="8" t="str">
        <f t="shared" si="12"/>
        <v>3г</v>
      </c>
      <c r="F104" s="8">
        <f t="shared" si="12"/>
        <v>127</v>
      </c>
      <c r="G104" s="8">
        <f t="shared" si="12"/>
        <v>109</v>
      </c>
      <c r="H104" s="8">
        <f t="shared" si="10"/>
        <v>11358101</v>
      </c>
      <c r="I104" s="9">
        <v>2</v>
      </c>
      <c r="J104" s="9"/>
      <c r="K104" s="10">
        <v>1</v>
      </c>
      <c r="L104" s="10"/>
      <c r="M104" s="9">
        <v>1</v>
      </c>
      <c r="N104" s="9"/>
      <c r="O104" s="10"/>
      <c r="P104" s="10">
        <v>2</v>
      </c>
      <c r="Q104" s="9">
        <v>1</v>
      </c>
      <c r="R104" s="9"/>
      <c r="S104" s="10">
        <v>1</v>
      </c>
      <c r="T104" s="10"/>
      <c r="U104" s="9">
        <v>1</v>
      </c>
      <c r="V104" s="9"/>
      <c r="W104" s="10">
        <v>2</v>
      </c>
      <c r="X104" s="10"/>
      <c r="Y104" s="9">
        <v>1</v>
      </c>
      <c r="Z104" s="9"/>
      <c r="AA104" s="11">
        <f t="shared" si="8"/>
        <v>12</v>
      </c>
    </row>
    <row r="105" spans="1:27" ht="30" customHeight="1" x14ac:dyDescent="0.25">
      <c r="A105" s="4" t="str">
        <f t="shared" si="12"/>
        <v>Московский</v>
      </c>
      <c r="B105" s="12" t="str">
        <f t="shared" si="12"/>
        <v xml:space="preserve">ГБОУ СОШ №358 </v>
      </c>
      <c r="C105" s="6">
        <f t="shared" si="12"/>
        <v>11358</v>
      </c>
      <c r="D105" s="6" t="str">
        <f t="shared" si="12"/>
        <v>СОШ</v>
      </c>
      <c r="E105" s="8" t="str">
        <f t="shared" si="12"/>
        <v>3г</v>
      </c>
      <c r="F105" s="8">
        <f t="shared" si="12"/>
        <v>127</v>
      </c>
      <c r="G105" s="8">
        <f t="shared" si="12"/>
        <v>109</v>
      </c>
      <c r="H105" s="8">
        <f t="shared" si="10"/>
        <v>11358102</v>
      </c>
      <c r="I105" s="9">
        <v>2</v>
      </c>
      <c r="J105" s="9"/>
      <c r="K105" s="10"/>
      <c r="L105" s="10">
        <v>1</v>
      </c>
      <c r="M105" s="9">
        <v>1</v>
      </c>
      <c r="N105" s="9"/>
      <c r="O105" s="10">
        <v>2</v>
      </c>
      <c r="P105" s="10"/>
      <c r="Q105" s="9"/>
      <c r="R105" s="9">
        <v>2</v>
      </c>
      <c r="S105" s="10"/>
      <c r="T105" s="10">
        <v>1</v>
      </c>
      <c r="U105" s="9"/>
      <c r="V105" s="9">
        <v>1</v>
      </c>
      <c r="W105" s="10">
        <v>2</v>
      </c>
      <c r="X105" s="10"/>
      <c r="Y105" s="9"/>
      <c r="Z105" s="9">
        <v>1</v>
      </c>
      <c r="AA105" s="11">
        <f t="shared" si="8"/>
        <v>13</v>
      </c>
    </row>
    <row r="106" spans="1:27" ht="30" customHeight="1" x14ac:dyDescent="0.25">
      <c r="A106" s="4" t="str">
        <f t="shared" si="12"/>
        <v>Московский</v>
      </c>
      <c r="B106" s="12" t="str">
        <f t="shared" si="12"/>
        <v xml:space="preserve">ГБОУ СОШ №358 </v>
      </c>
      <c r="C106" s="6">
        <f t="shared" si="12"/>
        <v>11358</v>
      </c>
      <c r="D106" s="6" t="str">
        <f t="shared" si="12"/>
        <v>СОШ</v>
      </c>
      <c r="E106" s="8" t="str">
        <f t="shared" si="12"/>
        <v>3г</v>
      </c>
      <c r="F106" s="8">
        <f t="shared" si="12"/>
        <v>127</v>
      </c>
      <c r="G106" s="8">
        <f t="shared" si="12"/>
        <v>109</v>
      </c>
      <c r="H106" s="8">
        <f t="shared" si="10"/>
        <v>11358103</v>
      </c>
      <c r="I106" s="9">
        <v>2</v>
      </c>
      <c r="J106" s="9"/>
      <c r="K106" s="10">
        <v>0</v>
      </c>
      <c r="L106" s="10"/>
      <c r="M106" s="9">
        <v>1</v>
      </c>
      <c r="N106" s="9"/>
      <c r="O106" s="10">
        <v>2</v>
      </c>
      <c r="P106" s="10"/>
      <c r="Q106" s="9"/>
      <c r="R106" s="9">
        <v>2</v>
      </c>
      <c r="S106" s="10">
        <v>0</v>
      </c>
      <c r="T106" s="10"/>
      <c r="U106" s="9"/>
      <c r="V106" s="9">
        <v>0</v>
      </c>
      <c r="W106" s="10"/>
      <c r="X106" s="10">
        <v>2</v>
      </c>
      <c r="Y106" s="9">
        <v>0</v>
      </c>
      <c r="Z106" s="9"/>
      <c r="AA106" s="11">
        <f t="shared" si="8"/>
        <v>9</v>
      </c>
    </row>
    <row r="107" spans="1:27" ht="30" customHeight="1" x14ac:dyDescent="0.25">
      <c r="A107" s="4" t="str">
        <f t="shared" si="12"/>
        <v>Московский</v>
      </c>
      <c r="B107" s="12" t="str">
        <f t="shared" si="12"/>
        <v xml:space="preserve">ГБОУ СОШ №358 </v>
      </c>
      <c r="C107" s="6">
        <f t="shared" si="12"/>
        <v>11358</v>
      </c>
      <c r="D107" s="6" t="str">
        <f t="shared" si="12"/>
        <v>СОШ</v>
      </c>
      <c r="E107" s="8" t="str">
        <f t="shared" si="12"/>
        <v>3г</v>
      </c>
      <c r="F107" s="8">
        <f t="shared" si="12"/>
        <v>127</v>
      </c>
      <c r="G107" s="8">
        <f t="shared" si="12"/>
        <v>109</v>
      </c>
      <c r="H107" s="8">
        <f t="shared" si="10"/>
        <v>11358104</v>
      </c>
      <c r="I107" s="9"/>
      <c r="J107" s="9">
        <v>2</v>
      </c>
      <c r="K107" s="10">
        <v>1</v>
      </c>
      <c r="L107" s="10"/>
      <c r="M107" s="9"/>
      <c r="N107" s="9">
        <v>0</v>
      </c>
      <c r="O107" s="10"/>
      <c r="P107" s="10">
        <v>0</v>
      </c>
      <c r="Q107" s="9"/>
      <c r="R107" s="9">
        <v>1</v>
      </c>
      <c r="S107" s="10">
        <v>1</v>
      </c>
      <c r="T107" s="10"/>
      <c r="U107" s="9"/>
      <c r="V107" s="9">
        <v>0</v>
      </c>
      <c r="W107" s="10"/>
      <c r="X107" s="10">
        <v>2</v>
      </c>
      <c r="Y107" s="9"/>
      <c r="Z107" s="9">
        <v>0</v>
      </c>
      <c r="AA107" s="11">
        <f t="shared" si="8"/>
        <v>7</v>
      </c>
    </row>
    <row r="108" spans="1:27" ht="30" customHeight="1" x14ac:dyDescent="0.25">
      <c r="A108" s="4" t="str">
        <f t="shared" si="12"/>
        <v>Московский</v>
      </c>
      <c r="B108" s="12" t="str">
        <f t="shared" si="12"/>
        <v xml:space="preserve">ГБОУ СОШ №358 </v>
      </c>
      <c r="C108" s="6">
        <f t="shared" si="12"/>
        <v>11358</v>
      </c>
      <c r="D108" s="6" t="str">
        <f t="shared" si="12"/>
        <v>СОШ</v>
      </c>
      <c r="E108" s="8" t="str">
        <f t="shared" si="12"/>
        <v>3г</v>
      </c>
      <c r="F108" s="8">
        <f t="shared" si="12"/>
        <v>127</v>
      </c>
      <c r="G108" s="8">
        <f t="shared" si="12"/>
        <v>109</v>
      </c>
      <c r="H108" s="8">
        <f t="shared" si="10"/>
        <v>11358105</v>
      </c>
      <c r="I108" s="9"/>
      <c r="J108" s="9">
        <v>0</v>
      </c>
      <c r="K108" s="10"/>
      <c r="L108" s="10">
        <v>1</v>
      </c>
      <c r="M108" s="9">
        <v>0</v>
      </c>
      <c r="N108" s="9"/>
      <c r="O108" s="10">
        <v>2</v>
      </c>
      <c r="P108" s="10"/>
      <c r="Q108" s="9"/>
      <c r="R108" s="9">
        <v>1</v>
      </c>
      <c r="S108" s="10">
        <v>0</v>
      </c>
      <c r="T108" s="10"/>
      <c r="U108" s="9">
        <v>0</v>
      </c>
      <c r="V108" s="9"/>
      <c r="W108" s="10">
        <v>1</v>
      </c>
      <c r="X108" s="10"/>
      <c r="Y108" s="9"/>
      <c r="Z108" s="9">
        <v>0</v>
      </c>
      <c r="AA108" s="11">
        <f t="shared" si="8"/>
        <v>5</v>
      </c>
    </row>
    <row r="109" spans="1:27" ht="30" customHeight="1" x14ac:dyDescent="0.25">
      <c r="A109" s="4" t="str">
        <f t="shared" si="12"/>
        <v>Московский</v>
      </c>
      <c r="B109" s="12" t="str">
        <f t="shared" si="12"/>
        <v xml:space="preserve">ГБОУ СОШ №358 </v>
      </c>
      <c r="C109" s="6">
        <f t="shared" si="12"/>
        <v>11358</v>
      </c>
      <c r="D109" s="6" t="str">
        <f t="shared" si="12"/>
        <v>СОШ</v>
      </c>
      <c r="E109" s="8" t="str">
        <f t="shared" si="12"/>
        <v>3г</v>
      </c>
      <c r="F109" s="8">
        <f t="shared" si="12"/>
        <v>127</v>
      </c>
      <c r="G109" s="8">
        <f t="shared" si="12"/>
        <v>109</v>
      </c>
      <c r="H109" s="8">
        <f t="shared" si="10"/>
        <v>11358106</v>
      </c>
      <c r="I109" s="9"/>
      <c r="J109" s="9">
        <v>0</v>
      </c>
      <c r="K109" s="10"/>
      <c r="L109" s="10">
        <v>0</v>
      </c>
      <c r="M109" s="9"/>
      <c r="N109" s="9">
        <v>0</v>
      </c>
      <c r="O109" s="10">
        <v>1</v>
      </c>
      <c r="P109" s="10"/>
      <c r="Q109" s="9"/>
      <c r="R109" s="9">
        <v>1</v>
      </c>
      <c r="S109" s="10">
        <v>0</v>
      </c>
      <c r="T109" s="10"/>
      <c r="U109" s="9"/>
      <c r="V109" s="9">
        <v>0</v>
      </c>
      <c r="W109" s="10"/>
      <c r="X109" s="10">
        <v>0</v>
      </c>
      <c r="Y109" s="9">
        <v>0</v>
      </c>
      <c r="Z109" s="9"/>
      <c r="AA109" s="11">
        <f t="shared" si="8"/>
        <v>2</v>
      </c>
    </row>
    <row r="110" spans="1:27" ht="30" customHeight="1" x14ac:dyDescent="0.25">
      <c r="A110" s="4" t="str">
        <f t="shared" si="12"/>
        <v>Московский</v>
      </c>
      <c r="B110" s="12" t="str">
        <f t="shared" si="12"/>
        <v xml:space="preserve">ГБОУ СОШ №358 </v>
      </c>
      <c r="C110" s="6">
        <f t="shared" si="12"/>
        <v>11358</v>
      </c>
      <c r="D110" s="6" t="str">
        <f t="shared" si="12"/>
        <v>СОШ</v>
      </c>
      <c r="E110" s="8" t="str">
        <f t="shared" si="12"/>
        <v>3г</v>
      </c>
      <c r="F110" s="8">
        <f t="shared" si="12"/>
        <v>127</v>
      </c>
      <c r="G110" s="8">
        <f t="shared" si="12"/>
        <v>109</v>
      </c>
      <c r="H110" s="8">
        <f t="shared" si="10"/>
        <v>11358107</v>
      </c>
      <c r="I110" s="9">
        <v>2</v>
      </c>
      <c r="J110" s="9"/>
      <c r="K110" s="10"/>
      <c r="L110" s="10">
        <v>1</v>
      </c>
      <c r="M110" s="9">
        <v>1</v>
      </c>
      <c r="N110" s="9"/>
      <c r="O110" s="10"/>
      <c r="P110" s="10">
        <v>2</v>
      </c>
      <c r="Q110" s="9">
        <v>1</v>
      </c>
      <c r="R110" s="9"/>
      <c r="S110" s="10">
        <v>1</v>
      </c>
      <c r="T110" s="10"/>
      <c r="U110" s="9">
        <v>1</v>
      </c>
      <c r="V110" s="9"/>
      <c r="W110" s="10"/>
      <c r="X110" s="10">
        <v>2</v>
      </c>
      <c r="Y110" s="9">
        <v>1</v>
      </c>
      <c r="Z110" s="9"/>
      <c r="AA110" s="11">
        <f t="shared" si="8"/>
        <v>12</v>
      </c>
    </row>
    <row r="111" spans="1:27" ht="30" customHeight="1" x14ac:dyDescent="0.25">
      <c r="A111" s="4" t="str">
        <f t="shared" si="12"/>
        <v>Московский</v>
      </c>
      <c r="B111" s="12" t="str">
        <f t="shared" si="12"/>
        <v xml:space="preserve">ГБОУ СОШ №358 </v>
      </c>
      <c r="C111" s="6">
        <f t="shared" si="12"/>
        <v>11358</v>
      </c>
      <c r="D111" s="6" t="str">
        <f t="shared" si="12"/>
        <v>СОШ</v>
      </c>
      <c r="E111" s="8" t="str">
        <f t="shared" si="12"/>
        <v>3г</v>
      </c>
      <c r="F111" s="8">
        <f t="shared" si="12"/>
        <v>127</v>
      </c>
      <c r="G111" s="8">
        <f t="shared" si="12"/>
        <v>109</v>
      </c>
      <c r="H111" s="8">
        <f t="shared" si="10"/>
        <v>11358108</v>
      </c>
      <c r="I111" s="9"/>
      <c r="J111" s="9">
        <v>2</v>
      </c>
      <c r="K111" s="10"/>
      <c r="L111" s="10">
        <v>1</v>
      </c>
      <c r="M111" s="9"/>
      <c r="N111" s="9">
        <v>1</v>
      </c>
      <c r="O111" s="10">
        <v>2</v>
      </c>
      <c r="P111" s="10"/>
      <c r="Q111" s="9"/>
      <c r="R111" s="9">
        <v>1</v>
      </c>
      <c r="S111" s="10">
        <v>1</v>
      </c>
      <c r="T111" s="10"/>
      <c r="U111" s="9">
        <v>1</v>
      </c>
      <c r="V111" s="9"/>
      <c r="W111" s="10"/>
      <c r="X111" s="10">
        <v>2</v>
      </c>
      <c r="Y111" s="9">
        <v>1</v>
      </c>
      <c r="Z111" s="9"/>
      <c r="AA111" s="11">
        <f t="shared" si="8"/>
        <v>12</v>
      </c>
    </row>
    <row r="112" spans="1:27" ht="30" customHeight="1" x14ac:dyDescent="0.25">
      <c r="A112" s="4" t="str">
        <f t="shared" si="12"/>
        <v>Московский</v>
      </c>
      <c r="B112" s="12" t="str">
        <f t="shared" si="12"/>
        <v xml:space="preserve">ГБОУ СОШ №358 </v>
      </c>
      <c r="C112" s="6">
        <f t="shared" si="12"/>
        <v>11358</v>
      </c>
      <c r="D112" s="6" t="str">
        <f t="shared" si="12"/>
        <v>СОШ</v>
      </c>
      <c r="E112" s="8" t="str">
        <f t="shared" si="12"/>
        <v>3г</v>
      </c>
      <c r="F112" s="8">
        <f t="shared" si="12"/>
        <v>127</v>
      </c>
      <c r="G112" s="8">
        <f t="shared" si="12"/>
        <v>109</v>
      </c>
      <c r="H112" s="8">
        <f t="shared" si="10"/>
        <v>11358109</v>
      </c>
      <c r="I112" s="9"/>
      <c r="J112" s="9">
        <v>2</v>
      </c>
      <c r="K112" s="10">
        <v>1</v>
      </c>
      <c r="L112" s="10"/>
      <c r="M112" s="9"/>
      <c r="N112" s="9">
        <v>1</v>
      </c>
      <c r="O112" s="10"/>
      <c r="P112" s="10">
        <v>2</v>
      </c>
      <c r="Q112" s="9"/>
      <c r="R112" s="9">
        <v>2</v>
      </c>
      <c r="S112" s="10">
        <v>1</v>
      </c>
      <c r="T112" s="10"/>
      <c r="U112" s="9">
        <v>0</v>
      </c>
      <c r="V112" s="9"/>
      <c r="W112" s="10"/>
      <c r="X112" s="10">
        <v>2</v>
      </c>
      <c r="Y112" s="9">
        <v>1</v>
      </c>
      <c r="Z112" s="9"/>
      <c r="AA112" s="11">
        <f t="shared" si="8"/>
        <v>12</v>
      </c>
    </row>
    <row r="113" spans="1:27" x14ac:dyDescent="0.25">
      <c r="I113" s="15">
        <f>COUNTA(I4:I112)</f>
        <v>39</v>
      </c>
      <c r="J113" s="15">
        <f t="shared" ref="J113:AA113" si="13">COUNTA(J4:J112)</f>
        <v>70</v>
      </c>
      <c r="K113" s="15">
        <f t="shared" si="13"/>
        <v>74</v>
      </c>
      <c r="L113" s="15">
        <f t="shared" si="13"/>
        <v>35</v>
      </c>
      <c r="M113" s="15">
        <f t="shared" si="13"/>
        <v>75</v>
      </c>
      <c r="N113" s="15">
        <f t="shared" si="13"/>
        <v>34</v>
      </c>
      <c r="O113" s="15">
        <f t="shared" si="13"/>
        <v>71</v>
      </c>
      <c r="P113" s="15">
        <f t="shared" si="13"/>
        <v>38</v>
      </c>
      <c r="Q113" s="15">
        <f t="shared" si="13"/>
        <v>53</v>
      </c>
      <c r="R113" s="15">
        <f t="shared" si="13"/>
        <v>56</v>
      </c>
      <c r="S113" s="15">
        <f t="shared" si="13"/>
        <v>95</v>
      </c>
      <c r="T113" s="15">
        <f t="shared" si="13"/>
        <v>14</v>
      </c>
      <c r="U113" s="15">
        <f t="shared" si="13"/>
        <v>55</v>
      </c>
      <c r="V113" s="15">
        <f t="shared" si="13"/>
        <v>54</v>
      </c>
      <c r="W113" s="15">
        <f t="shared" si="13"/>
        <v>66</v>
      </c>
      <c r="X113" s="15">
        <f t="shared" si="13"/>
        <v>43</v>
      </c>
      <c r="Y113" s="15">
        <f t="shared" si="13"/>
        <v>91</v>
      </c>
      <c r="Z113" s="15">
        <f t="shared" si="13"/>
        <v>18</v>
      </c>
      <c r="AA113" s="15">
        <f t="shared" si="13"/>
        <v>109</v>
      </c>
    </row>
    <row r="114" spans="1:27" x14ac:dyDescent="0.25">
      <c r="I114" s="92">
        <f>SUM(I4:I112)/(I113*I115)</f>
        <v>0.69230769230769229</v>
      </c>
      <c r="J114" s="92">
        <f t="shared" ref="J114:Z114" si="14">SUM(J4:J112)/(J113*J115)</f>
        <v>0.74285714285714288</v>
      </c>
      <c r="K114" s="92">
        <f t="shared" si="14"/>
        <v>0.86486486486486491</v>
      </c>
      <c r="L114" s="92">
        <f t="shared" si="14"/>
        <v>0.8571428571428571</v>
      </c>
      <c r="M114" s="92">
        <f t="shared" si="14"/>
        <v>0.8</v>
      </c>
      <c r="N114" s="92">
        <f t="shared" si="14"/>
        <v>0.61764705882352944</v>
      </c>
      <c r="O114" s="92">
        <f t="shared" si="14"/>
        <v>0.823943661971831</v>
      </c>
      <c r="P114" s="92">
        <f t="shared" si="14"/>
        <v>0.77631578947368418</v>
      </c>
      <c r="Q114" s="92">
        <f t="shared" si="14"/>
        <v>0.63207547169811318</v>
      </c>
      <c r="R114" s="92">
        <f t="shared" si="14"/>
        <v>0.7678571428571429</v>
      </c>
      <c r="S114" s="92">
        <f t="shared" si="14"/>
        <v>0.73684210526315785</v>
      </c>
      <c r="T114" s="92">
        <f t="shared" si="14"/>
        <v>0.5714285714285714</v>
      </c>
      <c r="U114" s="92">
        <f t="shared" si="14"/>
        <v>0.43636363636363634</v>
      </c>
      <c r="V114" s="92">
        <f t="shared" si="14"/>
        <v>0.31481481481481483</v>
      </c>
      <c r="W114" s="92">
        <f t="shared" si="14"/>
        <v>0.71969696969696972</v>
      </c>
      <c r="X114" s="92">
        <f t="shared" si="14"/>
        <v>0.7441860465116279</v>
      </c>
      <c r="Y114" s="92">
        <f t="shared" si="14"/>
        <v>0.82417582417582413</v>
      </c>
      <c r="Z114" s="92">
        <f t="shared" si="14"/>
        <v>0.61111111111111116</v>
      </c>
      <c r="AA114" s="92">
        <f>SUM(AA4:AA112)/(AA113*AA115)</f>
        <v>0.72406492589978833</v>
      </c>
    </row>
    <row r="115" spans="1:27" s="52" customFormat="1" x14ac:dyDescent="0.25">
      <c r="A115" s="52" t="s">
        <v>120</v>
      </c>
      <c r="E115" s="14"/>
      <c r="F115" s="14"/>
      <c r="G115" s="14"/>
      <c r="H115" s="14"/>
      <c r="I115" s="15">
        <v>2</v>
      </c>
      <c r="J115" s="15">
        <v>2</v>
      </c>
      <c r="K115" s="15">
        <v>1</v>
      </c>
      <c r="L115" s="15">
        <v>1</v>
      </c>
      <c r="M115" s="15">
        <v>1</v>
      </c>
      <c r="N115" s="15">
        <v>1</v>
      </c>
      <c r="O115" s="15">
        <v>2</v>
      </c>
      <c r="P115" s="15">
        <v>2</v>
      </c>
      <c r="Q115" s="15">
        <v>2</v>
      </c>
      <c r="R115" s="15">
        <v>2</v>
      </c>
      <c r="S115" s="86">
        <v>1</v>
      </c>
      <c r="T115" s="15">
        <v>1</v>
      </c>
      <c r="U115" s="87">
        <v>1</v>
      </c>
      <c r="V115" s="15">
        <v>1</v>
      </c>
      <c r="W115" s="15">
        <v>2</v>
      </c>
      <c r="X115" s="15">
        <v>2</v>
      </c>
      <c r="Y115" s="87">
        <v>1</v>
      </c>
      <c r="Z115" s="15">
        <v>1</v>
      </c>
      <c r="AA115" s="15">
        <v>13</v>
      </c>
    </row>
    <row r="116" spans="1:27" x14ac:dyDescent="0.25">
      <c r="I116" s="15">
        <f>SUM(I4:J112)/(109*I115)</f>
        <v>0.72477064220183485</v>
      </c>
      <c r="K116" s="15">
        <f t="shared" ref="K116:AA116" si="15">SUM(K4:L112)/(109*K115)</f>
        <v>0.86238532110091748</v>
      </c>
      <c r="M116" s="15">
        <f t="shared" si="15"/>
        <v>0.74311926605504586</v>
      </c>
      <c r="O116" s="15">
        <f t="shared" si="15"/>
        <v>0.80733944954128445</v>
      </c>
      <c r="Q116" s="15">
        <f t="shared" si="15"/>
        <v>0.70183486238532111</v>
      </c>
      <c r="S116" s="15">
        <f t="shared" si="15"/>
        <v>0.7155963302752294</v>
      </c>
      <c r="U116" s="15">
        <f t="shared" si="15"/>
        <v>0.37614678899082571</v>
      </c>
      <c r="W116" s="15">
        <f t="shared" si="15"/>
        <v>0.72935779816513757</v>
      </c>
      <c r="Y116" s="15">
        <f t="shared" si="15"/>
        <v>0.78899082568807344</v>
      </c>
      <c r="AA116" s="15">
        <f t="shared" si="15"/>
        <v>0.72406492589978833</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112"/>
    <dataValidation type="list" allowBlank="1" showInputMessage="1" showErrorMessage="1" sqref="O4:R112 W4:X112 I4:J112">
      <formula1>балл2</formula1>
    </dataValidation>
    <dataValidation type="list" allowBlank="1" showInputMessage="1" showErrorMessage="1" sqref="S4:V112 Y4:Z112 K4:N112">
      <formula1>балл1</formula1>
    </dataValidation>
    <dataValidation allowBlank="1" showErrorMessage="1" sqref="A4 E4:G112"/>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AD106"/>
  <sheetViews>
    <sheetView showGridLines="0" topLeftCell="A4" zoomScale="70" zoomScaleNormal="70" workbookViewId="0">
      <selection activeCell="A106" sqref="A106:XFD106"/>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32</v>
      </c>
      <c r="C4" s="6">
        <f>VLOOKUP(B4,[37]Списки!$C$1:$E$40,2,FALSE)</f>
        <v>11362</v>
      </c>
      <c r="D4" s="6" t="str">
        <f>VLOOKUP(B4,[37]Списки!$C$1:$E$40,3,FALSE)</f>
        <v>СОШ</v>
      </c>
      <c r="E4" s="19" t="s">
        <v>23</v>
      </c>
      <c r="F4" s="8">
        <v>117</v>
      </c>
      <c r="G4" s="8">
        <v>99</v>
      </c>
      <c r="H4" s="8">
        <f>C4*1000+1</f>
        <v>11362001</v>
      </c>
      <c r="I4" s="9"/>
      <c r="J4" s="9">
        <v>1</v>
      </c>
      <c r="K4" s="10">
        <v>1</v>
      </c>
      <c r="L4" s="10"/>
      <c r="M4" s="9"/>
      <c r="N4" s="9">
        <v>0</v>
      </c>
      <c r="O4" s="10"/>
      <c r="P4" s="10">
        <v>2</v>
      </c>
      <c r="Q4" s="9">
        <v>0</v>
      </c>
      <c r="R4" s="9"/>
      <c r="S4" s="10">
        <v>0</v>
      </c>
      <c r="T4" s="10"/>
      <c r="U4" s="9">
        <v>1</v>
      </c>
      <c r="V4" s="9"/>
      <c r="W4" s="10">
        <v>0</v>
      </c>
      <c r="X4" s="10"/>
      <c r="Y4" s="9">
        <v>0</v>
      </c>
      <c r="Z4" s="9"/>
      <c r="AA4" s="11">
        <f>IF(COUNTBLANK(I4:Z4)&lt;=9,SUM(I4:Z4),"Не писал")</f>
        <v>5</v>
      </c>
      <c r="AC4" s="83" t="s">
        <v>81</v>
      </c>
      <c r="AD4" s="83" t="s">
        <v>150</v>
      </c>
    </row>
    <row r="5" spans="1:30" ht="30" customHeight="1" x14ac:dyDescent="0.25">
      <c r="A5" s="4" t="str">
        <f>A4</f>
        <v>Московский</v>
      </c>
      <c r="B5" s="12" t="str">
        <f t="shared" ref="B5:G19" si="0">B4</f>
        <v>ГБОУ СОШ №362</v>
      </c>
      <c r="C5" s="6">
        <f t="shared" si="0"/>
        <v>11362</v>
      </c>
      <c r="D5" s="6" t="str">
        <f t="shared" si="0"/>
        <v>СОШ</v>
      </c>
      <c r="E5" s="8" t="str">
        <f t="shared" si="0"/>
        <v>3а</v>
      </c>
      <c r="F5" s="8">
        <f t="shared" si="0"/>
        <v>117</v>
      </c>
      <c r="G5" s="8">
        <f t="shared" si="0"/>
        <v>99</v>
      </c>
      <c r="H5" s="8">
        <f>H4+1</f>
        <v>11362002</v>
      </c>
      <c r="I5" s="9"/>
      <c r="J5" s="9">
        <v>0</v>
      </c>
      <c r="K5" s="10">
        <v>1</v>
      </c>
      <c r="L5" s="10"/>
      <c r="M5" s="9"/>
      <c r="N5" s="9">
        <v>0</v>
      </c>
      <c r="O5" s="10">
        <v>2</v>
      </c>
      <c r="P5" s="10"/>
      <c r="Q5" s="9">
        <v>0</v>
      </c>
      <c r="R5" s="9"/>
      <c r="S5" s="10"/>
      <c r="T5" s="10">
        <v>0</v>
      </c>
      <c r="U5" s="9">
        <v>1</v>
      </c>
      <c r="V5" s="9"/>
      <c r="W5" s="10">
        <v>0</v>
      </c>
      <c r="X5" s="10"/>
      <c r="Y5" s="9">
        <v>1</v>
      </c>
      <c r="Z5" s="9"/>
      <c r="AA5" s="11">
        <f t="shared" ref="AA5:AA28" si="1">IF(COUNTBLANK(I5:Z5)&lt;=9,SUM(I5:Z5),"Не писал")</f>
        <v>5</v>
      </c>
      <c r="AC5" s="83">
        <v>0</v>
      </c>
      <c r="AD5" s="83">
        <f>COUNTIF(AA$4:AA$103,AC5)</f>
        <v>0</v>
      </c>
    </row>
    <row r="6" spans="1:30" ht="30" customHeight="1" x14ac:dyDescent="0.25">
      <c r="A6" s="4" t="str">
        <f t="shared" ref="A6:G21" si="2">A5</f>
        <v>Московский</v>
      </c>
      <c r="B6" s="12" t="str">
        <f t="shared" si="0"/>
        <v>ГБОУ СОШ №362</v>
      </c>
      <c r="C6" s="6">
        <f t="shared" si="0"/>
        <v>11362</v>
      </c>
      <c r="D6" s="6" t="str">
        <f t="shared" si="0"/>
        <v>СОШ</v>
      </c>
      <c r="E6" s="8" t="str">
        <f t="shared" si="0"/>
        <v>3а</v>
      </c>
      <c r="F6" s="8">
        <f t="shared" si="0"/>
        <v>117</v>
      </c>
      <c r="G6" s="8">
        <f t="shared" si="0"/>
        <v>99</v>
      </c>
      <c r="H6" s="8">
        <f t="shared" ref="H6:H29" si="3">H5+1</f>
        <v>11362003</v>
      </c>
      <c r="I6" s="9">
        <v>2</v>
      </c>
      <c r="J6" s="9"/>
      <c r="K6" s="10">
        <v>1</v>
      </c>
      <c r="L6" s="10"/>
      <c r="M6" s="9">
        <v>1</v>
      </c>
      <c r="N6" s="9"/>
      <c r="O6" s="10">
        <v>2</v>
      </c>
      <c r="P6" s="10"/>
      <c r="Q6" s="9">
        <v>2</v>
      </c>
      <c r="R6" s="9"/>
      <c r="S6" s="10">
        <v>1</v>
      </c>
      <c r="T6" s="10"/>
      <c r="U6" s="9"/>
      <c r="V6" s="9">
        <v>0</v>
      </c>
      <c r="W6" s="10">
        <v>1</v>
      </c>
      <c r="X6" s="10"/>
      <c r="Y6" s="9">
        <v>1</v>
      </c>
      <c r="Z6" s="9"/>
      <c r="AA6" s="11">
        <f t="shared" si="1"/>
        <v>11</v>
      </c>
      <c r="AC6" s="83">
        <v>1</v>
      </c>
      <c r="AD6" s="83">
        <f t="shared" ref="AD6:AD18" si="4">COUNTIF(AA$4:AA$103,AC6)</f>
        <v>0</v>
      </c>
    </row>
    <row r="7" spans="1:30" ht="30" customHeight="1" x14ac:dyDescent="0.25">
      <c r="A7" s="4" t="str">
        <f t="shared" si="2"/>
        <v>Московский</v>
      </c>
      <c r="B7" s="12" t="str">
        <f t="shared" si="0"/>
        <v>ГБОУ СОШ №362</v>
      </c>
      <c r="C7" s="6">
        <f t="shared" si="0"/>
        <v>11362</v>
      </c>
      <c r="D7" s="6" t="str">
        <f t="shared" si="0"/>
        <v>СОШ</v>
      </c>
      <c r="E7" s="8" t="str">
        <f t="shared" si="0"/>
        <v>3а</v>
      </c>
      <c r="F7" s="8">
        <f t="shared" si="0"/>
        <v>117</v>
      </c>
      <c r="G7" s="8">
        <f t="shared" si="0"/>
        <v>99</v>
      </c>
      <c r="H7" s="8">
        <f t="shared" si="3"/>
        <v>11362004</v>
      </c>
      <c r="I7" s="9"/>
      <c r="J7" s="9">
        <v>1</v>
      </c>
      <c r="K7" s="10">
        <v>1</v>
      </c>
      <c r="L7" s="10"/>
      <c r="M7" s="9">
        <v>1</v>
      </c>
      <c r="N7" s="9"/>
      <c r="O7" s="10">
        <v>2</v>
      </c>
      <c r="P7" s="10"/>
      <c r="Q7" s="9"/>
      <c r="R7" s="9">
        <v>2</v>
      </c>
      <c r="S7" s="10">
        <v>1</v>
      </c>
      <c r="T7" s="10"/>
      <c r="U7" s="9">
        <v>0</v>
      </c>
      <c r="V7" s="9"/>
      <c r="W7" s="10"/>
      <c r="X7" s="10">
        <v>2</v>
      </c>
      <c r="Y7" s="9"/>
      <c r="Z7" s="9">
        <v>1</v>
      </c>
      <c r="AA7" s="11">
        <f t="shared" si="1"/>
        <v>11</v>
      </c>
      <c r="AC7" s="83">
        <v>2</v>
      </c>
      <c r="AD7" s="83">
        <f t="shared" si="4"/>
        <v>0</v>
      </c>
    </row>
    <row r="8" spans="1:30" ht="30" customHeight="1" x14ac:dyDescent="0.25">
      <c r="A8" s="4" t="str">
        <f t="shared" si="2"/>
        <v>Московский</v>
      </c>
      <c r="B8" s="12" t="str">
        <f t="shared" si="0"/>
        <v>ГБОУ СОШ №362</v>
      </c>
      <c r="C8" s="6">
        <f t="shared" si="0"/>
        <v>11362</v>
      </c>
      <c r="D8" s="6" t="str">
        <f t="shared" si="0"/>
        <v>СОШ</v>
      </c>
      <c r="E8" s="8" t="str">
        <f t="shared" si="0"/>
        <v>3а</v>
      </c>
      <c r="F8" s="8">
        <f t="shared" si="0"/>
        <v>117</v>
      </c>
      <c r="G8" s="8">
        <f t="shared" si="0"/>
        <v>99</v>
      </c>
      <c r="H8" s="8">
        <f t="shared" si="3"/>
        <v>11362005</v>
      </c>
      <c r="I8" s="9"/>
      <c r="J8" s="9">
        <v>1</v>
      </c>
      <c r="K8" s="10">
        <v>1</v>
      </c>
      <c r="L8" s="10"/>
      <c r="M8" s="9">
        <v>0</v>
      </c>
      <c r="N8" s="9"/>
      <c r="O8" s="10"/>
      <c r="P8" s="10">
        <v>2</v>
      </c>
      <c r="Q8" s="9"/>
      <c r="R8" s="9">
        <v>2</v>
      </c>
      <c r="S8" s="10">
        <v>1</v>
      </c>
      <c r="T8" s="10"/>
      <c r="U8" s="9"/>
      <c r="V8" s="9">
        <v>1</v>
      </c>
      <c r="W8" s="10">
        <v>2</v>
      </c>
      <c r="X8" s="10"/>
      <c r="Y8" s="9">
        <v>0</v>
      </c>
      <c r="Z8" s="9"/>
      <c r="AA8" s="11">
        <f t="shared" si="1"/>
        <v>10</v>
      </c>
      <c r="AC8" s="83">
        <v>3</v>
      </c>
      <c r="AD8" s="83">
        <f t="shared" si="4"/>
        <v>0</v>
      </c>
    </row>
    <row r="9" spans="1:30" ht="30" customHeight="1" x14ac:dyDescent="0.25">
      <c r="A9" s="4" t="str">
        <f t="shared" si="2"/>
        <v>Московский</v>
      </c>
      <c r="B9" s="12" t="str">
        <f t="shared" si="0"/>
        <v>ГБОУ СОШ №362</v>
      </c>
      <c r="C9" s="6">
        <f t="shared" si="0"/>
        <v>11362</v>
      </c>
      <c r="D9" s="6" t="str">
        <f t="shared" si="0"/>
        <v>СОШ</v>
      </c>
      <c r="E9" s="8" t="str">
        <f t="shared" si="0"/>
        <v>3а</v>
      </c>
      <c r="F9" s="8">
        <f t="shared" si="0"/>
        <v>117</v>
      </c>
      <c r="G9" s="8">
        <f t="shared" si="0"/>
        <v>99</v>
      </c>
      <c r="H9" s="8">
        <f t="shared" si="3"/>
        <v>11362006</v>
      </c>
      <c r="I9" s="9">
        <v>2</v>
      </c>
      <c r="J9" s="9"/>
      <c r="K9" s="10">
        <v>1</v>
      </c>
      <c r="L9" s="10"/>
      <c r="M9" s="9">
        <v>1</v>
      </c>
      <c r="N9" s="9"/>
      <c r="O9" s="10">
        <v>1</v>
      </c>
      <c r="P9" s="10"/>
      <c r="Q9" s="9"/>
      <c r="R9" s="9">
        <v>2</v>
      </c>
      <c r="S9" s="10">
        <v>1</v>
      </c>
      <c r="T9" s="10"/>
      <c r="U9" s="9"/>
      <c r="V9" s="9">
        <v>0</v>
      </c>
      <c r="W9" s="10">
        <v>2</v>
      </c>
      <c r="X9" s="10"/>
      <c r="Y9" s="9">
        <v>1</v>
      </c>
      <c r="Z9" s="9"/>
      <c r="AA9" s="11">
        <f t="shared" si="1"/>
        <v>11</v>
      </c>
      <c r="AC9" s="83">
        <v>4</v>
      </c>
      <c r="AD9" s="83">
        <f t="shared" si="4"/>
        <v>0</v>
      </c>
    </row>
    <row r="10" spans="1:30" ht="30" customHeight="1" x14ac:dyDescent="0.25">
      <c r="A10" s="4" t="str">
        <f t="shared" si="2"/>
        <v>Московский</v>
      </c>
      <c r="B10" s="12" t="str">
        <f t="shared" si="0"/>
        <v>ГБОУ СОШ №362</v>
      </c>
      <c r="C10" s="6">
        <f t="shared" si="0"/>
        <v>11362</v>
      </c>
      <c r="D10" s="6" t="str">
        <f t="shared" si="0"/>
        <v>СОШ</v>
      </c>
      <c r="E10" s="8" t="str">
        <f t="shared" si="0"/>
        <v>3а</v>
      </c>
      <c r="F10" s="8">
        <f t="shared" si="0"/>
        <v>117</v>
      </c>
      <c r="G10" s="8">
        <f t="shared" si="0"/>
        <v>99</v>
      </c>
      <c r="H10" s="8">
        <f t="shared" si="3"/>
        <v>11362007</v>
      </c>
      <c r="I10" s="9">
        <v>2</v>
      </c>
      <c r="J10" s="9"/>
      <c r="K10" s="10"/>
      <c r="L10" s="10">
        <v>1</v>
      </c>
      <c r="M10" s="9">
        <v>1</v>
      </c>
      <c r="N10" s="9"/>
      <c r="O10" s="10"/>
      <c r="P10" s="10">
        <v>2</v>
      </c>
      <c r="Q10" s="9">
        <v>2</v>
      </c>
      <c r="R10" s="9"/>
      <c r="S10" s="10"/>
      <c r="T10" s="10">
        <v>1</v>
      </c>
      <c r="U10" s="9"/>
      <c r="V10" s="9">
        <v>1</v>
      </c>
      <c r="W10" s="10"/>
      <c r="X10" s="10">
        <v>2</v>
      </c>
      <c r="Y10" s="9">
        <v>1</v>
      </c>
      <c r="Z10" s="9"/>
      <c r="AA10" s="11">
        <f t="shared" si="1"/>
        <v>13</v>
      </c>
      <c r="AC10" s="83">
        <v>5</v>
      </c>
      <c r="AD10" s="83">
        <f t="shared" si="4"/>
        <v>4</v>
      </c>
    </row>
    <row r="11" spans="1:30" ht="30" customHeight="1" x14ac:dyDescent="0.25">
      <c r="A11" s="4" t="str">
        <f t="shared" si="2"/>
        <v>Московский</v>
      </c>
      <c r="B11" s="12" t="str">
        <f t="shared" si="0"/>
        <v>ГБОУ СОШ №362</v>
      </c>
      <c r="C11" s="6">
        <f t="shared" si="0"/>
        <v>11362</v>
      </c>
      <c r="D11" s="6" t="str">
        <f t="shared" si="0"/>
        <v>СОШ</v>
      </c>
      <c r="E11" s="8" t="str">
        <f t="shared" si="0"/>
        <v>3а</v>
      </c>
      <c r="F11" s="8">
        <f t="shared" si="0"/>
        <v>117</v>
      </c>
      <c r="G11" s="8">
        <f t="shared" si="0"/>
        <v>99</v>
      </c>
      <c r="H11" s="8">
        <f t="shared" si="3"/>
        <v>11362008</v>
      </c>
      <c r="I11" s="9"/>
      <c r="J11" s="9">
        <v>2</v>
      </c>
      <c r="K11" s="10"/>
      <c r="L11" s="10">
        <v>1</v>
      </c>
      <c r="M11" s="9">
        <v>1</v>
      </c>
      <c r="N11" s="9"/>
      <c r="O11" s="10">
        <v>2</v>
      </c>
      <c r="P11" s="10"/>
      <c r="Q11" s="9">
        <v>1</v>
      </c>
      <c r="R11" s="9"/>
      <c r="S11" s="10">
        <v>1</v>
      </c>
      <c r="T11" s="10"/>
      <c r="U11" s="9">
        <v>1</v>
      </c>
      <c r="V11" s="9"/>
      <c r="W11" s="10">
        <v>1</v>
      </c>
      <c r="X11" s="10"/>
      <c r="Y11" s="9">
        <v>0</v>
      </c>
      <c r="Z11" s="9"/>
      <c r="AA11" s="11">
        <f t="shared" si="1"/>
        <v>10</v>
      </c>
      <c r="AC11" s="83">
        <v>6</v>
      </c>
      <c r="AD11" s="83">
        <f t="shared" si="4"/>
        <v>8</v>
      </c>
    </row>
    <row r="12" spans="1:30" ht="30" customHeight="1" x14ac:dyDescent="0.25">
      <c r="A12" s="4" t="str">
        <f t="shared" si="2"/>
        <v>Московский</v>
      </c>
      <c r="B12" s="12" t="str">
        <f t="shared" si="0"/>
        <v>ГБОУ СОШ №362</v>
      </c>
      <c r="C12" s="6">
        <f t="shared" si="0"/>
        <v>11362</v>
      </c>
      <c r="D12" s="6" t="str">
        <f t="shared" si="0"/>
        <v>СОШ</v>
      </c>
      <c r="E12" s="8" t="str">
        <f t="shared" si="0"/>
        <v>3а</v>
      </c>
      <c r="F12" s="8">
        <f t="shared" si="0"/>
        <v>117</v>
      </c>
      <c r="G12" s="8">
        <f t="shared" si="0"/>
        <v>99</v>
      </c>
      <c r="H12" s="8">
        <f t="shared" si="3"/>
        <v>11362009</v>
      </c>
      <c r="I12" s="9"/>
      <c r="J12" s="9">
        <v>2</v>
      </c>
      <c r="K12" s="10">
        <v>1</v>
      </c>
      <c r="L12" s="10"/>
      <c r="M12" s="9"/>
      <c r="N12" s="9">
        <v>0</v>
      </c>
      <c r="O12" s="10"/>
      <c r="P12" s="10">
        <v>2</v>
      </c>
      <c r="Q12" s="9">
        <v>1</v>
      </c>
      <c r="R12" s="9"/>
      <c r="S12" s="10">
        <v>1</v>
      </c>
      <c r="T12" s="10"/>
      <c r="U12" s="9">
        <v>1</v>
      </c>
      <c r="V12" s="9"/>
      <c r="W12" s="10">
        <v>2</v>
      </c>
      <c r="X12" s="10"/>
      <c r="Y12" s="9"/>
      <c r="Z12" s="9">
        <v>1</v>
      </c>
      <c r="AA12" s="11">
        <f t="shared" si="1"/>
        <v>11</v>
      </c>
      <c r="AC12" s="83">
        <v>7</v>
      </c>
      <c r="AD12" s="83">
        <f t="shared" si="4"/>
        <v>11</v>
      </c>
    </row>
    <row r="13" spans="1:30" ht="30" customHeight="1" x14ac:dyDescent="0.25">
      <c r="A13" s="4" t="str">
        <f t="shared" si="2"/>
        <v>Московский</v>
      </c>
      <c r="B13" s="12" t="str">
        <f t="shared" si="0"/>
        <v>ГБОУ СОШ №362</v>
      </c>
      <c r="C13" s="6">
        <f t="shared" si="0"/>
        <v>11362</v>
      </c>
      <c r="D13" s="6" t="str">
        <f t="shared" si="0"/>
        <v>СОШ</v>
      </c>
      <c r="E13" s="8" t="str">
        <f t="shared" si="0"/>
        <v>3а</v>
      </c>
      <c r="F13" s="8">
        <f t="shared" si="0"/>
        <v>117</v>
      </c>
      <c r="G13" s="8">
        <f t="shared" si="0"/>
        <v>99</v>
      </c>
      <c r="H13" s="8">
        <f t="shared" si="3"/>
        <v>11362010</v>
      </c>
      <c r="I13" s="9">
        <v>2</v>
      </c>
      <c r="J13" s="9"/>
      <c r="K13" s="10"/>
      <c r="L13" s="10">
        <v>1</v>
      </c>
      <c r="M13" s="9">
        <v>1</v>
      </c>
      <c r="N13" s="9"/>
      <c r="O13" s="10">
        <v>2</v>
      </c>
      <c r="P13" s="10"/>
      <c r="Q13" s="9"/>
      <c r="R13" s="9">
        <v>2</v>
      </c>
      <c r="S13" s="10">
        <v>1</v>
      </c>
      <c r="T13" s="10"/>
      <c r="U13" s="9">
        <v>1</v>
      </c>
      <c r="V13" s="9"/>
      <c r="W13" s="10">
        <v>2</v>
      </c>
      <c r="X13" s="10"/>
      <c r="Y13" s="9">
        <v>0</v>
      </c>
      <c r="Z13" s="9"/>
      <c r="AA13" s="11">
        <f t="shared" si="1"/>
        <v>12</v>
      </c>
      <c r="AC13" s="83">
        <v>8</v>
      </c>
      <c r="AD13" s="83">
        <f t="shared" si="4"/>
        <v>8</v>
      </c>
    </row>
    <row r="14" spans="1:30" ht="30" customHeight="1" x14ac:dyDescent="0.25">
      <c r="A14" s="4" t="str">
        <f t="shared" si="2"/>
        <v>Московский</v>
      </c>
      <c r="B14" s="12" t="str">
        <f t="shared" si="0"/>
        <v>ГБОУ СОШ №362</v>
      </c>
      <c r="C14" s="6">
        <f t="shared" si="0"/>
        <v>11362</v>
      </c>
      <c r="D14" s="6" t="str">
        <f t="shared" si="0"/>
        <v>СОШ</v>
      </c>
      <c r="E14" s="8" t="str">
        <f t="shared" si="0"/>
        <v>3а</v>
      </c>
      <c r="F14" s="8">
        <f t="shared" si="0"/>
        <v>117</v>
      </c>
      <c r="G14" s="8">
        <f t="shared" si="0"/>
        <v>99</v>
      </c>
      <c r="H14" s="8">
        <f t="shared" si="3"/>
        <v>11362011</v>
      </c>
      <c r="I14" s="9"/>
      <c r="J14" s="9">
        <v>1</v>
      </c>
      <c r="K14" s="10">
        <v>1</v>
      </c>
      <c r="L14" s="10"/>
      <c r="M14" s="9"/>
      <c r="N14" s="9">
        <v>0</v>
      </c>
      <c r="O14" s="10">
        <v>2</v>
      </c>
      <c r="P14" s="10"/>
      <c r="Q14" s="9">
        <v>1</v>
      </c>
      <c r="R14" s="9"/>
      <c r="S14" s="10">
        <v>0</v>
      </c>
      <c r="T14" s="10"/>
      <c r="U14" s="9">
        <v>1</v>
      </c>
      <c r="V14" s="9"/>
      <c r="W14" s="10"/>
      <c r="X14" s="10">
        <v>0</v>
      </c>
      <c r="Y14" s="9">
        <v>0</v>
      </c>
      <c r="Z14" s="9"/>
      <c r="AA14" s="11">
        <f t="shared" si="1"/>
        <v>6</v>
      </c>
      <c r="AC14" s="83">
        <v>9</v>
      </c>
      <c r="AD14" s="83">
        <f t="shared" si="4"/>
        <v>14</v>
      </c>
    </row>
    <row r="15" spans="1:30" ht="30" customHeight="1" x14ac:dyDescent="0.25">
      <c r="A15" s="4" t="str">
        <f t="shared" si="2"/>
        <v>Московский</v>
      </c>
      <c r="B15" s="12" t="str">
        <f t="shared" si="0"/>
        <v>ГБОУ СОШ №362</v>
      </c>
      <c r="C15" s="6">
        <f t="shared" si="0"/>
        <v>11362</v>
      </c>
      <c r="D15" s="6" t="str">
        <f t="shared" si="0"/>
        <v>СОШ</v>
      </c>
      <c r="E15" s="8" t="str">
        <f t="shared" si="0"/>
        <v>3а</v>
      </c>
      <c r="F15" s="8">
        <f t="shared" si="0"/>
        <v>117</v>
      </c>
      <c r="G15" s="8">
        <f t="shared" si="0"/>
        <v>99</v>
      </c>
      <c r="H15" s="8">
        <f t="shared" si="3"/>
        <v>11362012</v>
      </c>
      <c r="I15" s="9">
        <v>1</v>
      </c>
      <c r="J15" s="9"/>
      <c r="K15" s="10"/>
      <c r="L15" s="10">
        <v>1</v>
      </c>
      <c r="M15" s="9"/>
      <c r="N15" s="9">
        <v>0</v>
      </c>
      <c r="O15" s="10">
        <v>2</v>
      </c>
      <c r="P15" s="10"/>
      <c r="Q15" s="9"/>
      <c r="R15" s="9">
        <v>1</v>
      </c>
      <c r="S15" s="10">
        <v>0</v>
      </c>
      <c r="T15" s="10"/>
      <c r="U15" s="9"/>
      <c r="V15" s="9">
        <v>1</v>
      </c>
      <c r="W15" s="10">
        <v>1</v>
      </c>
      <c r="X15" s="10"/>
      <c r="Y15" s="9"/>
      <c r="Z15" s="9">
        <v>0</v>
      </c>
      <c r="AA15" s="11">
        <f t="shared" si="1"/>
        <v>7</v>
      </c>
      <c r="AC15" s="83">
        <v>10</v>
      </c>
      <c r="AD15" s="83">
        <f t="shared" si="4"/>
        <v>18</v>
      </c>
    </row>
    <row r="16" spans="1:30" ht="30" customHeight="1" x14ac:dyDescent="0.25">
      <c r="A16" s="4" t="str">
        <f t="shared" si="2"/>
        <v>Московский</v>
      </c>
      <c r="B16" s="12" t="str">
        <f t="shared" si="0"/>
        <v>ГБОУ СОШ №362</v>
      </c>
      <c r="C16" s="6">
        <f t="shared" si="0"/>
        <v>11362</v>
      </c>
      <c r="D16" s="6" t="str">
        <f t="shared" si="0"/>
        <v>СОШ</v>
      </c>
      <c r="E16" s="8" t="str">
        <f t="shared" si="0"/>
        <v>3а</v>
      </c>
      <c r="F16" s="8">
        <f t="shared" si="0"/>
        <v>117</v>
      </c>
      <c r="G16" s="8">
        <f t="shared" si="0"/>
        <v>99</v>
      </c>
      <c r="H16" s="8">
        <f t="shared" si="3"/>
        <v>11362013</v>
      </c>
      <c r="I16" s="9"/>
      <c r="J16" s="9">
        <v>2</v>
      </c>
      <c r="K16" s="10">
        <v>1</v>
      </c>
      <c r="L16" s="10"/>
      <c r="M16" s="9">
        <v>1</v>
      </c>
      <c r="N16" s="9"/>
      <c r="O16" s="10">
        <v>2</v>
      </c>
      <c r="P16" s="10"/>
      <c r="Q16" s="9">
        <v>2</v>
      </c>
      <c r="R16" s="9"/>
      <c r="S16" s="10"/>
      <c r="T16" s="10">
        <v>0</v>
      </c>
      <c r="U16" s="9">
        <v>1</v>
      </c>
      <c r="V16" s="9"/>
      <c r="W16" s="10"/>
      <c r="X16" s="10">
        <v>2</v>
      </c>
      <c r="Y16" s="9">
        <v>1</v>
      </c>
      <c r="Z16" s="9"/>
      <c r="AA16" s="11">
        <f t="shared" si="1"/>
        <v>12</v>
      </c>
      <c r="AC16" s="83">
        <v>11</v>
      </c>
      <c r="AD16" s="83">
        <f t="shared" si="4"/>
        <v>19</v>
      </c>
    </row>
    <row r="17" spans="1:30" ht="30" customHeight="1" x14ac:dyDescent="0.25">
      <c r="A17" s="4" t="str">
        <f t="shared" si="2"/>
        <v>Московский</v>
      </c>
      <c r="B17" s="12" t="str">
        <f t="shared" si="0"/>
        <v>ГБОУ СОШ №362</v>
      </c>
      <c r="C17" s="6">
        <f t="shared" si="0"/>
        <v>11362</v>
      </c>
      <c r="D17" s="6" t="str">
        <f t="shared" si="0"/>
        <v>СОШ</v>
      </c>
      <c r="E17" s="8" t="str">
        <f t="shared" si="0"/>
        <v>3а</v>
      </c>
      <c r="F17" s="8">
        <f t="shared" si="0"/>
        <v>117</v>
      </c>
      <c r="G17" s="8">
        <f t="shared" si="0"/>
        <v>99</v>
      </c>
      <c r="H17" s="8">
        <f t="shared" si="3"/>
        <v>11362014</v>
      </c>
      <c r="I17" s="9"/>
      <c r="J17" s="9">
        <v>1</v>
      </c>
      <c r="K17" s="10">
        <v>1</v>
      </c>
      <c r="L17" s="10"/>
      <c r="M17" s="9">
        <v>1</v>
      </c>
      <c r="N17" s="9"/>
      <c r="O17" s="10">
        <v>1</v>
      </c>
      <c r="P17" s="10"/>
      <c r="Q17" s="9">
        <v>1</v>
      </c>
      <c r="R17" s="9"/>
      <c r="S17" s="10"/>
      <c r="T17" s="10">
        <v>0</v>
      </c>
      <c r="U17" s="9"/>
      <c r="V17" s="9">
        <v>0</v>
      </c>
      <c r="W17" s="10">
        <v>2</v>
      </c>
      <c r="X17" s="10"/>
      <c r="Y17" s="9">
        <v>1</v>
      </c>
      <c r="Z17" s="9"/>
      <c r="AA17" s="11">
        <f t="shared" si="1"/>
        <v>8</v>
      </c>
      <c r="AC17" s="83">
        <v>12</v>
      </c>
      <c r="AD17" s="83">
        <f t="shared" si="4"/>
        <v>10</v>
      </c>
    </row>
    <row r="18" spans="1:30" ht="30" customHeight="1" x14ac:dyDescent="0.25">
      <c r="A18" s="4" t="str">
        <f t="shared" si="2"/>
        <v>Московский</v>
      </c>
      <c r="B18" s="12" t="str">
        <f t="shared" si="0"/>
        <v>ГБОУ СОШ №362</v>
      </c>
      <c r="C18" s="6">
        <f t="shared" si="0"/>
        <v>11362</v>
      </c>
      <c r="D18" s="6" t="str">
        <f t="shared" si="0"/>
        <v>СОШ</v>
      </c>
      <c r="E18" s="8" t="str">
        <f t="shared" si="0"/>
        <v>3а</v>
      </c>
      <c r="F18" s="8">
        <f t="shared" si="0"/>
        <v>117</v>
      </c>
      <c r="G18" s="8">
        <f t="shared" si="0"/>
        <v>99</v>
      </c>
      <c r="H18" s="8">
        <f t="shared" si="3"/>
        <v>11362015</v>
      </c>
      <c r="I18" s="9"/>
      <c r="J18" s="9">
        <v>2</v>
      </c>
      <c r="K18" s="10"/>
      <c r="L18" s="10">
        <v>1</v>
      </c>
      <c r="M18" s="9">
        <v>1</v>
      </c>
      <c r="N18" s="9"/>
      <c r="O18" s="10">
        <v>2</v>
      </c>
      <c r="P18" s="10"/>
      <c r="Q18" s="9"/>
      <c r="R18" s="9">
        <v>2</v>
      </c>
      <c r="S18" s="10">
        <v>1</v>
      </c>
      <c r="T18" s="10"/>
      <c r="U18" s="9">
        <v>0</v>
      </c>
      <c r="V18" s="9"/>
      <c r="W18" s="10">
        <v>2</v>
      </c>
      <c r="X18" s="10"/>
      <c r="Y18" s="9">
        <v>0</v>
      </c>
      <c r="Z18" s="9"/>
      <c r="AA18" s="11">
        <f t="shared" si="1"/>
        <v>11</v>
      </c>
      <c r="AC18" s="83">
        <v>13</v>
      </c>
      <c r="AD18" s="83">
        <f t="shared" si="4"/>
        <v>7</v>
      </c>
    </row>
    <row r="19" spans="1:30" ht="30" customHeight="1" x14ac:dyDescent="0.25">
      <c r="A19" s="4" t="str">
        <f t="shared" si="2"/>
        <v>Московский</v>
      </c>
      <c r="B19" s="12" t="str">
        <f t="shared" si="0"/>
        <v>ГБОУ СОШ №362</v>
      </c>
      <c r="C19" s="6">
        <f t="shared" si="0"/>
        <v>11362</v>
      </c>
      <c r="D19" s="6" t="str">
        <f t="shared" si="0"/>
        <v>СОШ</v>
      </c>
      <c r="E19" s="8" t="str">
        <f t="shared" si="0"/>
        <v>3а</v>
      </c>
      <c r="F19" s="8">
        <f t="shared" si="0"/>
        <v>117</v>
      </c>
      <c r="G19" s="8">
        <f t="shared" si="0"/>
        <v>99</v>
      </c>
      <c r="H19" s="8">
        <f t="shared" si="3"/>
        <v>11362016</v>
      </c>
      <c r="I19" s="9">
        <v>2</v>
      </c>
      <c r="J19" s="9"/>
      <c r="K19" s="10"/>
      <c r="L19" s="10">
        <v>1</v>
      </c>
      <c r="M19" s="9"/>
      <c r="N19" s="9">
        <v>0</v>
      </c>
      <c r="O19" s="10">
        <v>2</v>
      </c>
      <c r="P19" s="10"/>
      <c r="Q19" s="9">
        <v>1</v>
      </c>
      <c r="R19" s="9"/>
      <c r="S19" s="10">
        <v>1</v>
      </c>
      <c r="T19" s="10"/>
      <c r="U19" s="9">
        <v>0</v>
      </c>
      <c r="V19" s="9"/>
      <c r="W19" s="10"/>
      <c r="X19" s="10">
        <v>2</v>
      </c>
      <c r="Y19" s="9"/>
      <c r="Z19" s="9">
        <v>1</v>
      </c>
      <c r="AA19" s="11">
        <f t="shared" si="1"/>
        <v>10</v>
      </c>
      <c r="AC19" s="83"/>
      <c r="AD19" s="83">
        <f>SUM(AD6:AD18)</f>
        <v>99</v>
      </c>
    </row>
    <row r="20" spans="1:30" ht="30" customHeight="1" x14ac:dyDescent="0.25">
      <c r="A20" s="4" t="str">
        <f t="shared" si="2"/>
        <v>Московский</v>
      </c>
      <c r="B20" s="12" t="str">
        <f t="shared" si="2"/>
        <v>ГБОУ СОШ №362</v>
      </c>
      <c r="C20" s="6">
        <f t="shared" si="2"/>
        <v>11362</v>
      </c>
      <c r="D20" s="6" t="str">
        <f t="shared" si="2"/>
        <v>СОШ</v>
      </c>
      <c r="E20" s="8" t="str">
        <f t="shared" si="2"/>
        <v>3а</v>
      </c>
      <c r="F20" s="8">
        <f t="shared" si="2"/>
        <v>117</v>
      </c>
      <c r="G20" s="8">
        <f t="shared" si="2"/>
        <v>99</v>
      </c>
      <c r="H20" s="8">
        <f t="shared" si="3"/>
        <v>11362017</v>
      </c>
      <c r="I20" s="9">
        <v>2</v>
      </c>
      <c r="J20" s="9"/>
      <c r="K20" s="10">
        <v>1</v>
      </c>
      <c r="L20" s="10"/>
      <c r="M20" s="9">
        <v>0</v>
      </c>
      <c r="N20" s="9"/>
      <c r="O20" s="10">
        <v>1</v>
      </c>
      <c r="P20" s="10"/>
      <c r="Q20" s="9">
        <v>1</v>
      </c>
      <c r="R20" s="9"/>
      <c r="S20" s="10">
        <v>1</v>
      </c>
      <c r="T20" s="10"/>
      <c r="U20" s="9"/>
      <c r="V20" s="9">
        <v>0</v>
      </c>
      <c r="W20" s="10"/>
      <c r="X20" s="10">
        <v>2</v>
      </c>
      <c r="Y20" s="9"/>
      <c r="Z20" s="9">
        <v>1</v>
      </c>
      <c r="AA20" s="11">
        <f t="shared" si="1"/>
        <v>9</v>
      </c>
    </row>
    <row r="21" spans="1:30" ht="30" customHeight="1" x14ac:dyDescent="0.25">
      <c r="A21" s="4" t="str">
        <f t="shared" si="2"/>
        <v>Московский</v>
      </c>
      <c r="B21" s="12" t="str">
        <f t="shared" si="2"/>
        <v>ГБОУ СОШ №362</v>
      </c>
      <c r="C21" s="6">
        <f t="shared" si="2"/>
        <v>11362</v>
      </c>
      <c r="D21" s="6" t="str">
        <f t="shared" si="2"/>
        <v>СОШ</v>
      </c>
      <c r="E21" s="8" t="str">
        <f t="shared" si="2"/>
        <v>3а</v>
      </c>
      <c r="F21" s="8">
        <f t="shared" si="2"/>
        <v>117</v>
      </c>
      <c r="G21" s="8">
        <f t="shared" si="2"/>
        <v>99</v>
      </c>
      <c r="H21" s="8">
        <f t="shared" si="3"/>
        <v>11362018</v>
      </c>
      <c r="I21" s="9"/>
      <c r="J21" s="9">
        <v>1</v>
      </c>
      <c r="K21" s="10">
        <v>1</v>
      </c>
      <c r="L21" s="10"/>
      <c r="M21" s="9">
        <v>1</v>
      </c>
      <c r="N21" s="9"/>
      <c r="O21" s="10">
        <v>2</v>
      </c>
      <c r="P21" s="10"/>
      <c r="Q21" s="9">
        <v>1</v>
      </c>
      <c r="R21" s="9"/>
      <c r="S21" s="10">
        <v>1</v>
      </c>
      <c r="T21" s="10"/>
      <c r="U21" s="9">
        <v>1</v>
      </c>
      <c r="V21" s="9"/>
      <c r="W21" s="10">
        <v>2</v>
      </c>
      <c r="X21" s="10"/>
      <c r="Y21" s="9">
        <v>1</v>
      </c>
      <c r="Z21" s="9"/>
      <c r="AA21" s="11">
        <f t="shared" si="1"/>
        <v>11</v>
      </c>
    </row>
    <row r="22" spans="1:30" ht="30" customHeight="1" x14ac:dyDescent="0.25">
      <c r="A22" s="4" t="str">
        <f t="shared" ref="A22:G37" si="5">A21</f>
        <v>Московский</v>
      </c>
      <c r="B22" s="12" t="str">
        <f t="shared" si="5"/>
        <v>ГБОУ СОШ №362</v>
      </c>
      <c r="C22" s="6">
        <f t="shared" si="5"/>
        <v>11362</v>
      </c>
      <c r="D22" s="6" t="str">
        <f t="shared" si="5"/>
        <v>СОШ</v>
      </c>
      <c r="E22" s="8" t="str">
        <f t="shared" si="5"/>
        <v>3а</v>
      </c>
      <c r="F22" s="8">
        <f t="shared" si="5"/>
        <v>117</v>
      </c>
      <c r="G22" s="8">
        <f t="shared" si="5"/>
        <v>99</v>
      </c>
      <c r="H22" s="8">
        <f t="shared" si="3"/>
        <v>11362019</v>
      </c>
      <c r="I22" s="9">
        <v>2</v>
      </c>
      <c r="J22" s="9"/>
      <c r="K22" s="10"/>
      <c r="L22" s="10">
        <v>1</v>
      </c>
      <c r="M22" s="9">
        <v>1</v>
      </c>
      <c r="N22" s="9"/>
      <c r="O22" s="10"/>
      <c r="P22" s="10">
        <v>1</v>
      </c>
      <c r="Q22" s="9">
        <v>1</v>
      </c>
      <c r="R22" s="9"/>
      <c r="S22" s="10">
        <v>1</v>
      </c>
      <c r="T22" s="10"/>
      <c r="U22" s="9"/>
      <c r="V22" s="9">
        <v>0</v>
      </c>
      <c r="W22" s="10">
        <v>2</v>
      </c>
      <c r="X22" s="10"/>
      <c r="Y22" s="9">
        <v>0</v>
      </c>
      <c r="Z22" s="9"/>
      <c r="AA22" s="11">
        <f t="shared" si="1"/>
        <v>9</v>
      </c>
    </row>
    <row r="23" spans="1:30" ht="30" customHeight="1" x14ac:dyDescent="0.25">
      <c r="A23" s="4" t="str">
        <f t="shared" si="5"/>
        <v>Московский</v>
      </c>
      <c r="B23" s="12" t="str">
        <f t="shared" si="5"/>
        <v>ГБОУ СОШ №362</v>
      </c>
      <c r="C23" s="6">
        <f t="shared" si="5"/>
        <v>11362</v>
      </c>
      <c r="D23" s="6" t="str">
        <f t="shared" si="5"/>
        <v>СОШ</v>
      </c>
      <c r="E23" s="8" t="str">
        <f t="shared" si="5"/>
        <v>3а</v>
      </c>
      <c r="F23" s="8">
        <f t="shared" si="5"/>
        <v>117</v>
      </c>
      <c r="G23" s="8">
        <f t="shared" si="5"/>
        <v>99</v>
      </c>
      <c r="H23" s="8">
        <f t="shared" si="3"/>
        <v>11362020</v>
      </c>
      <c r="I23" s="9"/>
      <c r="J23" s="9">
        <v>0</v>
      </c>
      <c r="K23" s="10"/>
      <c r="L23" s="10">
        <v>1</v>
      </c>
      <c r="M23" s="9"/>
      <c r="N23" s="9">
        <v>0</v>
      </c>
      <c r="O23" s="10">
        <v>1</v>
      </c>
      <c r="P23" s="10"/>
      <c r="Q23" s="9"/>
      <c r="R23" s="9">
        <v>2</v>
      </c>
      <c r="S23" s="10"/>
      <c r="T23" s="10">
        <v>0</v>
      </c>
      <c r="U23" s="9">
        <v>1</v>
      </c>
      <c r="V23" s="9"/>
      <c r="W23" s="10"/>
      <c r="X23" s="10">
        <v>2</v>
      </c>
      <c r="Y23" s="9"/>
      <c r="Z23" s="9">
        <v>0</v>
      </c>
      <c r="AA23" s="11">
        <f t="shared" si="1"/>
        <v>7</v>
      </c>
    </row>
    <row r="24" spans="1:30" ht="30" customHeight="1" x14ac:dyDescent="0.25">
      <c r="A24" s="4" t="str">
        <f t="shared" si="5"/>
        <v>Московский</v>
      </c>
      <c r="B24" s="12" t="str">
        <f t="shared" si="5"/>
        <v>ГБОУ СОШ №362</v>
      </c>
      <c r="C24" s="6">
        <f t="shared" si="5"/>
        <v>11362</v>
      </c>
      <c r="D24" s="6" t="str">
        <f t="shared" si="5"/>
        <v>СОШ</v>
      </c>
      <c r="E24" s="8" t="str">
        <f t="shared" si="5"/>
        <v>3а</v>
      </c>
      <c r="F24" s="8">
        <f t="shared" si="5"/>
        <v>117</v>
      </c>
      <c r="G24" s="8">
        <f t="shared" si="5"/>
        <v>99</v>
      </c>
      <c r="H24" s="8">
        <f t="shared" si="3"/>
        <v>11362021</v>
      </c>
      <c r="I24" s="9"/>
      <c r="J24" s="9">
        <v>2</v>
      </c>
      <c r="K24" s="10">
        <v>1</v>
      </c>
      <c r="L24" s="10"/>
      <c r="M24" s="9"/>
      <c r="N24" s="9">
        <v>0</v>
      </c>
      <c r="O24" s="10">
        <v>1</v>
      </c>
      <c r="P24" s="10"/>
      <c r="Q24" s="9">
        <v>1</v>
      </c>
      <c r="R24" s="9"/>
      <c r="S24" s="10">
        <v>1</v>
      </c>
      <c r="T24" s="10"/>
      <c r="U24" s="9">
        <v>0</v>
      </c>
      <c r="V24" s="9"/>
      <c r="W24" s="10">
        <v>2</v>
      </c>
      <c r="X24" s="10"/>
      <c r="Y24" s="9"/>
      <c r="Z24" s="9">
        <v>1</v>
      </c>
      <c r="AA24" s="11">
        <f t="shared" si="1"/>
        <v>9</v>
      </c>
    </row>
    <row r="25" spans="1:30" ht="30" customHeight="1" x14ac:dyDescent="0.25">
      <c r="A25" s="4" t="str">
        <f t="shared" si="5"/>
        <v>Московский</v>
      </c>
      <c r="B25" s="12" t="str">
        <f t="shared" si="5"/>
        <v>ГБОУ СОШ №362</v>
      </c>
      <c r="C25" s="6">
        <f t="shared" si="5"/>
        <v>11362</v>
      </c>
      <c r="D25" s="6" t="str">
        <f t="shared" si="5"/>
        <v>СОШ</v>
      </c>
      <c r="E25" s="8" t="str">
        <f t="shared" si="5"/>
        <v>3а</v>
      </c>
      <c r="F25" s="8">
        <f t="shared" si="5"/>
        <v>117</v>
      </c>
      <c r="G25" s="8">
        <f t="shared" si="5"/>
        <v>99</v>
      </c>
      <c r="H25" s="8">
        <f>H24+1</f>
        <v>11362022</v>
      </c>
      <c r="I25" s="9"/>
      <c r="J25" s="9">
        <v>2</v>
      </c>
      <c r="K25" s="10">
        <v>0</v>
      </c>
      <c r="L25" s="10"/>
      <c r="M25" s="9">
        <v>1</v>
      </c>
      <c r="N25" s="9"/>
      <c r="O25" s="10">
        <v>2</v>
      </c>
      <c r="P25" s="10"/>
      <c r="Q25" s="9">
        <v>1</v>
      </c>
      <c r="R25" s="9"/>
      <c r="S25" s="10">
        <v>1</v>
      </c>
      <c r="T25" s="10"/>
      <c r="U25" s="9">
        <v>1</v>
      </c>
      <c r="V25" s="9"/>
      <c r="W25" s="10">
        <v>1</v>
      </c>
      <c r="X25" s="10"/>
      <c r="Y25" s="9">
        <v>0</v>
      </c>
      <c r="Z25" s="9"/>
      <c r="AA25" s="11">
        <f t="shared" si="1"/>
        <v>9</v>
      </c>
    </row>
    <row r="26" spans="1:30" ht="30" customHeight="1" x14ac:dyDescent="0.25">
      <c r="A26" s="4" t="str">
        <f t="shared" si="5"/>
        <v>Московский</v>
      </c>
      <c r="B26" s="12" t="str">
        <f t="shared" si="5"/>
        <v>ГБОУ СОШ №362</v>
      </c>
      <c r="C26" s="6">
        <f t="shared" si="5"/>
        <v>11362</v>
      </c>
      <c r="D26" s="6" t="str">
        <f t="shared" si="5"/>
        <v>СОШ</v>
      </c>
      <c r="E26" s="8" t="str">
        <f t="shared" si="5"/>
        <v>3а</v>
      </c>
      <c r="F26" s="8">
        <f t="shared" si="5"/>
        <v>117</v>
      </c>
      <c r="G26" s="8">
        <f t="shared" si="5"/>
        <v>99</v>
      </c>
      <c r="H26" s="8">
        <f t="shared" si="3"/>
        <v>11362023</v>
      </c>
      <c r="I26" s="9">
        <v>1</v>
      </c>
      <c r="J26" s="9"/>
      <c r="K26" s="10"/>
      <c r="L26" s="10">
        <v>1</v>
      </c>
      <c r="M26" s="9"/>
      <c r="N26" s="9">
        <v>0</v>
      </c>
      <c r="O26" s="10">
        <v>1</v>
      </c>
      <c r="P26" s="10"/>
      <c r="Q26" s="9">
        <v>0</v>
      </c>
      <c r="R26" s="9"/>
      <c r="S26" s="10">
        <v>1</v>
      </c>
      <c r="T26" s="10"/>
      <c r="U26" s="9">
        <v>1</v>
      </c>
      <c r="V26" s="9"/>
      <c r="W26" s="10">
        <v>0</v>
      </c>
      <c r="X26" s="10"/>
      <c r="Y26" s="9"/>
      <c r="Z26" s="9">
        <v>1</v>
      </c>
      <c r="AA26" s="11">
        <f t="shared" si="1"/>
        <v>6</v>
      </c>
    </row>
    <row r="27" spans="1:30" ht="30" customHeight="1" x14ac:dyDescent="0.25">
      <c r="A27" s="4" t="str">
        <f t="shared" si="5"/>
        <v>Московский</v>
      </c>
      <c r="B27" s="12" t="str">
        <f t="shared" si="5"/>
        <v>ГБОУ СОШ №362</v>
      </c>
      <c r="C27" s="6">
        <f t="shared" si="5"/>
        <v>11362</v>
      </c>
      <c r="D27" s="6" t="str">
        <f t="shared" si="5"/>
        <v>СОШ</v>
      </c>
      <c r="E27" s="8" t="str">
        <f t="shared" si="5"/>
        <v>3а</v>
      </c>
      <c r="F27" s="8">
        <f t="shared" si="5"/>
        <v>117</v>
      </c>
      <c r="G27" s="8">
        <f t="shared" si="5"/>
        <v>99</v>
      </c>
      <c r="H27" s="8">
        <f t="shared" si="3"/>
        <v>11362024</v>
      </c>
      <c r="I27" s="9"/>
      <c r="J27" s="9">
        <v>2</v>
      </c>
      <c r="K27" s="10">
        <v>1</v>
      </c>
      <c r="L27" s="10"/>
      <c r="M27" s="9">
        <v>0</v>
      </c>
      <c r="N27" s="9"/>
      <c r="O27" s="10">
        <v>2</v>
      </c>
      <c r="P27" s="10"/>
      <c r="Q27" s="9"/>
      <c r="R27" s="9">
        <v>2</v>
      </c>
      <c r="S27" s="10">
        <v>1</v>
      </c>
      <c r="T27" s="10"/>
      <c r="U27" s="9"/>
      <c r="V27" s="9">
        <v>1</v>
      </c>
      <c r="W27" s="10"/>
      <c r="X27" s="10">
        <v>2</v>
      </c>
      <c r="Y27" s="9">
        <v>1</v>
      </c>
      <c r="Z27" s="9"/>
      <c r="AA27" s="11">
        <f t="shared" si="1"/>
        <v>12</v>
      </c>
    </row>
    <row r="28" spans="1:30" ht="30" customHeight="1" x14ac:dyDescent="0.25">
      <c r="A28" s="4" t="str">
        <f t="shared" si="5"/>
        <v>Московский</v>
      </c>
      <c r="B28" s="12" t="str">
        <f t="shared" si="5"/>
        <v>ГБОУ СОШ №362</v>
      </c>
      <c r="C28" s="6">
        <f t="shared" si="5"/>
        <v>11362</v>
      </c>
      <c r="D28" s="6" t="str">
        <f t="shared" si="5"/>
        <v>СОШ</v>
      </c>
      <c r="E28" s="8" t="str">
        <f t="shared" si="5"/>
        <v>3а</v>
      </c>
      <c r="F28" s="8">
        <f t="shared" si="5"/>
        <v>117</v>
      </c>
      <c r="G28" s="8">
        <f t="shared" si="5"/>
        <v>99</v>
      </c>
      <c r="H28" s="8">
        <f t="shared" si="3"/>
        <v>11362025</v>
      </c>
      <c r="I28" s="9"/>
      <c r="J28" s="9">
        <v>2</v>
      </c>
      <c r="K28" s="10"/>
      <c r="L28" s="10">
        <v>1</v>
      </c>
      <c r="M28" s="9">
        <v>1</v>
      </c>
      <c r="N28" s="9"/>
      <c r="O28" s="10"/>
      <c r="P28" s="10">
        <v>2</v>
      </c>
      <c r="Q28" s="9"/>
      <c r="R28" s="9">
        <v>2</v>
      </c>
      <c r="S28" s="10">
        <v>1</v>
      </c>
      <c r="T28" s="10"/>
      <c r="U28" s="9">
        <v>1</v>
      </c>
      <c r="V28" s="9"/>
      <c r="W28" s="10"/>
      <c r="X28" s="10">
        <v>2</v>
      </c>
      <c r="Y28" s="9">
        <v>1</v>
      </c>
      <c r="Z28" s="9"/>
      <c r="AA28" s="11">
        <f t="shared" si="1"/>
        <v>13</v>
      </c>
    </row>
    <row r="29" spans="1:30" ht="30" customHeight="1" x14ac:dyDescent="0.25">
      <c r="A29" s="4" t="str">
        <f t="shared" si="5"/>
        <v>Московский</v>
      </c>
      <c r="B29" s="12" t="s">
        <v>32</v>
      </c>
      <c r="C29" s="6">
        <f>VLOOKUP(B29,[38]Списки!$C$1:$E$40,2,FALSE)</f>
        <v>11362</v>
      </c>
      <c r="D29" s="6" t="str">
        <f>VLOOKUP(B29,[38]Списки!$C$1:$E$40,3,FALSE)</f>
        <v>СОШ</v>
      </c>
      <c r="E29" s="7" t="s">
        <v>24</v>
      </c>
      <c r="F29" s="8">
        <v>117</v>
      </c>
      <c r="G29" s="8">
        <v>99</v>
      </c>
      <c r="H29" s="8">
        <f t="shared" si="3"/>
        <v>11362026</v>
      </c>
      <c r="I29" s="9"/>
      <c r="J29" s="9">
        <v>2</v>
      </c>
      <c r="K29" s="10">
        <v>1</v>
      </c>
      <c r="L29" s="10"/>
      <c r="M29" s="9">
        <v>1</v>
      </c>
      <c r="N29" s="9"/>
      <c r="O29" s="10"/>
      <c r="P29" s="10">
        <v>1</v>
      </c>
      <c r="Q29" s="9">
        <v>0</v>
      </c>
      <c r="R29" s="9"/>
      <c r="S29" s="10">
        <v>0</v>
      </c>
      <c r="T29" s="10"/>
      <c r="U29" s="9">
        <v>0</v>
      </c>
      <c r="V29" s="9"/>
      <c r="W29" s="10">
        <v>2</v>
      </c>
      <c r="X29" s="10"/>
      <c r="Y29" s="9">
        <v>1</v>
      </c>
      <c r="Z29" s="9"/>
      <c r="AA29" s="11">
        <f>IF(COUNTBLANK(I29:Z29)&lt;=9,SUM(I29:Z29),"Не писал")</f>
        <v>8</v>
      </c>
    </row>
    <row r="30" spans="1:30" ht="30" customHeight="1" x14ac:dyDescent="0.25">
      <c r="A30" s="4" t="str">
        <f t="shared" si="5"/>
        <v>Московский</v>
      </c>
      <c r="B30" s="12" t="str">
        <f t="shared" si="5"/>
        <v>ГБОУ СОШ №362</v>
      </c>
      <c r="C30" s="6">
        <f t="shared" si="5"/>
        <v>11362</v>
      </c>
      <c r="D30" s="6" t="str">
        <f t="shared" si="5"/>
        <v>СОШ</v>
      </c>
      <c r="E30" s="8" t="str">
        <f t="shared" si="5"/>
        <v>3б</v>
      </c>
      <c r="F30" s="8">
        <f t="shared" si="5"/>
        <v>117</v>
      </c>
      <c r="G30" s="8">
        <f t="shared" si="5"/>
        <v>99</v>
      </c>
      <c r="H30" s="8">
        <f>H29+1</f>
        <v>11362027</v>
      </c>
      <c r="I30" s="9">
        <v>2</v>
      </c>
      <c r="J30" s="9"/>
      <c r="K30" s="10">
        <v>1</v>
      </c>
      <c r="L30" s="10"/>
      <c r="M30" s="9">
        <v>1</v>
      </c>
      <c r="N30" s="9"/>
      <c r="O30" s="10">
        <v>2</v>
      </c>
      <c r="P30" s="10"/>
      <c r="Q30" s="9">
        <v>0</v>
      </c>
      <c r="R30" s="9"/>
      <c r="S30" s="10">
        <v>0</v>
      </c>
      <c r="T30" s="10"/>
      <c r="U30" s="9"/>
      <c r="V30" s="9">
        <v>0</v>
      </c>
      <c r="W30" s="10">
        <v>0</v>
      </c>
      <c r="X30" s="10"/>
      <c r="Y30" s="9">
        <v>1</v>
      </c>
      <c r="Z30" s="9"/>
      <c r="AA30" s="11">
        <f t="shared" ref="AA30:AA54" si="6">IF(COUNTBLANK(I30:Z30)&lt;=9,SUM(I30:Z30),"Не писал")</f>
        <v>7</v>
      </c>
    </row>
    <row r="31" spans="1:30" ht="30" customHeight="1" x14ac:dyDescent="0.25">
      <c r="A31" s="4" t="str">
        <f t="shared" si="5"/>
        <v>Московский</v>
      </c>
      <c r="B31" s="12" t="str">
        <f t="shared" si="5"/>
        <v>ГБОУ СОШ №362</v>
      </c>
      <c r="C31" s="6">
        <f t="shared" si="5"/>
        <v>11362</v>
      </c>
      <c r="D31" s="6" t="str">
        <f t="shared" si="5"/>
        <v>СОШ</v>
      </c>
      <c r="E31" s="8" t="str">
        <f t="shared" si="5"/>
        <v>3б</v>
      </c>
      <c r="F31" s="8">
        <f t="shared" si="5"/>
        <v>117</v>
      </c>
      <c r="G31" s="8">
        <f t="shared" si="5"/>
        <v>99</v>
      </c>
      <c r="H31" s="8">
        <f>H30+1</f>
        <v>11362028</v>
      </c>
      <c r="I31" s="9">
        <v>1</v>
      </c>
      <c r="J31" s="9"/>
      <c r="K31" s="10">
        <v>1</v>
      </c>
      <c r="L31" s="10"/>
      <c r="M31" s="9"/>
      <c r="N31" s="9">
        <v>1</v>
      </c>
      <c r="O31" s="10">
        <v>2</v>
      </c>
      <c r="P31" s="10"/>
      <c r="Q31" s="9">
        <v>2</v>
      </c>
      <c r="R31" s="9"/>
      <c r="S31" s="10">
        <v>1</v>
      </c>
      <c r="T31" s="10"/>
      <c r="U31" s="9">
        <v>0</v>
      </c>
      <c r="V31" s="9"/>
      <c r="W31" s="10"/>
      <c r="X31" s="10">
        <v>2</v>
      </c>
      <c r="Y31" s="9">
        <v>1</v>
      </c>
      <c r="Z31" s="9"/>
      <c r="AA31" s="11">
        <f t="shared" si="6"/>
        <v>11</v>
      </c>
    </row>
    <row r="32" spans="1:30" ht="30" customHeight="1" x14ac:dyDescent="0.25">
      <c r="A32" s="4" t="str">
        <f t="shared" si="5"/>
        <v>Московский</v>
      </c>
      <c r="B32" s="12" t="str">
        <f t="shared" si="5"/>
        <v>ГБОУ СОШ №362</v>
      </c>
      <c r="C32" s="6">
        <f t="shared" si="5"/>
        <v>11362</v>
      </c>
      <c r="D32" s="6" t="str">
        <f t="shared" si="5"/>
        <v>СОШ</v>
      </c>
      <c r="E32" s="8" t="str">
        <f t="shared" si="5"/>
        <v>3б</v>
      </c>
      <c r="F32" s="8">
        <f t="shared" si="5"/>
        <v>117</v>
      </c>
      <c r="G32" s="8">
        <f t="shared" si="5"/>
        <v>99</v>
      </c>
      <c r="H32" s="8">
        <f t="shared" ref="H32:H55" si="7">H31+1</f>
        <v>11362029</v>
      </c>
      <c r="I32" s="9">
        <v>2</v>
      </c>
      <c r="J32" s="9"/>
      <c r="K32" s="10">
        <v>1</v>
      </c>
      <c r="L32" s="10"/>
      <c r="M32" s="9">
        <v>1</v>
      </c>
      <c r="N32" s="9"/>
      <c r="O32" s="10">
        <v>2</v>
      </c>
      <c r="P32" s="10"/>
      <c r="Q32" s="9"/>
      <c r="R32" s="9">
        <v>2</v>
      </c>
      <c r="S32" s="10"/>
      <c r="T32" s="10">
        <v>0</v>
      </c>
      <c r="U32" s="9">
        <v>0</v>
      </c>
      <c r="V32" s="9"/>
      <c r="W32" s="10">
        <v>2</v>
      </c>
      <c r="X32" s="10"/>
      <c r="Y32" s="9">
        <v>1</v>
      </c>
      <c r="Z32" s="9"/>
      <c r="AA32" s="11">
        <f t="shared" si="6"/>
        <v>11</v>
      </c>
    </row>
    <row r="33" spans="1:27" ht="30" customHeight="1" x14ac:dyDescent="0.25">
      <c r="A33" s="4" t="str">
        <f t="shared" si="5"/>
        <v>Московский</v>
      </c>
      <c r="B33" s="12" t="str">
        <f t="shared" si="5"/>
        <v>ГБОУ СОШ №362</v>
      </c>
      <c r="C33" s="6">
        <f t="shared" si="5"/>
        <v>11362</v>
      </c>
      <c r="D33" s="6" t="str">
        <f t="shared" si="5"/>
        <v>СОШ</v>
      </c>
      <c r="E33" s="8" t="str">
        <f t="shared" si="5"/>
        <v>3б</v>
      </c>
      <c r="F33" s="8">
        <f t="shared" si="5"/>
        <v>117</v>
      </c>
      <c r="G33" s="8">
        <f t="shared" si="5"/>
        <v>99</v>
      </c>
      <c r="H33" s="8">
        <f t="shared" si="7"/>
        <v>11362030</v>
      </c>
      <c r="I33" s="9">
        <v>1</v>
      </c>
      <c r="J33" s="9"/>
      <c r="K33" s="10">
        <v>1</v>
      </c>
      <c r="L33" s="10"/>
      <c r="M33" s="9">
        <v>1</v>
      </c>
      <c r="N33" s="9"/>
      <c r="O33" s="10">
        <v>2</v>
      </c>
      <c r="P33" s="10"/>
      <c r="Q33" s="9">
        <v>2</v>
      </c>
      <c r="R33" s="9"/>
      <c r="S33" s="10">
        <v>0</v>
      </c>
      <c r="T33" s="10"/>
      <c r="U33" s="9">
        <v>0</v>
      </c>
      <c r="V33" s="9"/>
      <c r="W33" s="10">
        <v>2</v>
      </c>
      <c r="X33" s="10"/>
      <c r="Y33" s="9">
        <v>1</v>
      </c>
      <c r="Z33" s="9"/>
      <c r="AA33" s="11">
        <f t="shared" si="6"/>
        <v>10</v>
      </c>
    </row>
    <row r="34" spans="1:27" ht="30" customHeight="1" x14ac:dyDescent="0.25">
      <c r="A34" s="4" t="str">
        <f t="shared" si="5"/>
        <v>Московский</v>
      </c>
      <c r="B34" s="12" t="str">
        <f t="shared" si="5"/>
        <v>ГБОУ СОШ №362</v>
      </c>
      <c r="C34" s="6">
        <f t="shared" si="5"/>
        <v>11362</v>
      </c>
      <c r="D34" s="6" t="str">
        <f t="shared" si="5"/>
        <v>СОШ</v>
      </c>
      <c r="E34" s="8" t="str">
        <f t="shared" si="5"/>
        <v>3б</v>
      </c>
      <c r="F34" s="8">
        <f t="shared" si="5"/>
        <v>117</v>
      </c>
      <c r="G34" s="8">
        <f t="shared" si="5"/>
        <v>99</v>
      </c>
      <c r="H34" s="8">
        <f t="shared" si="7"/>
        <v>11362031</v>
      </c>
      <c r="I34" s="9"/>
      <c r="J34" s="9">
        <v>2</v>
      </c>
      <c r="K34" s="10">
        <v>1</v>
      </c>
      <c r="L34" s="10"/>
      <c r="M34" s="9">
        <v>1</v>
      </c>
      <c r="N34" s="9"/>
      <c r="O34" s="10"/>
      <c r="P34" s="10">
        <v>1</v>
      </c>
      <c r="Q34" s="9"/>
      <c r="R34" s="9">
        <v>1</v>
      </c>
      <c r="S34" s="10">
        <v>0</v>
      </c>
      <c r="T34" s="10"/>
      <c r="U34" s="9">
        <v>1</v>
      </c>
      <c r="V34" s="9"/>
      <c r="W34" s="10">
        <v>2</v>
      </c>
      <c r="X34" s="10"/>
      <c r="Y34" s="9">
        <v>1</v>
      </c>
      <c r="Z34" s="9"/>
      <c r="AA34" s="11">
        <f t="shared" si="6"/>
        <v>10</v>
      </c>
    </row>
    <row r="35" spans="1:27" ht="30" customHeight="1" x14ac:dyDescent="0.25">
      <c r="A35" s="4" t="str">
        <f t="shared" si="5"/>
        <v>Московский</v>
      </c>
      <c r="B35" s="12" t="str">
        <f t="shared" si="5"/>
        <v>ГБОУ СОШ №362</v>
      </c>
      <c r="C35" s="6">
        <f t="shared" si="5"/>
        <v>11362</v>
      </c>
      <c r="D35" s="6" t="str">
        <f t="shared" si="5"/>
        <v>СОШ</v>
      </c>
      <c r="E35" s="8" t="str">
        <f t="shared" si="5"/>
        <v>3б</v>
      </c>
      <c r="F35" s="8">
        <f t="shared" si="5"/>
        <v>117</v>
      </c>
      <c r="G35" s="8">
        <f t="shared" si="5"/>
        <v>99</v>
      </c>
      <c r="H35" s="8">
        <f t="shared" si="7"/>
        <v>11362032</v>
      </c>
      <c r="I35" s="9">
        <v>1</v>
      </c>
      <c r="J35" s="9"/>
      <c r="K35" s="10">
        <v>1</v>
      </c>
      <c r="L35" s="10"/>
      <c r="M35" s="9"/>
      <c r="N35" s="9">
        <v>1</v>
      </c>
      <c r="O35" s="10">
        <v>2</v>
      </c>
      <c r="P35" s="10"/>
      <c r="Q35" s="9"/>
      <c r="R35" s="9">
        <v>2</v>
      </c>
      <c r="S35" s="10">
        <v>1</v>
      </c>
      <c r="T35" s="10"/>
      <c r="U35" s="9">
        <v>0</v>
      </c>
      <c r="V35" s="9"/>
      <c r="W35" s="10"/>
      <c r="X35" s="10">
        <v>1</v>
      </c>
      <c r="Y35" s="9">
        <v>1</v>
      </c>
      <c r="Z35" s="9"/>
      <c r="AA35" s="11">
        <f t="shared" si="6"/>
        <v>10</v>
      </c>
    </row>
    <row r="36" spans="1:27" ht="30" customHeight="1" x14ac:dyDescent="0.25">
      <c r="A36" s="4" t="str">
        <f t="shared" si="5"/>
        <v>Московский</v>
      </c>
      <c r="B36" s="12" t="str">
        <f t="shared" si="5"/>
        <v>ГБОУ СОШ №362</v>
      </c>
      <c r="C36" s="6">
        <f t="shared" si="5"/>
        <v>11362</v>
      </c>
      <c r="D36" s="6" t="str">
        <f t="shared" si="5"/>
        <v>СОШ</v>
      </c>
      <c r="E36" s="8" t="str">
        <f t="shared" si="5"/>
        <v>3б</v>
      </c>
      <c r="F36" s="8">
        <f t="shared" si="5"/>
        <v>117</v>
      </c>
      <c r="G36" s="8">
        <f t="shared" si="5"/>
        <v>99</v>
      </c>
      <c r="H36" s="8">
        <f t="shared" si="7"/>
        <v>11362033</v>
      </c>
      <c r="I36" s="9"/>
      <c r="J36" s="9">
        <v>0</v>
      </c>
      <c r="K36" s="10"/>
      <c r="L36" s="10">
        <v>1</v>
      </c>
      <c r="M36" s="9"/>
      <c r="N36" s="9">
        <v>0</v>
      </c>
      <c r="O36" s="10"/>
      <c r="P36" s="10">
        <v>2</v>
      </c>
      <c r="Q36" s="9">
        <v>2</v>
      </c>
      <c r="R36" s="9"/>
      <c r="S36" s="10">
        <v>1</v>
      </c>
      <c r="T36" s="10"/>
      <c r="U36" s="9">
        <v>0</v>
      </c>
      <c r="V36" s="9"/>
      <c r="W36" s="10">
        <v>2</v>
      </c>
      <c r="X36" s="10"/>
      <c r="Y36" s="9">
        <v>1</v>
      </c>
      <c r="Z36" s="9"/>
      <c r="AA36" s="11">
        <f t="shared" si="6"/>
        <v>9</v>
      </c>
    </row>
    <row r="37" spans="1:27" ht="30" customHeight="1" x14ac:dyDescent="0.25">
      <c r="A37" s="4" t="str">
        <f t="shared" si="5"/>
        <v>Московский</v>
      </c>
      <c r="B37" s="12" t="str">
        <f t="shared" si="5"/>
        <v>ГБОУ СОШ №362</v>
      </c>
      <c r="C37" s="6">
        <f t="shared" si="5"/>
        <v>11362</v>
      </c>
      <c r="D37" s="6" t="str">
        <f t="shared" si="5"/>
        <v>СОШ</v>
      </c>
      <c r="E37" s="8" t="str">
        <f t="shared" si="5"/>
        <v>3б</v>
      </c>
      <c r="F37" s="8">
        <f t="shared" si="5"/>
        <v>117</v>
      </c>
      <c r="G37" s="8">
        <f t="shared" si="5"/>
        <v>99</v>
      </c>
      <c r="H37" s="8">
        <f t="shared" si="7"/>
        <v>11362034</v>
      </c>
      <c r="I37" s="9"/>
      <c r="J37" s="9">
        <v>2</v>
      </c>
      <c r="K37" s="10"/>
      <c r="L37" s="10">
        <v>0</v>
      </c>
      <c r="M37" s="9">
        <v>0</v>
      </c>
      <c r="N37" s="9"/>
      <c r="O37" s="10">
        <v>2</v>
      </c>
      <c r="P37" s="10"/>
      <c r="Q37" s="9"/>
      <c r="R37" s="9">
        <v>2</v>
      </c>
      <c r="S37" s="10">
        <v>1</v>
      </c>
      <c r="T37" s="10"/>
      <c r="U37" s="9"/>
      <c r="V37" s="9">
        <v>0</v>
      </c>
      <c r="W37" s="10">
        <v>2</v>
      </c>
      <c r="X37" s="10"/>
      <c r="Y37" s="9">
        <v>1</v>
      </c>
      <c r="Z37" s="9"/>
      <c r="AA37" s="11">
        <f t="shared" si="6"/>
        <v>10</v>
      </c>
    </row>
    <row r="38" spans="1:27" ht="30" customHeight="1" x14ac:dyDescent="0.25">
      <c r="A38" s="4" t="str">
        <f t="shared" ref="A38:G53" si="8">A37</f>
        <v>Московский</v>
      </c>
      <c r="B38" s="12" t="str">
        <f t="shared" si="8"/>
        <v>ГБОУ СОШ №362</v>
      </c>
      <c r="C38" s="6">
        <f t="shared" si="8"/>
        <v>11362</v>
      </c>
      <c r="D38" s="6" t="str">
        <f t="shared" si="8"/>
        <v>СОШ</v>
      </c>
      <c r="E38" s="8" t="str">
        <f t="shared" si="8"/>
        <v>3б</v>
      </c>
      <c r="F38" s="8">
        <f t="shared" si="8"/>
        <v>117</v>
      </c>
      <c r="G38" s="8">
        <f t="shared" si="8"/>
        <v>99</v>
      </c>
      <c r="H38" s="8">
        <f t="shared" si="7"/>
        <v>11362035</v>
      </c>
      <c r="I38" s="9"/>
      <c r="J38" s="9">
        <v>1</v>
      </c>
      <c r="K38" s="10">
        <v>1</v>
      </c>
      <c r="L38" s="10"/>
      <c r="M38" s="9">
        <v>1</v>
      </c>
      <c r="N38" s="9"/>
      <c r="O38" s="10">
        <v>2</v>
      </c>
      <c r="P38" s="10"/>
      <c r="Q38" s="9"/>
      <c r="R38" s="9">
        <v>2</v>
      </c>
      <c r="S38" s="10">
        <v>1</v>
      </c>
      <c r="T38" s="10"/>
      <c r="U38" s="9">
        <v>0</v>
      </c>
      <c r="V38" s="9"/>
      <c r="W38" s="10">
        <v>2</v>
      </c>
      <c r="X38" s="10"/>
      <c r="Y38" s="9">
        <v>1</v>
      </c>
      <c r="Z38" s="9"/>
      <c r="AA38" s="11">
        <f t="shared" si="6"/>
        <v>11</v>
      </c>
    </row>
    <row r="39" spans="1:27" ht="30" customHeight="1" x14ac:dyDescent="0.25">
      <c r="A39" s="4" t="str">
        <f t="shared" si="8"/>
        <v>Московский</v>
      </c>
      <c r="B39" s="12" t="str">
        <f t="shared" si="8"/>
        <v>ГБОУ СОШ №362</v>
      </c>
      <c r="C39" s="6">
        <f t="shared" si="8"/>
        <v>11362</v>
      </c>
      <c r="D39" s="6" t="str">
        <f t="shared" si="8"/>
        <v>СОШ</v>
      </c>
      <c r="E39" s="8" t="str">
        <f t="shared" si="8"/>
        <v>3б</v>
      </c>
      <c r="F39" s="8">
        <f t="shared" si="8"/>
        <v>117</v>
      </c>
      <c r="G39" s="8">
        <f t="shared" si="8"/>
        <v>99</v>
      </c>
      <c r="H39" s="8">
        <f t="shared" si="7"/>
        <v>11362036</v>
      </c>
      <c r="I39" s="9"/>
      <c r="J39" s="9">
        <v>2</v>
      </c>
      <c r="K39" s="10">
        <v>1</v>
      </c>
      <c r="L39" s="10"/>
      <c r="M39" s="9">
        <v>1</v>
      </c>
      <c r="N39" s="9"/>
      <c r="O39" s="10"/>
      <c r="P39" s="10">
        <v>0</v>
      </c>
      <c r="Q39" s="9">
        <v>1</v>
      </c>
      <c r="R39" s="9"/>
      <c r="S39" s="10"/>
      <c r="T39" s="10">
        <v>1</v>
      </c>
      <c r="U39" s="9">
        <v>0</v>
      </c>
      <c r="V39" s="9"/>
      <c r="W39" s="10">
        <v>2</v>
      </c>
      <c r="X39" s="10"/>
      <c r="Y39" s="9"/>
      <c r="Z39" s="9">
        <v>1</v>
      </c>
      <c r="AA39" s="11">
        <f t="shared" si="6"/>
        <v>9</v>
      </c>
    </row>
    <row r="40" spans="1:27" ht="30" customHeight="1" x14ac:dyDescent="0.25">
      <c r="A40" s="4" t="str">
        <f t="shared" si="8"/>
        <v>Московский</v>
      </c>
      <c r="B40" s="12" t="str">
        <f t="shared" si="8"/>
        <v>ГБОУ СОШ №362</v>
      </c>
      <c r="C40" s="6">
        <f t="shared" si="8"/>
        <v>11362</v>
      </c>
      <c r="D40" s="6" t="str">
        <f t="shared" si="8"/>
        <v>СОШ</v>
      </c>
      <c r="E40" s="8" t="str">
        <f t="shared" si="8"/>
        <v>3б</v>
      </c>
      <c r="F40" s="8">
        <f t="shared" si="8"/>
        <v>117</v>
      </c>
      <c r="G40" s="8">
        <f t="shared" si="8"/>
        <v>99</v>
      </c>
      <c r="H40" s="8">
        <f t="shared" si="7"/>
        <v>11362037</v>
      </c>
      <c r="I40" s="9"/>
      <c r="J40" s="9">
        <v>2</v>
      </c>
      <c r="K40" s="10">
        <v>1</v>
      </c>
      <c r="L40" s="10"/>
      <c r="M40" s="9">
        <v>0</v>
      </c>
      <c r="N40" s="9"/>
      <c r="O40" s="10">
        <v>2</v>
      </c>
      <c r="P40" s="10"/>
      <c r="Q40" s="9"/>
      <c r="R40" s="9">
        <v>2</v>
      </c>
      <c r="S40" s="10"/>
      <c r="T40" s="10">
        <v>1</v>
      </c>
      <c r="U40" s="9">
        <v>0</v>
      </c>
      <c r="V40" s="9"/>
      <c r="W40" s="10">
        <v>2</v>
      </c>
      <c r="X40" s="10"/>
      <c r="Y40" s="9">
        <v>1</v>
      </c>
      <c r="Z40" s="9"/>
      <c r="AA40" s="11">
        <f t="shared" si="6"/>
        <v>11</v>
      </c>
    </row>
    <row r="41" spans="1:27" ht="30" customHeight="1" x14ac:dyDescent="0.25">
      <c r="A41" s="4" t="str">
        <f t="shared" si="8"/>
        <v>Московский</v>
      </c>
      <c r="B41" s="12" t="str">
        <f t="shared" si="8"/>
        <v>ГБОУ СОШ №362</v>
      </c>
      <c r="C41" s="6">
        <f t="shared" si="8"/>
        <v>11362</v>
      </c>
      <c r="D41" s="6" t="str">
        <f t="shared" si="8"/>
        <v>СОШ</v>
      </c>
      <c r="E41" s="8" t="str">
        <f t="shared" si="8"/>
        <v>3б</v>
      </c>
      <c r="F41" s="8">
        <f t="shared" si="8"/>
        <v>117</v>
      </c>
      <c r="G41" s="8">
        <f t="shared" si="8"/>
        <v>99</v>
      </c>
      <c r="H41" s="8">
        <f t="shared" si="7"/>
        <v>11362038</v>
      </c>
      <c r="I41" s="9"/>
      <c r="J41" s="9">
        <v>2</v>
      </c>
      <c r="K41" s="10"/>
      <c r="L41" s="10">
        <v>1</v>
      </c>
      <c r="M41" s="9">
        <v>0</v>
      </c>
      <c r="N41" s="9"/>
      <c r="O41" s="10"/>
      <c r="P41" s="10">
        <v>2</v>
      </c>
      <c r="Q41" s="9"/>
      <c r="R41" s="9">
        <v>2</v>
      </c>
      <c r="S41" s="10">
        <v>1</v>
      </c>
      <c r="T41" s="10"/>
      <c r="U41" s="9">
        <v>0</v>
      </c>
      <c r="V41" s="9"/>
      <c r="W41" s="10">
        <v>0</v>
      </c>
      <c r="X41" s="10"/>
      <c r="Y41" s="9">
        <v>1</v>
      </c>
      <c r="Z41" s="9"/>
      <c r="AA41" s="11">
        <f t="shared" si="6"/>
        <v>9</v>
      </c>
    </row>
    <row r="42" spans="1:27" ht="30" customHeight="1" x14ac:dyDescent="0.25">
      <c r="A42" s="4" t="str">
        <f t="shared" si="8"/>
        <v>Московский</v>
      </c>
      <c r="B42" s="12" t="str">
        <f t="shared" si="8"/>
        <v>ГБОУ СОШ №362</v>
      </c>
      <c r="C42" s="6">
        <f t="shared" si="8"/>
        <v>11362</v>
      </c>
      <c r="D42" s="6" t="str">
        <f t="shared" si="8"/>
        <v>СОШ</v>
      </c>
      <c r="E42" s="8" t="str">
        <f t="shared" si="8"/>
        <v>3б</v>
      </c>
      <c r="F42" s="8">
        <f t="shared" si="8"/>
        <v>117</v>
      </c>
      <c r="G42" s="8">
        <f t="shared" si="8"/>
        <v>99</v>
      </c>
      <c r="H42" s="8">
        <f t="shared" si="7"/>
        <v>11362039</v>
      </c>
      <c r="I42" s="9"/>
      <c r="J42" s="9">
        <v>0</v>
      </c>
      <c r="K42" s="10"/>
      <c r="L42" s="10">
        <v>1</v>
      </c>
      <c r="M42" s="9"/>
      <c r="N42" s="9">
        <v>0</v>
      </c>
      <c r="O42" s="10"/>
      <c r="P42" s="10">
        <v>2</v>
      </c>
      <c r="Q42" s="9"/>
      <c r="R42" s="9">
        <v>2</v>
      </c>
      <c r="S42" s="10"/>
      <c r="T42" s="10">
        <v>1</v>
      </c>
      <c r="U42" s="9">
        <v>0</v>
      </c>
      <c r="V42" s="9"/>
      <c r="W42" s="10">
        <v>2</v>
      </c>
      <c r="X42" s="10"/>
      <c r="Y42" s="9">
        <v>1</v>
      </c>
      <c r="Z42" s="9"/>
      <c r="AA42" s="11">
        <f t="shared" si="6"/>
        <v>9</v>
      </c>
    </row>
    <row r="43" spans="1:27" ht="30" customHeight="1" x14ac:dyDescent="0.25">
      <c r="A43" s="4" t="str">
        <f t="shared" si="8"/>
        <v>Московский</v>
      </c>
      <c r="B43" s="12" t="str">
        <f t="shared" si="8"/>
        <v>ГБОУ СОШ №362</v>
      </c>
      <c r="C43" s="6">
        <f t="shared" si="8"/>
        <v>11362</v>
      </c>
      <c r="D43" s="6" t="str">
        <f t="shared" si="8"/>
        <v>СОШ</v>
      </c>
      <c r="E43" s="8" t="str">
        <f t="shared" si="8"/>
        <v>3б</v>
      </c>
      <c r="F43" s="8">
        <f t="shared" si="8"/>
        <v>117</v>
      </c>
      <c r="G43" s="8">
        <f t="shared" si="8"/>
        <v>99</v>
      </c>
      <c r="H43" s="8">
        <f t="shared" si="7"/>
        <v>11362040</v>
      </c>
      <c r="I43" s="9"/>
      <c r="J43" s="9">
        <v>1</v>
      </c>
      <c r="K43" s="10">
        <v>1</v>
      </c>
      <c r="L43" s="10"/>
      <c r="M43" s="9">
        <v>1</v>
      </c>
      <c r="N43" s="9"/>
      <c r="O43" s="10">
        <v>2</v>
      </c>
      <c r="P43" s="10"/>
      <c r="Q43" s="9"/>
      <c r="R43" s="9">
        <v>2</v>
      </c>
      <c r="S43" s="10">
        <v>1</v>
      </c>
      <c r="T43" s="10"/>
      <c r="U43" s="9">
        <v>0</v>
      </c>
      <c r="V43" s="9"/>
      <c r="W43" s="10"/>
      <c r="X43" s="10">
        <v>1</v>
      </c>
      <c r="Y43" s="9">
        <v>1</v>
      </c>
      <c r="Z43" s="9"/>
      <c r="AA43" s="11">
        <f t="shared" si="6"/>
        <v>10</v>
      </c>
    </row>
    <row r="44" spans="1:27" ht="30" customHeight="1" x14ac:dyDescent="0.25">
      <c r="A44" s="4" t="str">
        <f t="shared" si="8"/>
        <v>Московский</v>
      </c>
      <c r="B44" s="12" t="str">
        <f t="shared" si="8"/>
        <v>ГБОУ СОШ №362</v>
      </c>
      <c r="C44" s="6">
        <f t="shared" si="8"/>
        <v>11362</v>
      </c>
      <c r="D44" s="6" t="str">
        <f t="shared" si="8"/>
        <v>СОШ</v>
      </c>
      <c r="E44" s="8" t="str">
        <f t="shared" si="8"/>
        <v>3б</v>
      </c>
      <c r="F44" s="8">
        <f t="shared" si="8"/>
        <v>117</v>
      </c>
      <c r="G44" s="8">
        <f t="shared" si="8"/>
        <v>99</v>
      </c>
      <c r="H44" s="8">
        <f t="shared" si="7"/>
        <v>11362041</v>
      </c>
      <c r="I44" s="9">
        <v>0</v>
      </c>
      <c r="J44" s="9"/>
      <c r="K44" s="10">
        <v>1</v>
      </c>
      <c r="L44" s="10"/>
      <c r="M44" s="9">
        <v>1</v>
      </c>
      <c r="N44" s="9"/>
      <c r="O44" s="10">
        <v>2</v>
      </c>
      <c r="P44" s="10"/>
      <c r="Q44" s="9">
        <v>2</v>
      </c>
      <c r="R44" s="9"/>
      <c r="S44" s="10">
        <v>1</v>
      </c>
      <c r="T44" s="10"/>
      <c r="U44" s="9">
        <v>1</v>
      </c>
      <c r="V44" s="9"/>
      <c r="W44" s="10"/>
      <c r="X44" s="10">
        <v>0</v>
      </c>
      <c r="Y44" s="9">
        <v>1</v>
      </c>
      <c r="Z44" s="9"/>
      <c r="AA44" s="11">
        <f t="shared" si="6"/>
        <v>9</v>
      </c>
    </row>
    <row r="45" spans="1:27" ht="30" customHeight="1" x14ac:dyDescent="0.25">
      <c r="A45" s="4" t="str">
        <f t="shared" si="8"/>
        <v>Московский</v>
      </c>
      <c r="B45" s="12" t="str">
        <f t="shared" si="8"/>
        <v>ГБОУ СОШ №362</v>
      </c>
      <c r="C45" s="6">
        <f t="shared" si="8"/>
        <v>11362</v>
      </c>
      <c r="D45" s="6" t="str">
        <f t="shared" si="8"/>
        <v>СОШ</v>
      </c>
      <c r="E45" s="8" t="str">
        <f t="shared" si="8"/>
        <v>3б</v>
      </c>
      <c r="F45" s="8">
        <f t="shared" si="8"/>
        <v>117</v>
      </c>
      <c r="G45" s="8">
        <f t="shared" si="8"/>
        <v>99</v>
      </c>
      <c r="H45" s="8">
        <f t="shared" si="7"/>
        <v>11362042</v>
      </c>
      <c r="I45" s="9"/>
      <c r="J45" s="9">
        <v>2</v>
      </c>
      <c r="K45" s="10">
        <v>0</v>
      </c>
      <c r="L45" s="10"/>
      <c r="M45" s="9">
        <v>0</v>
      </c>
      <c r="N45" s="9"/>
      <c r="O45" s="10"/>
      <c r="P45" s="10">
        <v>1</v>
      </c>
      <c r="Q45" s="9">
        <v>0</v>
      </c>
      <c r="R45" s="9"/>
      <c r="S45" s="10">
        <v>0</v>
      </c>
      <c r="T45" s="10"/>
      <c r="U45" s="9">
        <v>1</v>
      </c>
      <c r="V45" s="9"/>
      <c r="W45" s="10">
        <v>0</v>
      </c>
      <c r="X45" s="10"/>
      <c r="Y45" s="9">
        <v>1</v>
      </c>
      <c r="Z45" s="9"/>
      <c r="AA45" s="11">
        <f t="shared" si="6"/>
        <v>5</v>
      </c>
    </row>
    <row r="46" spans="1:27" ht="30" customHeight="1" x14ac:dyDescent="0.25">
      <c r="A46" s="4" t="str">
        <f t="shared" si="8"/>
        <v>Московский</v>
      </c>
      <c r="B46" s="12" t="str">
        <f t="shared" si="8"/>
        <v>ГБОУ СОШ №362</v>
      </c>
      <c r="C46" s="6">
        <f t="shared" si="8"/>
        <v>11362</v>
      </c>
      <c r="D46" s="6" t="str">
        <f t="shared" si="8"/>
        <v>СОШ</v>
      </c>
      <c r="E46" s="8" t="str">
        <f t="shared" si="8"/>
        <v>3б</v>
      </c>
      <c r="F46" s="8">
        <f t="shared" si="8"/>
        <v>117</v>
      </c>
      <c r="G46" s="8">
        <f t="shared" si="8"/>
        <v>99</v>
      </c>
      <c r="H46" s="8">
        <f t="shared" si="7"/>
        <v>11362043</v>
      </c>
      <c r="I46" s="9">
        <v>2</v>
      </c>
      <c r="J46" s="9"/>
      <c r="K46" s="10"/>
      <c r="L46" s="10">
        <v>1</v>
      </c>
      <c r="M46" s="9">
        <v>1</v>
      </c>
      <c r="N46" s="9"/>
      <c r="O46" s="10">
        <v>2</v>
      </c>
      <c r="P46" s="10"/>
      <c r="Q46" s="9">
        <v>2</v>
      </c>
      <c r="R46" s="9"/>
      <c r="S46" s="10">
        <v>0</v>
      </c>
      <c r="T46" s="10"/>
      <c r="U46" s="9">
        <v>1</v>
      </c>
      <c r="V46" s="9"/>
      <c r="W46" s="10">
        <v>2</v>
      </c>
      <c r="X46" s="10"/>
      <c r="Y46" s="9">
        <v>1</v>
      </c>
      <c r="Z46" s="9"/>
      <c r="AA46" s="11">
        <f t="shared" si="6"/>
        <v>12</v>
      </c>
    </row>
    <row r="47" spans="1:27" ht="30" customHeight="1" x14ac:dyDescent="0.25">
      <c r="A47" s="4" t="str">
        <f t="shared" si="8"/>
        <v>Московский</v>
      </c>
      <c r="B47" s="12" t="str">
        <f t="shared" si="8"/>
        <v>ГБОУ СОШ №362</v>
      </c>
      <c r="C47" s="6">
        <f t="shared" si="8"/>
        <v>11362</v>
      </c>
      <c r="D47" s="6" t="str">
        <f t="shared" si="8"/>
        <v>СОШ</v>
      </c>
      <c r="E47" s="8" t="str">
        <f t="shared" si="8"/>
        <v>3б</v>
      </c>
      <c r="F47" s="8">
        <f t="shared" si="8"/>
        <v>117</v>
      </c>
      <c r="G47" s="8">
        <f t="shared" si="8"/>
        <v>99</v>
      </c>
      <c r="H47" s="8">
        <f t="shared" si="7"/>
        <v>11362044</v>
      </c>
      <c r="I47" s="9">
        <v>1</v>
      </c>
      <c r="J47" s="9"/>
      <c r="K47" s="10">
        <v>1</v>
      </c>
      <c r="L47" s="10"/>
      <c r="M47" s="9">
        <v>0</v>
      </c>
      <c r="N47" s="9"/>
      <c r="O47" s="10">
        <v>1</v>
      </c>
      <c r="P47" s="10"/>
      <c r="Q47" s="9"/>
      <c r="R47" s="9">
        <v>2</v>
      </c>
      <c r="S47" s="10">
        <v>1</v>
      </c>
      <c r="T47" s="10"/>
      <c r="U47" s="9">
        <v>0</v>
      </c>
      <c r="V47" s="9"/>
      <c r="W47" s="10">
        <v>1</v>
      </c>
      <c r="X47" s="10"/>
      <c r="Y47" s="9">
        <v>1</v>
      </c>
      <c r="Z47" s="9"/>
      <c r="AA47" s="11">
        <f t="shared" si="6"/>
        <v>8</v>
      </c>
    </row>
    <row r="48" spans="1:27" ht="30" customHeight="1" x14ac:dyDescent="0.25">
      <c r="A48" s="4" t="str">
        <f t="shared" si="8"/>
        <v>Московский</v>
      </c>
      <c r="B48" s="12" t="str">
        <f t="shared" si="8"/>
        <v>ГБОУ СОШ №362</v>
      </c>
      <c r="C48" s="6">
        <f t="shared" si="8"/>
        <v>11362</v>
      </c>
      <c r="D48" s="6" t="str">
        <f t="shared" si="8"/>
        <v>СОШ</v>
      </c>
      <c r="E48" s="8" t="str">
        <f t="shared" si="8"/>
        <v>3б</v>
      </c>
      <c r="F48" s="8">
        <f t="shared" si="8"/>
        <v>117</v>
      </c>
      <c r="G48" s="8">
        <f t="shared" si="8"/>
        <v>99</v>
      </c>
      <c r="H48" s="8">
        <f t="shared" si="7"/>
        <v>11362045</v>
      </c>
      <c r="I48" s="9">
        <v>1</v>
      </c>
      <c r="J48" s="9"/>
      <c r="K48" s="10">
        <v>1</v>
      </c>
      <c r="L48" s="10"/>
      <c r="M48" s="9">
        <v>1</v>
      </c>
      <c r="N48" s="9"/>
      <c r="O48" s="10">
        <v>2</v>
      </c>
      <c r="P48" s="10"/>
      <c r="Q48" s="9">
        <v>2</v>
      </c>
      <c r="R48" s="9"/>
      <c r="S48" s="10">
        <v>0</v>
      </c>
      <c r="T48" s="10"/>
      <c r="U48" s="9">
        <v>0</v>
      </c>
      <c r="V48" s="9"/>
      <c r="W48" s="10">
        <v>2</v>
      </c>
      <c r="X48" s="10"/>
      <c r="Y48" s="9">
        <v>1</v>
      </c>
      <c r="Z48" s="9"/>
      <c r="AA48" s="11">
        <f t="shared" si="6"/>
        <v>10</v>
      </c>
    </row>
    <row r="49" spans="1:27" ht="30" customHeight="1" x14ac:dyDescent="0.25">
      <c r="A49" s="4" t="str">
        <f t="shared" si="8"/>
        <v>Московский</v>
      </c>
      <c r="B49" s="12" t="str">
        <f t="shared" si="8"/>
        <v>ГБОУ СОШ №362</v>
      </c>
      <c r="C49" s="6">
        <f t="shared" si="8"/>
        <v>11362</v>
      </c>
      <c r="D49" s="6" t="str">
        <f t="shared" si="8"/>
        <v>СОШ</v>
      </c>
      <c r="E49" s="8" t="str">
        <f t="shared" si="8"/>
        <v>3б</v>
      </c>
      <c r="F49" s="8">
        <f t="shared" si="8"/>
        <v>117</v>
      </c>
      <c r="G49" s="8">
        <f t="shared" si="8"/>
        <v>99</v>
      </c>
      <c r="H49" s="8">
        <f t="shared" si="7"/>
        <v>11362046</v>
      </c>
      <c r="I49" s="9">
        <v>1</v>
      </c>
      <c r="J49" s="9"/>
      <c r="K49" s="10">
        <v>1</v>
      </c>
      <c r="L49" s="10"/>
      <c r="M49" s="9">
        <v>1</v>
      </c>
      <c r="N49" s="9"/>
      <c r="O49" s="10"/>
      <c r="P49" s="10">
        <v>1</v>
      </c>
      <c r="Q49" s="9">
        <v>2</v>
      </c>
      <c r="R49" s="9"/>
      <c r="S49" s="10">
        <v>1</v>
      </c>
      <c r="T49" s="10"/>
      <c r="U49" s="9"/>
      <c r="V49" s="9">
        <v>0</v>
      </c>
      <c r="W49" s="10">
        <v>2</v>
      </c>
      <c r="X49" s="10"/>
      <c r="Y49" s="9">
        <v>1</v>
      </c>
      <c r="Z49" s="9"/>
      <c r="AA49" s="11">
        <f t="shared" si="6"/>
        <v>10</v>
      </c>
    </row>
    <row r="50" spans="1:27" ht="30" customHeight="1" x14ac:dyDescent="0.25">
      <c r="A50" s="4" t="str">
        <f t="shared" si="8"/>
        <v>Московский</v>
      </c>
      <c r="B50" s="12" t="str">
        <f t="shared" si="8"/>
        <v>ГБОУ СОШ №362</v>
      </c>
      <c r="C50" s="6">
        <f t="shared" si="8"/>
        <v>11362</v>
      </c>
      <c r="D50" s="6" t="str">
        <f t="shared" si="8"/>
        <v>СОШ</v>
      </c>
      <c r="E50" s="8" t="str">
        <f t="shared" si="8"/>
        <v>3б</v>
      </c>
      <c r="F50" s="8">
        <f t="shared" si="8"/>
        <v>117</v>
      </c>
      <c r="G50" s="8">
        <f t="shared" si="8"/>
        <v>99</v>
      </c>
      <c r="H50" s="8">
        <f t="shared" si="7"/>
        <v>11362047</v>
      </c>
      <c r="I50" s="9">
        <v>0</v>
      </c>
      <c r="J50" s="9"/>
      <c r="K50" s="10"/>
      <c r="L50" s="10">
        <v>1</v>
      </c>
      <c r="M50" s="9">
        <v>1</v>
      </c>
      <c r="N50" s="9"/>
      <c r="O50" s="10">
        <v>1</v>
      </c>
      <c r="P50" s="10"/>
      <c r="Q50" s="9">
        <v>1</v>
      </c>
      <c r="R50" s="9"/>
      <c r="S50" s="10"/>
      <c r="T50" s="10">
        <v>0</v>
      </c>
      <c r="U50" s="9"/>
      <c r="V50" s="9">
        <v>0</v>
      </c>
      <c r="W50" s="10">
        <v>2</v>
      </c>
      <c r="X50" s="10"/>
      <c r="Y50" s="9">
        <v>1</v>
      </c>
      <c r="Z50" s="9"/>
      <c r="AA50" s="11">
        <f t="shared" si="6"/>
        <v>7</v>
      </c>
    </row>
    <row r="51" spans="1:27" ht="30" customHeight="1" x14ac:dyDescent="0.25">
      <c r="A51" s="4" t="str">
        <f t="shared" si="8"/>
        <v>Московский</v>
      </c>
      <c r="B51" s="12" t="str">
        <f t="shared" si="8"/>
        <v>ГБОУ СОШ №362</v>
      </c>
      <c r="C51" s="6">
        <f t="shared" si="8"/>
        <v>11362</v>
      </c>
      <c r="D51" s="6" t="str">
        <f t="shared" si="8"/>
        <v>СОШ</v>
      </c>
      <c r="E51" s="8" t="str">
        <f t="shared" si="8"/>
        <v>3б</v>
      </c>
      <c r="F51" s="8">
        <f t="shared" si="8"/>
        <v>117</v>
      </c>
      <c r="G51" s="8">
        <f t="shared" si="8"/>
        <v>99</v>
      </c>
      <c r="H51" s="8">
        <f t="shared" si="7"/>
        <v>11362048</v>
      </c>
      <c r="I51" s="9">
        <v>2</v>
      </c>
      <c r="J51" s="9"/>
      <c r="K51" s="10"/>
      <c r="L51" s="10">
        <v>1</v>
      </c>
      <c r="M51" s="9">
        <v>0</v>
      </c>
      <c r="N51" s="9"/>
      <c r="O51" s="10">
        <v>2</v>
      </c>
      <c r="P51" s="10"/>
      <c r="Q51" s="9">
        <v>2</v>
      </c>
      <c r="R51" s="9"/>
      <c r="S51" s="10">
        <v>1</v>
      </c>
      <c r="T51" s="10"/>
      <c r="U51" s="9">
        <v>0</v>
      </c>
      <c r="V51" s="9"/>
      <c r="W51" s="10">
        <v>2</v>
      </c>
      <c r="X51" s="10"/>
      <c r="Y51" s="9">
        <v>1</v>
      </c>
      <c r="Z51" s="9"/>
      <c r="AA51" s="11">
        <f t="shared" si="6"/>
        <v>11</v>
      </c>
    </row>
    <row r="52" spans="1:27" ht="30" customHeight="1" x14ac:dyDescent="0.25">
      <c r="A52" s="4" t="str">
        <f t="shared" si="8"/>
        <v>Московский</v>
      </c>
      <c r="B52" s="12" t="str">
        <f t="shared" si="8"/>
        <v>ГБОУ СОШ №362</v>
      </c>
      <c r="C52" s="6">
        <f t="shared" si="8"/>
        <v>11362</v>
      </c>
      <c r="D52" s="6" t="str">
        <f t="shared" si="8"/>
        <v>СОШ</v>
      </c>
      <c r="E52" s="8" t="str">
        <f t="shared" si="8"/>
        <v>3б</v>
      </c>
      <c r="F52" s="8">
        <f t="shared" si="8"/>
        <v>117</v>
      </c>
      <c r="G52" s="8">
        <f t="shared" si="8"/>
        <v>99</v>
      </c>
      <c r="H52" s="8">
        <f t="shared" si="7"/>
        <v>11362049</v>
      </c>
      <c r="I52" s="9"/>
      <c r="J52" s="9">
        <v>1</v>
      </c>
      <c r="K52" s="10">
        <v>1</v>
      </c>
      <c r="L52" s="10"/>
      <c r="M52" s="9"/>
      <c r="N52" s="9">
        <v>1</v>
      </c>
      <c r="O52" s="10">
        <v>2</v>
      </c>
      <c r="P52" s="10"/>
      <c r="Q52" s="9"/>
      <c r="R52" s="9">
        <v>2</v>
      </c>
      <c r="S52" s="10">
        <v>1</v>
      </c>
      <c r="T52" s="10"/>
      <c r="U52" s="9">
        <v>0</v>
      </c>
      <c r="V52" s="9"/>
      <c r="W52" s="10">
        <v>2</v>
      </c>
      <c r="X52" s="10"/>
      <c r="Y52" s="9">
        <v>1</v>
      </c>
      <c r="Z52" s="9"/>
      <c r="AA52" s="11">
        <f t="shared" si="6"/>
        <v>11</v>
      </c>
    </row>
    <row r="53" spans="1:27" ht="30" customHeight="1" x14ac:dyDescent="0.25">
      <c r="A53" s="4" t="str">
        <f t="shared" si="8"/>
        <v>Московский</v>
      </c>
      <c r="B53" s="12" t="str">
        <f t="shared" si="8"/>
        <v>ГБОУ СОШ №362</v>
      </c>
      <c r="C53" s="6">
        <f t="shared" si="8"/>
        <v>11362</v>
      </c>
      <c r="D53" s="6" t="str">
        <f t="shared" si="8"/>
        <v>СОШ</v>
      </c>
      <c r="E53" s="8" t="str">
        <f t="shared" si="8"/>
        <v>3б</v>
      </c>
      <c r="F53" s="8">
        <f t="shared" si="8"/>
        <v>117</v>
      </c>
      <c r="G53" s="8">
        <f t="shared" si="8"/>
        <v>99</v>
      </c>
      <c r="H53" s="8">
        <f t="shared" si="7"/>
        <v>11362050</v>
      </c>
      <c r="I53" s="9">
        <v>1</v>
      </c>
      <c r="J53" s="9"/>
      <c r="K53" s="10"/>
      <c r="L53" s="10">
        <v>1</v>
      </c>
      <c r="M53" s="9">
        <v>1</v>
      </c>
      <c r="N53" s="9"/>
      <c r="O53" s="10">
        <v>2</v>
      </c>
      <c r="P53" s="10"/>
      <c r="Q53" s="9"/>
      <c r="R53" s="9">
        <v>2</v>
      </c>
      <c r="S53" s="10">
        <v>1</v>
      </c>
      <c r="T53" s="10"/>
      <c r="U53" s="9">
        <v>0</v>
      </c>
      <c r="V53" s="9"/>
      <c r="W53" s="10">
        <v>2</v>
      </c>
      <c r="X53" s="10"/>
      <c r="Y53" s="9">
        <v>1</v>
      </c>
      <c r="Z53" s="9"/>
      <c r="AA53" s="11">
        <f t="shared" si="6"/>
        <v>11</v>
      </c>
    </row>
    <row r="54" spans="1:27" ht="30" customHeight="1" x14ac:dyDescent="0.25">
      <c r="A54" s="4" t="str">
        <f t="shared" ref="A54:G69" si="9">A53</f>
        <v>Московский</v>
      </c>
      <c r="B54" s="12" t="str">
        <f t="shared" si="9"/>
        <v>ГБОУ СОШ №362</v>
      </c>
      <c r="C54" s="6">
        <f t="shared" si="9"/>
        <v>11362</v>
      </c>
      <c r="D54" s="6" t="str">
        <f t="shared" si="9"/>
        <v>СОШ</v>
      </c>
      <c r="E54" s="8" t="str">
        <f t="shared" si="9"/>
        <v>3б</v>
      </c>
      <c r="F54" s="8">
        <f t="shared" si="9"/>
        <v>117</v>
      </c>
      <c r="G54" s="8">
        <f t="shared" si="9"/>
        <v>99</v>
      </c>
      <c r="H54" s="8">
        <f t="shared" si="7"/>
        <v>11362051</v>
      </c>
      <c r="I54" s="9">
        <v>1</v>
      </c>
      <c r="J54" s="9"/>
      <c r="K54" s="10">
        <v>1</v>
      </c>
      <c r="L54" s="10"/>
      <c r="M54" s="9">
        <v>1</v>
      </c>
      <c r="N54" s="9"/>
      <c r="O54" s="10">
        <v>1</v>
      </c>
      <c r="P54" s="10"/>
      <c r="Q54" s="9">
        <v>1</v>
      </c>
      <c r="R54" s="9"/>
      <c r="S54" s="10">
        <v>0</v>
      </c>
      <c r="T54" s="10"/>
      <c r="U54" s="9"/>
      <c r="V54" s="9">
        <v>0</v>
      </c>
      <c r="W54" s="10">
        <v>2</v>
      </c>
      <c r="X54" s="10"/>
      <c r="Y54" s="9">
        <v>1</v>
      </c>
      <c r="Z54" s="9"/>
      <c r="AA54" s="11">
        <f t="shared" si="6"/>
        <v>8</v>
      </c>
    </row>
    <row r="55" spans="1:27" ht="30" customHeight="1" x14ac:dyDescent="0.25">
      <c r="A55" s="4" t="str">
        <f t="shared" si="9"/>
        <v>Московский</v>
      </c>
      <c r="B55" s="20" t="s">
        <v>32</v>
      </c>
      <c r="C55" s="6">
        <f>VLOOKUP(B55,[39]Списки!$C$1:$E$40,2,FALSE)</f>
        <v>11362</v>
      </c>
      <c r="D55" s="6" t="str">
        <f>VLOOKUP(B55,[39]Списки!$C$1:$E$40,3,FALSE)</f>
        <v>СОШ</v>
      </c>
      <c r="E55" s="19" t="s">
        <v>25</v>
      </c>
      <c r="F55" s="8">
        <v>117</v>
      </c>
      <c r="G55" s="8">
        <v>99</v>
      </c>
      <c r="H55" s="8">
        <f t="shared" si="7"/>
        <v>11362052</v>
      </c>
      <c r="I55" s="9"/>
      <c r="J55" s="9">
        <v>2</v>
      </c>
      <c r="K55" s="10"/>
      <c r="L55" s="10">
        <v>1</v>
      </c>
      <c r="M55" s="9"/>
      <c r="N55" s="9">
        <v>0</v>
      </c>
      <c r="O55" s="10">
        <v>1</v>
      </c>
      <c r="P55" s="10"/>
      <c r="Q55" s="9">
        <v>0</v>
      </c>
      <c r="R55" s="9"/>
      <c r="S55" s="10">
        <v>1</v>
      </c>
      <c r="T55" s="10"/>
      <c r="U55" s="9">
        <v>0</v>
      </c>
      <c r="V55" s="9"/>
      <c r="W55" s="10"/>
      <c r="X55" s="10">
        <v>0</v>
      </c>
      <c r="Y55" s="9">
        <v>1</v>
      </c>
      <c r="Z55" s="9"/>
      <c r="AA55" s="11">
        <f>IF(COUNTBLANK(I55:Z55)&lt;=9,SUM(I55:Z55),"Не писал")</f>
        <v>6</v>
      </c>
    </row>
    <row r="56" spans="1:27" ht="30" customHeight="1" x14ac:dyDescent="0.25">
      <c r="A56" s="4" t="str">
        <f t="shared" si="9"/>
        <v>Московский</v>
      </c>
      <c r="B56" s="12" t="str">
        <f t="shared" si="9"/>
        <v>ГБОУ СОШ №362</v>
      </c>
      <c r="C56" s="6">
        <f t="shared" si="9"/>
        <v>11362</v>
      </c>
      <c r="D56" s="6" t="str">
        <f t="shared" si="9"/>
        <v>СОШ</v>
      </c>
      <c r="E56" s="8" t="str">
        <f t="shared" si="9"/>
        <v>3в</v>
      </c>
      <c r="F56" s="8">
        <f t="shared" si="9"/>
        <v>117</v>
      </c>
      <c r="G56" s="8">
        <f t="shared" si="9"/>
        <v>99</v>
      </c>
      <c r="H56" s="8">
        <f>H55+1</f>
        <v>11362053</v>
      </c>
      <c r="I56" s="9">
        <v>0</v>
      </c>
      <c r="J56" s="9"/>
      <c r="K56" s="10"/>
      <c r="L56" s="10">
        <v>1</v>
      </c>
      <c r="M56" s="9">
        <v>1</v>
      </c>
      <c r="N56" s="9"/>
      <c r="O56" s="10"/>
      <c r="P56" s="10">
        <v>2</v>
      </c>
      <c r="Q56" s="9"/>
      <c r="R56" s="9">
        <v>1</v>
      </c>
      <c r="S56" s="10">
        <v>0</v>
      </c>
      <c r="T56" s="10"/>
      <c r="U56" s="9">
        <v>0</v>
      </c>
      <c r="V56" s="9"/>
      <c r="W56" s="10">
        <v>1</v>
      </c>
      <c r="X56" s="10"/>
      <c r="Y56" s="9">
        <v>1</v>
      </c>
      <c r="Z56" s="9"/>
      <c r="AA56" s="11">
        <f t="shared" ref="AA56:AA102" si="10">IF(COUNTBLANK(I56:Z56)&lt;=9,SUM(I56:Z56),"Не писал")</f>
        <v>7</v>
      </c>
    </row>
    <row r="57" spans="1:27" ht="30" customHeight="1" x14ac:dyDescent="0.25">
      <c r="A57" s="4" t="str">
        <f t="shared" si="9"/>
        <v>Московский</v>
      </c>
      <c r="B57" s="12" t="str">
        <f t="shared" si="9"/>
        <v>ГБОУ СОШ №362</v>
      </c>
      <c r="C57" s="6">
        <f t="shared" si="9"/>
        <v>11362</v>
      </c>
      <c r="D57" s="6" t="str">
        <f t="shared" si="9"/>
        <v>СОШ</v>
      </c>
      <c r="E57" s="8" t="str">
        <f t="shared" si="9"/>
        <v>3в</v>
      </c>
      <c r="F57" s="8">
        <f t="shared" si="9"/>
        <v>117</v>
      </c>
      <c r="G57" s="8">
        <f t="shared" si="9"/>
        <v>99</v>
      </c>
      <c r="H57" s="8">
        <f t="shared" ref="H57:H102" si="11">H56+1</f>
        <v>11362054</v>
      </c>
      <c r="I57" s="9">
        <v>2</v>
      </c>
      <c r="J57" s="9"/>
      <c r="K57" s="10">
        <v>0</v>
      </c>
      <c r="L57" s="10"/>
      <c r="M57" s="9">
        <v>1</v>
      </c>
      <c r="N57" s="9"/>
      <c r="O57" s="10"/>
      <c r="P57" s="10">
        <v>2</v>
      </c>
      <c r="Q57" s="9"/>
      <c r="R57" s="9">
        <v>2</v>
      </c>
      <c r="S57" s="10">
        <v>0</v>
      </c>
      <c r="T57" s="10"/>
      <c r="U57" s="9">
        <v>0</v>
      </c>
      <c r="V57" s="9"/>
      <c r="W57" s="10">
        <v>1</v>
      </c>
      <c r="X57" s="10"/>
      <c r="Y57" s="9">
        <v>1</v>
      </c>
      <c r="Z57" s="9"/>
      <c r="AA57" s="11">
        <f t="shared" si="10"/>
        <v>9</v>
      </c>
    </row>
    <row r="58" spans="1:27" ht="30" customHeight="1" x14ac:dyDescent="0.25">
      <c r="A58" s="4" t="str">
        <f t="shared" si="9"/>
        <v>Московский</v>
      </c>
      <c r="B58" s="12" t="str">
        <f t="shared" si="9"/>
        <v>ГБОУ СОШ №362</v>
      </c>
      <c r="C58" s="6">
        <f t="shared" si="9"/>
        <v>11362</v>
      </c>
      <c r="D58" s="6" t="str">
        <f t="shared" si="9"/>
        <v>СОШ</v>
      </c>
      <c r="E58" s="8" t="str">
        <f t="shared" si="9"/>
        <v>3в</v>
      </c>
      <c r="F58" s="8">
        <f t="shared" si="9"/>
        <v>117</v>
      </c>
      <c r="G58" s="8">
        <f t="shared" si="9"/>
        <v>99</v>
      </c>
      <c r="H58" s="8">
        <f t="shared" si="11"/>
        <v>11362055</v>
      </c>
      <c r="I58" s="9">
        <v>1</v>
      </c>
      <c r="J58" s="9"/>
      <c r="K58" s="10"/>
      <c r="L58" s="10">
        <v>1</v>
      </c>
      <c r="M58" s="9">
        <v>1</v>
      </c>
      <c r="N58" s="9"/>
      <c r="O58" s="10">
        <v>1</v>
      </c>
      <c r="P58" s="10"/>
      <c r="Q58" s="9">
        <v>1</v>
      </c>
      <c r="R58" s="9"/>
      <c r="S58" s="10">
        <v>1</v>
      </c>
      <c r="T58" s="10"/>
      <c r="U58" s="9">
        <v>0</v>
      </c>
      <c r="V58" s="9"/>
      <c r="W58" s="10">
        <v>1</v>
      </c>
      <c r="X58" s="10"/>
      <c r="Y58" s="9">
        <v>0</v>
      </c>
      <c r="Z58" s="9"/>
      <c r="AA58" s="11">
        <f t="shared" si="10"/>
        <v>7</v>
      </c>
    </row>
    <row r="59" spans="1:27" ht="30" customHeight="1" x14ac:dyDescent="0.25">
      <c r="A59" s="4" t="str">
        <f t="shared" si="9"/>
        <v>Московский</v>
      </c>
      <c r="B59" s="12" t="str">
        <f t="shared" si="9"/>
        <v>ГБОУ СОШ №362</v>
      </c>
      <c r="C59" s="6">
        <f t="shared" si="9"/>
        <v>11362</v>
      </c>
      <c r="D59" s="6" t="str">
        <f t="shared" si="9"/>
        <v>СОШ</v>
      </c>
      <c r="E59" s="8" t="str">
        <f t="shared" si="9"/>
        <v>3в</v>
      </c>
      <c r="F59" s="8">
        <f t="shared" si="9"/>
        <v>117</v>
      </c>
      <c r="G59" s="8">
        <f t="shared" si="9"/>
        <v>99</v>
      </c>
      <c r="H59" s="8">
        <f t="shared" si="11"/>
        <v>11362056</v>
      </c>
      <c r="I59" s="9">
        <v>1</v>
      </c>
      <c r="J59" s="9"/>
      <c r="K59" s="10"/>
      <c r="L59" s="10">
        <v>1</v>
      </c>
      <c r="M59" s="9">
        <v>0</v>
      </c>
      <c r="N59" s="9"/>
      <c r="O59" s="10">
        <v>2</v>
      </c>
      <c r="P59" s="10"/>
      <c r="Q59" s="9">
        <v>1</v>
      </c>
      <c r="R59" s="9"/>
      <c r="S59" s="10">
        <v>0</v>
      </c>
      <c r="T59" s="10"/>
      <c r="U59" s="9">
        <v>0</v>
      </c>
      <c r="V59" s="9"/>
      <c r="W59" s="10">
        <v>1</v>
      </c>
      <c r="X59" s="10"/>
      <c r="Y59" s="9">
        <v>1</v>
      </c>
      <c r="Z59" s="9"/>
      <c r="AA59" s="11">
        <f t="shared" si="10"/>
        <v>7</v>
      </c>
    </row>
    <row r="60" spans="1:27" ht="30" customHeight="1" x14ac:dyDescent="0.25">
      <c r="A60" s="4" t="str">
        <f t="shared" si="9"/>
        <v>Московский</v>
      </c>
      <c r="B60" s="12" t="str">
        <f t="shared" si="9"/>
        <v>ГБОУ СОШ №362</v>
      </c>
      <c r="C60" s="6">
        <f t="shared" si="9"/>
        <v>11362</v>
      </c>
      <c r="D60" s="6" t="str">
        <f t="shared" si="9"/>
        <v>СОШ</v>
      </c>
      <c r="E60" s="8" t="str">
        <f t="shared" si="9"/>
        <v>3в</v>
      </c>
      <c r="F60" s="8">
        <f t="shared" si="9"/>
        <v>117</v>
      </c>
      <c r="G60" s="8">
        <f t="shared" si="9"/>
        <v>99</v>
      </c>
      <c r="H60" s="8">
        <f t="shared" si="11"/>
        <v>11362057</v>
      </c>
      <c r="I60" s="9">
        <v>2</v>
      </c>
      <c r="J60" s="9"/>
      <c r="K60" s="10"/>
      <c r="L60" s="10">
        <v>1</v>
      </c>
      <c r="M60" s="9">
        <v>0</v>
      </c>
      <c r="N60" s="9"/>
      <c r="O60" s="10">
        <v>2</v>
      </c>
      <c r="P60" s="10"/>
      <c r="Q60" s="9"/>
      <c r="R60" s="9">
        <v>1</v>
      </c>
      <c r="S60" s="10">
        <v>1</v>
      </c>
      <c r="T60" s="10"/>
      <c r="U60" s="9">
        <v>0</v>
      </c>
      <c r="V60" s="9"/>
      <c r="W60" s="10">
        <v>2</v>
      </c>
      <c r="X60" s="10"/>
      <c r="Y60" s="9">
        <v>1</v>
      </c>
      <c r="Z60" s="9"/>
      <c r="AA60" s="11">
        <f t="shared" si="10"/>
        <v>10</v>
      </c>
    </row>
    <row r="61" spans="1:27" ht="30" customHeight="1" x14ac:dyDescent="0.25">
      <c r="A61" s="4" t="str">
        <f t="shared" si="9"/>
        <v>Московский</v>
      </c>
      <c r="B61" s="12" t="str">
        <f t="shared" si="9"/>
        <v>ГБОУ СОШ №362</v>
      </c>
      <c r="C61" s="6">
        <f t="shared" si="9"/>
        <v>11362</v>
      </c>
      <c r="D61" s="6" t="str">
        <f t="shared" si="9"/>
        <v>СОШ</v>
      </c>
      <c r="E61" s="8" t="str">
        <f t="shared" si="9"/>
        <v>3в</v>
      </c>
      <c r="F61" s="8">
        <f t="shared" si="9"/>
        <v>117</v>
      </c>
      <c r="G61" s="8">
        <f t="shared" si="9"/>
        <v>99</v>
      </c>
      <c r="H61" s="8">
        <f t="shared" si="11"/>
        <v>11362058</v>
      </c>
      <c r="I61" s="9">
        <v>2</v>
      </c>
      <c r="J61" s="9"/>
      <c r="K61" s="10"/>
      <c r="L61" s="10">
        <v>1</v>
      </c>
      <c r="M61" s="9">
        <v>1</v>
      </c>
      <c r="N61" s="9"/>
      <c r="O61" s="10">
        <v>2</v>
      </c>
      <c r="P61" s="10"/>
      <c r="Q61" s="9"/>
      <c r="R61" s="9">
        <v>1</v>
      </c>
      <c r="S61" s="10">
        <v>0</v>
      </c>
      <c r="T61" s="10"/>
      <c r="U61" s="9"/>
      <c r="V61" s="9">
        <v>1</v>
      </c>
      <c r="W61" s="10">
        <v>1</v>
      </c>
      <c r="X61" s="10"/>
      <c r="Y61" s="9">
        <v>1</v>
      </c>
      <c r="Z61" s="9"/>
      <c r="AA61" s="11">
        <f t="shared" si="10"/>
        <v>10</v>
      </c>
    </row>
    <row r="62" spans="1:27" ht="30" customHeight="1" x14ac:dyDescent="0.25">
      <c r="A62" s="4" t="str">
        <f t="shared" si="9"/>
        <v>Московский</v>
      </c>
      <c r="B62" s="12" t="str">
        <f t="shared" si="9"/>
        <v>ГБОУ СОШ №362</v>
      </c>
      <c r="C62" s="6">
        <f t="shared" si="9"/>
        <v>11362</v>
      </c>
      <c r="D62" s="6" t="str">
        <f t="shared" si="9"/>
        <v>СОШ</v>
      </c>
      <c r="E62" s="8" t="str">
        <f t="shared" si="9"/>
        <v>3в</v>
      </c>
      <c r="F62" s="8">
        <f t="shared" si="9"/>
        <v>117</v>
      </c>
      <c r="G62" s="8">
        <f t="shared" si="9"/>
        <v>99</v>
      </c>
      <c r="H62" s="8">
        <f t="shared" si="11"/>
        <v>11362059</v>
      </c>
      <c r="I62" s="9">
        <v>2</v>
      </c>
      <c r="J62" s="9"/>
      <c r="K62" s="10"/>
      <c r="L62" s="10">
        <v>1</v>
      </c>
      <c r="M62" s="9">
        <v>1</v>
      </c>
      <c r="N62" s="9"/>
      <c r="O62" s="10">
        <v>2</v>
      </c>
      <c r="P62" s="10"/>
      <c r="Q62" s="9"/>
      <c r="R62" s="9">
        <v>2</v>
      </c>
      <c r="S62" s="10"/>
      <c r="T62" s="10">
        <v>0</v>
      </c>
      <c r="U62" s="9"/>
      <c r="V62" s="9">
        <v>0</v>
      </c>
      <c r="W62" s="10">
        <v>2</v>
      </c>
      <c r="X62" s="10"/>
      <c r="Y62" s="9">
        <v>1</v>
      </c>
      <c r="Z62" s="9"/>
      <c r="AA62" s="11">
        <f t="shared" si="10"/>
        <v>11</v>
      </c>
    </row>
    <row r="63" spans="1:27" ht="30" customHeight="1" x14ac:dyDescent="0.25">
      <c r="A63" s="4" t="str">
        <f t="shared" si="9"/>
        <v>Московский</v>
      </c>
      <c r="B63" s="12" t="str">
        <f t="shared" si="9"/>
        <v>ГБОУ СОШ №362</v>
      </c>
      <c r="C63" s="6">
        <f t="shared" si="9"/>
        <v>11362</v>
      </c>
      <c r="D63" s="6" t="str">
        <f t="shared" si="9"/>
        <v>СОШ</v>
      </c>
      <c r="E63" s="8" t="str">
        <f t="shared" si="9"/>
        <v>3в</v>
      </c>
      <c r="F63" s="8">
        <f t="shared" si="9"/>
        <v>117</v>
      </c>
      <c r="G63" s="8">
        <f t="shared" si="9"/>
        <v>99</v>
      </c>
      <c r="H63" s="8">
        <f t="shared" si="11"/>
        <v>11362060</v>
      </c>
      <c r="I63" s="9">
        <v>2</v>
      </c>
      <c r="J63" s="9"/>
      <c r="K63" s="10"/>
      <c r="L63" s="10">
        <v>1</v>
      </c>
      <c r="M63" s="9">
        <v>1</v>
      </c>
      <c r="N63" s="9"/>
      <c r="O63" s="10">
        <v>2</v>
      </c>
      <c r="P63" s="10"/>
      <c r="Q63" s="9">
        <v>1</v>
      </c>
      <c r="R63" s="9"/>
      <c r="S63" s="10">
        <v>1</v>
      </c>
      <c r="T63" s="10"/>
      <c r="U63" s="9"/>
      <c r="V63" s="9">
        <v>0</v>
      </c>
      <c r="W63" s="10">
        <v>2</v>
      </c>
      <c r="X63" s="10"/>
      <c r="Y63" s="9">
        <v>0</v>
      </c>
      <c r="Z63" s="9"/>
      <c r="AA63" s="11">
        <f t="shared" si="10"/>
        <v>10</v>
      </c>
    </row>
    <row r="64" spans="1:27" ht="30" customHeight="1" x14ac:dyDescent="0.25">
      <c r="A64" s="4" t="str">
        <f t="shared" si="9"/>
        <v>Московский</v>
      </c>
      <c r="B64" s="12" t="str">
        <f t="shared" si="9"/>
        <v>ГБОУ СОШ №362</v>
      </c>
      <c r="C64" s="6">
        <f t="shared" si="9"/>
        <v>11362</v>
      </c>
      <c r="D64" s="6" t="str">
        <f t="shared" si="9"/>
        <v>СОШ</v>
      </c>
      <c r="E64" s="8" t="str">
        <f t="shared" si="9"/>
        <v>3в</v>
      </c>
      <c r="F64" s="8">
        <f t="shared" si="9"/>
        <v>117</v>
      </c>
      <c r="G64" s="8">
        <f t="shared" si="9"/>
        <v>99</v>
      </c>
      <c r="H64" s="8">
        <f t="shared" si="11"/>
        <v>11362061</v>
      </c>
      <c r="I64" s="9">
        <v>0</v>
      </c>
      <c r="J64" s="9"/>
      <c r="K64" s="10">
        <v>1</v>
      </c>
      <c r="L64" s="10"/>
      <c r="M64" s="9">
        <v>0</v>
      </c>
      <c r="N64" s="9"/>
      <c r="O64" s="10">
        <v>1</v>
      </c>
      <c r="P64" s="10"/>
      <c r="Q64" s="9">
        <v>0</v>
      </c>
      <c r="R64" s="9"/>
      <c r="S64" s="10">
        <v>1</v>
      </c>
      <c r="T64" s="10"/>
      <c r="U64" s="9">
        <v>1</v>
      </c>
      <c r="V64" s="9"/>
      <c r="W64" s="10">
        <v>1</v>
      </c>
      <c r="X64" s="10"/>
      <c r="Y64" s="9"/>
      <c r="Z64" s="9">
        <v>1</v>
      </c>
      <c r="AA64" s="11">
        <f t="shared" si="10"/>
        <v>6</v>
      </c>
    </row>
    <row r="65" spans="1:27" ht="30" customHeight="1" x14ac:dyDescent="0.25">
      <c r="A65" s="4" t="str">
        <f t="shared" si="9"/>
        <v>Московский</v>
      </c>
      <c r="B65" s="12" t="str">
        <f t="shared" si="9"/>
        <v>ГБОУ СОШ №362</v>
      </c>
      <c r="C65" s="6">
        <f t="shared" si="9"/>
        <v>11362</v>
      </c>
      <c r="D65" s="6" t="str">
        <f t="shared" si="9"/>
        <v>СОШ</v>
      </c>
      <c r="E65" s="8" t="str">
        <f t="shared" si="9"/>
        <v>3в</v>
      </c>
      <c r="F65" s="8">
        <f t="shared" si="9"/>
        <v>117</v>
      </c>
      <c r="G65" s="8">
        <f t="shared" si="9"/>
        <v>99</v>
      </c>
      <c r="H65" s="8">
        <f t="shared" si="11"/>
        <v>11362062</v>
      </c>
      <c r="I65" s="9"/>
      <c r="J65" s="9">
        <v>2</v>
      </c>
      <c r="K65" s="10"/>
      <c r="L65" s="10">
        <v>1</v>
      </c>
      <c r="M65" s="9">
        <v>1</v>
      </c>
      <c r="N65" s="9"/>
      <c r="O65" s="10"/>
      <c r="P65" s="10">
        <v>1</v>
      </c>
      <c r="Q65" s="9">
        <v>0</v>
      </c>
      <c r="R65" s="9"/>
      <c r="S65" s="10">
        <v>1</v>
      </c>
      <c r="T65" s="10"/>
      <c r="U65" s="9"/>
      <c r="V65" s="9">
        <v>0</v>
      </c>
      <c r="W65" s="10">
        <v>1</v>
      </c>
      <c r="X65" s="10"/>
      <c r="Y65" s="9">
        <v>1</v>
      </c>
      <c r="Z65" s="9"/>
      <c r="AA65" s="11">
        <f t="shared" si="10"/>
        <v>8</v>
      </c>
    </row>
    <row r="66" spans="1:27" ht="30" customHeight="1" x14ac:dyDescent="0.25">
      <c r="A66" s="4" t="str">
        <f t="shared" si="9"/>
        <v>Московский</v>
      </c>
      <c r="B66" s="12" t="str">
        <f t="shared" si="9"/>
        <v>ГБОУ СОШ №362</v>
      </c>
      <c r="C66" s="6">
        <f t="shared" si="9"/>
        <v>11362</v>
      </c>
      <c r="D66" s="6" t="str">
        <f t="shared" si="9"/>
        <v>СОШ</v>
      </c>
      <c r="E66" s="8" t="str">
        <f t="shared" si="9"/>
        <v>3в</v>
      </c>
      <c r="F66" s="8">
        <f t="shared" si="9"/>
        <v>117</v>
      </c>
      <c r="G66" s="8">
        <f t="shared" si="9"/>
        <v>99</v>
      </c>
      <c r="H66" s="8">
        <f t="shared" si="11"/>
        <v>11362063</v>
      </c>
      <c r="I66" s="9">
        <v>2</v>
      </c>
      <c r="J66" s="9"/>
      <c r="K66" s="10"/>
      <c r="L66" s="10">
        <v>1</v>
      </c>
      <c r="M66" s="9">
        <v>0</v>
      </c>
      <c r="N66" s="9"/>
      <c r="O66" s="10"/>
      <c r="P66" s="10">
        <v>2</v>
      </c>
      <c r="Q66" s="9"/>
      <c r="R66" s="9">
        <v>2</v>
      </c>
      <c r="S66" s="10">
        <v>0</v>
      </c>
      <c r="T66" s="10"/>
      <c r="U66" s="9">
        <v>0</v>
      </c>
      <c r="V66" s="9"/>
      <c r="W66" s="10">
        <v>1</v>
      </c>
      <c r="X66" s="10"/>
      <c r="Y66" s="9">
        <v>0</v>
      </c>
      <c r="Z66" s="9"/>
      <c r="AA66" s="11">
        <f t="shared" si="10"/>
        <v>8</v>
      </c>
    </row>
    <row r="67" spans="1:27" ht="30" customHeight="1" x14ac:dyDescent="0.25">
      <c r="A67" s="4" t="str">
        <f t="shared" si="9"/>
        <v>Московский</v>
      </c>
      <c r="B67" s="12" t="str">
        <f t="shared" si="9"/>
        <v>ГБОУ СОШ №362</v>
      </c>
      <c r="C67" s="6">
        <f t="shared" si="9"/>
        <v>11362</v>
      </c>
      <c r="D67" s="6" t="str">
        <f t="shared" si="9"/>
        <v>СОШ</v>
      </c>
      <c r="E67" s="8" t="str">
        <f t="shared" si="9"/>
        <v>3в</v>
      </c>
      <c r="F67" s="8">
        <f t="shared" si="9"/>
        <v>117</v>
      </c>
      <c r="G67" s="8">
        <f t="shared" si="9"/>
        <v>99</v>
      </c>
      <c r="H67" s="8">
        <f t="shared" si="11"/>
        <v>11362064</v>
      </c>
      <c r="I67" s="9">
        <v>0</v>
      </c>
      <c r="J67" s="9"/>
      <c r="K67" s="10">
        <v>1</v>
      </c>
      <c r="L67" s="10"/>
      <c r="M67" s="9"/>
      <c r="N67" s="9">
        <v>0</v>
      </c>
      <c r="O67" s="10">
        <v>2</v>
      </c>
      <c r="P67" s="10"/>
      <c r="Q67" s="9">
        <v>1</v>
      </c>
      <c r="R67" s="9"/>
      <c r="S67" s="10">
        <v>0</v>
      </c>
      <c r="T67" s="10"/>
      <c r="U67" s="9">
        <v>1</v>
      </c>
      <c r="V67" s="9"/>
      <c r="W67" s="10">
        <v>0</v>
      </c>
      <c r="X67" s="10"/>
      <c r="Y67" s="9">
        <v>1</v>
      </c>
      <c r="Z67" s="9"/>
      <c r="AA67" s="11">
        <f t="shared" si="10"/>
        <v>6</v>
      </c>
    </row>
    <row r="68" spans="1:27" ht="30" customHeight="1" x14ac:dyDescent="0.25">
      <c r="A68" s="4" t="str">
        <f t="shared" si="9"/>
        <v>Московский</v>
      </c>
      <c r="B68" s="12" t="str">
        <f t="shared" si="9"/>
        <v>ГБОУ СОШ №362</v>
      </c>
      <c r="C68" s="6">
        <f t="shared" si="9"/>
        <v>11362</v>
      </c>
      <c r="D68" s="6" t="str">
        <f t="shared" si="9"/>
        <v>СОШ</v>
      </c>
      <c r="E68" s="8" t="str">
        <f t="shared" si="9"/>
        <v>3в</v>
      </c>
      <c r="F68" s="8">
        <f t="shared" si="9"/>
        <v>117</v>
      </c>
      <c r="G68" s="8">
        <f t="shared" si="9"/>
        <v>99</v>
      </c>
      <c r="H68" s="8">
        <f t="shared" si="11"/>
        <v>11362065</v>
      </c>
      <c r="I68" s="9">
        <v>2</v>
      </c>
      <c r="J68" s="9"/>
      <c r="K68" s="10"/>
      <c r="L68" s="10">
        <v>1</v>
      </c>
      <c r="M68" s="9">
        <v>1</v>
      </c>
      <c r="N68" s="9"/>
      <c r="O68" s="10">
        <v>2</v>
      </c>
      <c r="P68" s="10"/>
      <c r="Q68" s="9">
        <v>1</v>
      </c>
      <c r="R68" s="9"/>
      <c r="S68" s="10">
        <v>1</v>
      </c>
      <c r="T68" s="10"/>
      <c r="U68" s="9"/>
      <c r="V68" s="9">
        <v>1</v>
      </c>
      <c r="W68" s="10">
        <v>2</v>
      </c>
      <c r="X68" s="10"/>
      <c r="Y68" s="9"/>
      <c r="Z68" s="9">
        <v>1</v>
      </c>
      <c r="AA68" s="11">
        <f t="shared" si="10"/>
        <v>12</v>
      </c>
    </row>
    <row r="69" spans="1:27" ht="30" customHeight="1" x14ac:dyDescent="0.25">
      <c r="A69" s="4" t="str">
        <f t="shared" si="9"/>
        <v>Московский</v>
      </c>
      <c r="B69" s="12" t="str">
        <f t="shared" si="9"/>
        <v>ГБОУ СОШ №362</v>
      </c>
      <c r="C69" s="6">
        <f t="shared" si="9"/>
        <v>11362</v>
      </c>
      <c r="D69" s="6" t="str">
        <f t="shared" si="9"/>
        <v>СОШ</v>
      </c>
      <c r="E69" s="8" t="str">
        <f t="shared" si="9"/>
        <v>3в</v>
      </c>
      <c r="F69" s="8">
        <f t="shared" si="9"/>
        <v>117</v>
      </c>
      <c r="G69" s="8">
        <f t="shared" si="9"/>
        <v>99</v>
      </c>
      <c r="H69" s="8">
        <f t="shared" si="11"/>
        <v>11362066</v>
      </c>
      <c r="I69" s="9">
        <v>2</v>
      </c>
      <c r="J69" s="9"/>
      <c r="K69" s="10">
        <v>0</v>
      </c>
      <c r="L69" s="10"/>
      <c r="M69" s="9">
        <v>1</v>
      </c>
      <c r="N69" s="9"/>
      <c r="O69" s="10">
        <v>2</v>
      </c>
      <c r="P69" s="10"/>
      <c r="Q69" s="9">
        <v>1</v>
      </c>
      <c r="R69" s="9"/>
      <c r="S69" s="10">
        <v>1</v>
      </c>
      <c r="T69" s="10"/>
      <c r="U69" s="9"/>
      <c r="V69" s="9">
        <v>0</v>
      </c>
      <c r="W69" s="10">
        <v>0</v>
      </c>
      <c r="X69" s="10"/>
      <c r="Y69" s="9">
        <v>1</v>
      </c>
      <c r="Z69" s="9"/>
      <c r="AA69" s="11">
        <f t="shared" si="10"/>
        <v>8</v>
      </c>
    </row>
    <row r="70" spans="1:27" ht="30" customHeight="1" x14ac:dyDescent="0.25">
      <c r="A70" s="4" t="str">
        <f t="shared" ref="A70:G85" si="12">A69</f>
        <v>Московский</v>
      </c>
      <c r="B70" s="12" t="str">
        <f t="shared" si="12"/>
        <v>ГБОУ СОШ №362</v>
      </c>
      <c r="C70" s="6">
        <f t="shared" si="12"/>
        <v>11362</v>
      </c>
      <c r="D70" s="6" t="str">
        <f t="shared" si="12"/>
        <v>СОШ</v>
      </c>
      <c r="E70" s="8" t="str">
        <f t="shared" si="12"/>
        <v>3в</v>
      </c>
      <c r="F70" s="8">
        <f t="shared" si="12"/>
        <v>117</v>
      </c>
      <c r="G70" s="8">
        <f t="shared" si="12"/>
        <v>99</v>
      </c>
      <c r="H70" s="8">
        <f t="shared" si="11"/>
        <v>11362067</v>
      </c>
      <c r="I70" s="9">
        <v>2</v>
      </c>
      <c r="J70" s="9"/>
      <c r="K70" s="10">
        <v>0</v>
      </c>
      <c r="L70" s="10"/>
      <c r="M70" s="9"/>
      <c r="N70" s="9">
        <v>0</v>
      </c>
      <c r="O70" s="10">
        <v>1</v>
      </c>
      <c r="P70" s="10"/>
      <c r="Q70" s="9">
        <v>0</v>
      </c>
      <c r="R70" s="9"/>
      <c r="S70" s="10"/>
      <c r="T70" s="10">
        <v>0</v>
      </c>
      <c r="U70" s="9"/>
      <c r="V70" s="9">
        <v>1</v>
      </c>
      <c r="W70" s="10">
        <v>1</v>
      </c>
      <c r="X70" s="10"/>
      <c r="Y70" s="9"/>
      <c r="Z70" s="9">
        <v>1</v>
      </c>
      <c r="AA70" s="11">
        <f t="shared" si="10"/>
        <v>6</v>
      </c>
    </row>
    <row r="71" spans="1:27" ht="30" customHeight="1" x14ac:dyDescent="0.25">
      <c r="A71" s="4" t="str">
        <f t="shared" si="12"/>
        <v>Московский</v>
      </c>
      <c r="B71" s="12" t="str">
        <f t="shared" si="12"/>
        <v>ГБОУ СОШ №362</v>
      </c>
      <c r="C71" s="6">
        <f t="shared" si="12"/>
        <v>11362</v>
      </c>
      <c r="D71" s="6" t="str">
        <f t="shared" si="12"/>
        <v>СОШ</v>
      </c>
      <c r="E71" s="8" t="str">
        <f t="shared" si="12"/>
        <v>3в</v>
      </c>
      <c r="F71" s="8">
        <f t="shared" si="12"/>
        <v>117</v>
      </c>
      <c r="G71" s="8">
        <f t="shared" si="12"/>
        <v>99</v>
      </c>
      <c r="H71" s="8">
        <f t="shared" si="11"/>
        <v>11362068</v>
      </c>
      <c r="I71" s="9">
        <v>2</v>
      </c>
      <c r="J71" s="9"/>
      <c r="K71" s="10"/>
      <c r="L71" s="10">
        <v>1</v>
      </c>
      <c r="M71" s="9">
        <v>0</v>
      </c>
      <c r="N71" s="9"/>
      <c r="O71" s="10"/>
      <c r="P71" s="10">
        <v>2</v>
      </c>
      <c r="Q71" s="9"/>
      <c r="R71" s="9">
        <v>1</v>
      </c>
      <c r="S71" s="10">
        <v>0</v>
      </c>
      <c r="T71" s="10"/>
      <c r="U71" s="9">
        <v>0</v>
      </c>
      <c r="V71" s="9"/>
      <c r="W71" s="10">
        <v>2</v>
      </c>
      <c r="X71" s="10"/>
      <c r="Y71" s="9"/>
      <c r="Z71" s="9">
        <v>1</v>
      </c>
      <c r="AA71" s="11">
        <f t="shared" si="10"/>
        <v>9</v>
      </c>
    </row>
    <row r="72" spans="1:27" ht="30" customHeight="1" x14ac:dyDescent="0.25">
      <c r="A72" s="4" t="str">
        <f t="shared" si="12"/>
        <v>Московский</v>
      </c>
      <c r="B72" s="12" t="str">
        <f t="shared" si="12"/>
        <v>ГБОУ СОШ №362</v>
      </c>
      <c r="C72" s="6">
        <f t="shared" si="12"/>
        <v>11362</v>
      </c>
      <c r="D72" s="6" t="str">
        <f t="shared" si="12"/>
        <v>СОШ</v>
      </c>
      <c r="E72" s="8" t="str">
        <f t="shared" si="12"/>
        <v>3в</v>
      </c>
      <c r="F72" s="8">
        <f t="shared" si="12"/>
        <v>117</v>
      </c>
      <c r="G72" s="8">
        <f t="shared" si="12"/>
        <v>99</v>
      </c>
      <c r="H72" s="8">
        <f t="shared" si="11"/>
        <v>11362069</v>
      </c>
      <c r="I72" s="9">
        <v>2</v>
      </c>
      <c r="J72" s="9"/>
      <c r="K72" s="10"/>
      <c r="L72" s="10">
        <v>1</v>
      </c>
      <c r="M72" s="9">
        <v>1</v>
      </c>
      <c r="N72" s="9"/>
      <c r="O72" s="10">
        <v>2</v>
      </c>
      <c r="P72" s="10"/>
      <c r="Q72" s="9">
        <v>1</v>
      </c>
      <c r="R72" s="9"/>
      <c r="S72" s="10">
        <v>1</v>
      </c>
      <c r="T72" s="10"/>
      <c r="U72" s="9"/>
      <c r="V72" s="9">
        <v>0</v>
      </c>
      <c r="W72" s="10">
        <v>0</v>
      </c>
      <c r="X72" s="10"/>
      <c r="Y72" s="9">
        <v>1</v>
      </c>
      <c r="Z72" s="9"/>
      <c r="AA72" s="11">
        <f t="shared" si="10"/>
        <v>9</v>
      </c>
    </row>
    <row r="73" spans="1:27" ht="30" customHeight="1" x14ac:dyDescent="0.25">
      <c r="A73" s="4" t="str">
        <f t="shared" si="12"/>
        <v>Московский</v>
      </c>
      <c r="B73" s="12" t="str">
        <f>B72</f>
        <v>ГБОУ СОШ №362</v>
      </c>
      <c r="C73" s="6">
        <f t="shared" si="12"/>
        <v>11362</v>
      </c>
      <c r="D73" s="6" t="str">
        <f t="shared" si="12"/>
        <v>СОШ</v>
      </c>
      <c r="E73" s="8" t="str">
        <f t="shared" si="12"/>
        <v>3в</v>
      </c>
      <c r="F73" s="8">
        <f t="shared" si="12"/>
        <v>117</v>
      </c>
      <c r="G73" s="8">
        <f t="shared" si="12"/>
        <v>99</v>
      </c>
      <c r="H73" s="8">
        <f t="shared" si="11"/>
        <v>11362070</v>
      </c>
      <c r="I73" s="9">
        <v>1</v>
      </c>
      <c r="J73" s="9"/>
      <c r="K73" s="10">
        <v>0</v>
      </c>
      <c r="L73" s="10"/>
      <c r="M73" s="9">
        <v>0</v>
      </c>
      <c r="N73" s="9"/>
      <c r="O73" s="10">
        <v>2</v>
      </c>
      <c r="P73" s="10"/>
      <c r="Q73" s="9">
        <v>1</v>
      </c>
      <c r="R73" s="9"/>
      <c r="S73" s="10">
        <v>1</v>
      </c>
      <c r="T73" s="10"/>
      <c r="U73" s="9"/>
      <c r="V73" s="9">
        <v>0</v>
      </c>
      <c r="W73" s="10"/>
      <c r="X73" s="10">
        <v>2</v>
      </c>
      <c r="Y73" s="9"/>
      <c r="Z73" s="9">
        <v>0</v>
      </c>
      <c r="AA73" s="11">
        <f t="shared" si="10"/>
        <v>7</v>
      </c>
    </row>
    <row r="74" spans="1:27" ht="30" customHeight="1" x14ac:dyDescent="0.25">
      <c r="A74" s="4" t="str">
        <f t="shared" si="12"/>
        <v>Московский</v>
      </c>
      <c r="B74" s="12" t="str">
        <f t="shared" si="12"/>
        <v>ГБОУ СОШ №362</v>
      </c>
      <c r="C74" s="6">
        <f t="shared" si="12"/>
        <v>11362</v>
      </c>
      <c r="D74" s="6" t="str">
        <f t="shared" si="12"/>
        <v>СОШ</v>
      </c>
      <c r="E74" s="8" t="str">
        <f t="shared" si="12"/>
        <v>3в</v>
      </c>
      <c r="F74" s="8">
        <f t="shared" si="12"/>
        <v>117</v>
      </c>
      <c r="G74" s="8">
        <f t="shared" si="12"/>
        <v>99</v>
      </c>
      <c r="H74" s="8">
        <f t="shared" si="11"/>
        <v>11362071</v>
      </c>
      <c r="I74" s="9">
        <v>2</v>
      </c>
      <c r="J74" s="9"/>
      <c r="K74" s="10"/>
      <c r="L74" s="10">
        <v>0</v>
      </c>
      <c r="M74" s="9">
        <v>1</v>
      </c>
      <c r="N74" s="9"/>
      <c r="O74" s="10">
        <v>2</v>
      </c>
      <c r="P74" s="10"/>
      <c r="Q74" s="9">
        <v>2</v>
      </c>
      <c r="R74" s="9"/>
      <c r="S74" s="10">
        <v>1</v>
      </c>
      <c r="T74" s="10"/>
      <c r="U74" s="9"/>
      <c r="V74" s="9">
        <v>0</v>
      </c>
      <c r="W74" s="10">
        <v>2</v>
      </c>
      <c r="X74" s="10"/>
      <c r="Y74" s="9">
        <v>1</v>
      </c>
      <c r="Z74" s="9"/>
      <c r="AA74" s="11">
        <f t="shared" si="10"/>
        <v>11</v>
      </c>
    </row>
    <row r="75" spans="1:27" ht="30" customHeight="1" x14ac:dyDescent="0.25">
      <c r="A75" s="4" t="str">
        <f t="shared" si="12"/>
        <v>Московский</v>
      </c>
      <c r="B75" s="12" t="str">
        <f t="shared" si="12"/>
        <v>ГБОУ СОШ №362</v>
      </c>
      <c r="C75" s="6">
        <f t="shared" si="12"/>
        <v>11362</v>
      </c>
      <c r="D75" s="6" t="str">
        <f t="shared" si="12"/>
        <v>СОШ</v>
      </c>
      <c r="E75" s="8" t="str">
        <f t="shared" si="12"/>
        <v>3в</v>
      </c>
      <c r="F75" s="8">
        <f t="shared" si="12"/>
        <v>117</v>
      </c>
      <c r="G75" s="8">
        <f t="shared" si="12"/>
        <v>99</v>
      </c>
      <c r="H75" s="8">
        <f t="shared" si="11"/>
        <v>11362072</v>
      </c>
      <c r="I75" s="9"/>
      <c r="J75" s="9">
        <v>2</v>
      </c>
      <c r="K75" s="10">
        <v>0</v>
      </c>
      <c r="L75" s="10"/>
      <c r="M75" s="9">
        <v>1</v>
      </c>
      <c r="N75" s="9"/>
      <c r="O75" s="10"/>
      <c r="P75" s="10">
        <v>1</v>
      </c>
      <c r="Q75" s="9"/>
      <c r="R75" s="9">
        <v>1</v>
      </c>
      <c r="S75" s="10">
        <v>1</v>
      </c>
      <c r="T75" s="10"/>
      <c r="U75" s="9">
        <v>1</v>
      </c>
      <c r="V75" s="9"/>
      <c r="W75" s="10"/>
      <c r="X75" s="10">
        <v>0</v>
      </c>
      <c r="Y75" s="9"/>
      <c r="Z75" s="9">
        <v>0</v>
      </c>
      <c r="AA75" s="11">
        <f t="shared" si="10"/>
        <v>7</v>
      </c>
    </row>
    <row r="76" spans="1:27" ht="30" customHeight="1" x14ac:dyDescent="0.25">
      <c r="A76" s="4" t="str">
        <f t="shared" si="12"/>
        <v>Московский</v>
      </c>
      <c r="B76" s="12" t="str">
        <f t="shared" si="12"/>
        <v>ГБОУ СОШ №362</v>
      </c>
      <c r="C76" s="6">
        <f t="shared" si="12"/>
        <v>11362</v>
      </c>
      <c r="D76" s="6" t="str">
        <f t="shared" si="12"/>
        <v>СОШ</v>
      </c>
      <c r="E76" s="8" t="str">
        <f t="shared" si="12"/>
        <v>3в</v>
      </c>
      <c r="F76" s="8">
        <f t="shared" si="12"/>
        <v>117</v>
      </c>
      <c r="G76" s="8">
        <f t="shared" si="12"/>
        <v>99</v>
      </c>
      <c r="H76" s="8">
        <f t="shared" si="11"/>
        <v>11362073</v>
      </c>
      <c r="I76" s="9">
        <v>2</v>
      </c>
      <c r="J76" s="9"/>
      <c r="K76" s="10"/>
      <c r="L76" s="10">
        <v>1</v>
      </c>
      <c r="M76" s="9">
        <v>1</v>
      </c>
      <c r="N76" s="9"/>
      <c r="O76" s="10"/>
      <c r="P76" s="10">
        <v>2</v>
      </c>
      <c r="Q76" s="9">
        <v>2</v>
      </c>
      <c r="R76" s="9"/>
      <c r="S76" s="10">
        <v>1</v>
      </c>
      <c r="T76" s="10"/>
      <c r="U76" s="9">
        <v>1</v>
      </c>
      <c r="V76" s="9"/>
      <c r="W76" s="10">
        <v>2</v>
      </c>
      <c r="X76" s="10"/>
      <c r="Y76" s="9">
        <v>1</v>
      </c>
      <c r="Z76" s="9"/>
      <c r="AA76" s="11">
        <f t="shared" si="10"/>
        <v>13</v>
      </c>
    </row>
    <row r="77" spans="1:27" ht="30" customHeight="1" x14ac:dyDescent="0.25">
      <c r="A77" s="4" t="str">
        <f t="shared" si="12"/>
        <v>Московский</v>
      </c>
      <c r="B77" s="12" t="str">
        <f t="shared" si="12"/>
        <v>ГБОУ СОШ №362</v>
      </c>
      <c r="C77" s="6">
        <f t="shared" si="12"/>
        <v>11362</v>
      </c>
      <c r="D77" s="6" t="str">
        <f t="shared" si="12"/>
        <v>СОШ</v>
      </c>
      <c r="E77" s="8" t="str">
        <f t="shared" si="12"/>
        <v>3в</v>
      </c>
      <c r="F77" s="8">
        <f t="shared" si="12"/>
        <v>117</v>
      </c>
      <c r="G77" s="8">
        <f t="shared" si="12"/>
        <v>99</v>
      </c>
      <c r="H77" s="8">
        <f t="shared" si="11"/>
        <v>11362074</v>
      </c>
      <c r="I77" s="9"/>
      <c r="J77" s="9">
        <v>2</v>
      </c>
      <c r="K77" s="10">
        <v>1</v>
      </c>
      <c r="L77" s="10"/>
      <c r="M77" s="9">
        <v>1</v>
      </c>
      <c r="N77" s="9"/>
      <c r="O77" s="10"/>
      <c r="P77" s="10">
        <v>2</v>
      </c>
      <c r="Q77" s="9"/>
      <c r="R77" s="9">
        <v>2</v>
      </c>
      <c r="S77" s="10">
        <v>1</v>
      </c>
      <c r="T77" s="10"/>
      <c r="U77" s="9">
        <v>0</v>
      </c>
      <c r="V77" s="9"/>
      <c r="W77" s="10"/>
      <c r="X77" s="10">
        <v>2</v>
      </c>
      <c r="Y77" s="9">
        <v>1</v>
      </c>
      <c r="Z77" s="9"/>
      <c r="AA77" s="11">
        <f t="shared" si="10"/>
        <v>12</v>
      </c>
    </row>
    <row r="78" spans="1:27" ht="30" customHeight="1" x14ac:dyDescent="0.25">
      <c r="A78" s="4" t="str">
        <f t="shared" si="12"/>
        <v>Московский</v>
      </c>
      <c r="B78" s="12" t="str">
        <f t="shared" si="12"/>
        <v>ГБОУ СОШ №362</v>
      </c>
      <c r="C78" s="6">
        <f t="shared" si="12"/>
        <v>11362</v>
      </c>
      <c r="D78" s="6" t="str">
        <f t="shared" si="12"/>
        <v>СОШ</v>
      </c>
      <c r="E78" s="8" t="str">
        <f t="shared" si="12"/>
        <v>3в</v>
      </c>
      <c r="F78" s="8">
        <f t="shared" si="12"/>
        <v>117</v>
      </c>
      <c r="G78" s="8">
        <f t="shared" si="12"/>
        <v>99</v>
      </c>
      <c r="H78" s="8">
        <f t="shared" si="11"/>
        <v>11362075</v>
      </c>
      <c r="I78" s="9">
        <v>2</v>
      </c>
      <c r="J78" s="9"/>
      <c r="K78" s="10">
        <v>1</v>
      </c>
      <c r="L78" s="10"/>
      <c r="M78" s="9">
        <v>0</v>
      </c>
      <c r="N78" s="9"/>
      <c r="O78" s="10">
        <v>1</v>
      </c>
      <c r="P78" s="10"/>
      <c r="Q78" s="9">
        <v>1</v>
      </c>
      <c r="R78" s="9"/>
      <c r="S78" s="10">
        <v>0</v>
      </c>
      <c r="T78" s="10"/>
      <c r="U78" s="9">
        <v>1</v>
      </c>
      <c r="V78" s="9"/>
      <c r="W78" s="10"/>
      <c r="X78" s="10">
        <v>2</v>
      </c>
      <c r="Y78" s="9">
        <v>1</v>
      </c>
      <c r="Z78" s="9"/>
      <c r="AA78" s="11">
        <f t="shared" si="10"/>
        <v>9</v>
      </c>
    </row>
    <row r="79" spans="1:27" ht="30" customHeight="1" x14ac:dyDescent="0.25">
      <c r="A79" s="4" t="str">
        <f t="shared" si="12"/>
        <v>Московский</v>
      </c>
      <c r="B79" s="12" t="str">
        <f t="shared" si="12"/>
        <v>ГБОУ СОШ №362</v>
      </c>
      <c r="C79" s="6">
        <f t="shared" si="12"/>
        <v>11362</v>
      </c>
      <c r="D79" s="6" t="str">
        <f t="shared" si="12"/>
        <v>СОШ</v>
      </c>
      <c r="E79" s="8" t="str">
        <f t="shared" si="12"/>
        <v>3в</v>
      </c>
      <c r="F79" s="8">
        <f t="shared" si="12"/>
        <v>117</v>
      </c>
      <c r="G79" s="8">
        <f t="shared" si="12"/>
        <v>99</v>
      </c>
      <c r="H79" s="8">
        <f t="shared" si="11"/>
        <v>11362076</v>
      </c>
      <c r="I79" s="9">
        <v>2</v>
      </c>
      <c r="J79" s="9"/>
      <c r="K79" s="10"/>
      <c r="L79" s="10">
        <v>1</v>
      </c>
      <c r="M79" s="9"/>
      <c r="N79" s="9">
        <v>0</v>
      </c>
      <c r="O79" s="10">
        <v>1</v>
      </c>
      <c r="P79" s="10"/>
      <c r="Q79" s="9">
        <v>0</v>
      </c>
      <c r="R79" s="9"/>
      <c r="S79" s="10">
        <v>1</v>
      </c>
      <c r="T79" s="10"/>
      <c r="U79" s="9"/>
      <c r="V79" s="9">
        <v>1</v>
      </c>
      <c r="W79" s="10">
        <v>0</v>
      </c>
      <c r="X79" s="10"/>
      <c r="Y79" s="9"/>
      <c r="Z79" s="9">
        <v>1</v>
      </c>
      <c r="AA79" s="11">
        <f t="shared" si="10"/>
        <v>7</v>
      </c>
    </row>
    <row r="80" spans="1:27" ht="30" customHeight="1" x14ac:dyDescent="0.25">
      <c r="A80" s="4" t="str">
        <f t="shared" si="12"/>
        <v>Московский</v>
      </c>
      <c r="B80" s="12" t="str">
        <f t="shared" si="12"/>
        <v>ГБОУ СОШ №362</v>
      </c>
      <c r="C80" s="6">
        <f t="shared" si="12"/>
        <v>11362</v>
      </c>
      <c r="D80" s="6" t="str">
        <f t="shared" si="12"/>
        <v>СОШ</v>
      </c>
      <c r="E80" s="8" t="str">
        <f t="shared" si="12"/>
        <v>3в</v>
      </c>
      <c r="F80" s="8">
        <f t="shared" si="12"/>
        <v>117</v>
      </c>
      <c r="G80" s="8">
        <f t="shared" si="12"/>
        <v>99</v>
      </c>
      <c r="H80" s="8">
        <f t="shared" si="11"/>
        <v>11362077</v>
      </c>
      <c r="I80" s="9"/>
      <c r="J80" s="9">
        <v>2</v>
      </c>
      <c r="K80" s="10"/>
      <c r="L80" s="10">
        <v>1</v>
      </c>
      <c r="M80" s="9">
        <v>1</v>
      </c>
      <c r="N80" s="9"/>
      <c r="O80" s="10">
        <v>2</v>
      </c>
      <c r="P80" s="10"/>
      <c r="Q80" s="9">
        <v>2</v>
      </c>
      <c r="R80" s="9"/>
      <c r="S80" s="10"/>
      <c r="T80" s="10">
        <v>1</v>
      </c>
      <c r="U80" s="9"/>
      <c r="V80" s="9">
        <v>1</v>
      </c>
      <c r="W80" s="10">
        <v>2</v>
      </c>
      <c r="X80" s="10"/>
      <c r="Y80" s="9">
        <v>1</v>
      </c>
      <c r="Z80" s="9"/>
      <c r="AA80" s="11">
        <f t="shared" si="10"/>
        <v>13</v>
      </c>
    </row>
    <row r="81" spans="1:27" ht="30" customHeight="1" x14ac:dyDescent="0.25">
      <c r="A81" s="4" t="str">
        <f t="shared" si="12"/>
        <v>Московский</v>
      </c>
      <c r="B81" s="12" t="str">
        <f t="shared" si="12"/>
        <v>ГБОУ СОШ №362</v>
      </c>
      <c r="C81" s="6">
        <f t="shared" si="12"/>
        <v>11362</v>
      </c>
      <c r="D81" s="6" t="str">
        <f t="shared" si="12"/>
        <v>СОШ</v>
      </c>
      <c r="E81" s="8" t="str">
        <f t="shared" si="12"/>
        <v>3в</v>
      </c>
      <c r="F81" s="8">
        <f t="shared" si="12"/>
        <v>117</v>
      </c>
      <c r="G81" s="8">
        <f t="shared" si="12"/>
        <v>99</v>
      </c>
      <c r="H81" s="8">
        <f t="shared" si="11"/>
        <v>11362078</v>
      </c>
      <c r="I81" s="9"/>
      <c r="J81" s="9">
        <v>2</v>
      </c>
      <c r="K81" s="10"/>
      <c r="L81" s="10">
        <v>1</v>
      </c>
      <c r="M81" s="9">
        <v>1</v>
      </c>
      <c r="N81" s="9"/>
      <c r="O81" s="10">
        <v>2</v>
      </c>
      <c r="P81" s="10"/>
      <c r="Q81" s="9">
        <v>1</v>
      </c>
      <c r="R81" s="9"/>
      <c r="S81" s="10"/>
      <c r="T81" s="10">
        <v>1</v>
      </c>
      <c r="U81" s="9"/>
      <c r="V81" s="9">
        <v>1</v>
      </c>
      <c r="W81" s="10">
        <v>2</v>
      </c>
      <c r="X81" s="10"/>
      <c r="Y81" s="9">
        <v>1</v>
      </c>
      <c r="Z81" s="9"/>
      <c r="AA81" s="11">
        <f t="shared" si="10"/>
        <v>12</v>
      </c>
    </row>
    <row r="82" spans="1:27" ht="30" customHeight="1" x14ac:dyDescent="0.25">
      <c r="A82" s="4" t="str">
        <f t="shared" si="12"/>
        <v>Московский</v>
      </c>
      <c r="B82" s="12" t="str">
        <f t="shared" si="12"/>
        <v>ГБОУ СОШ №362</v>
      </c>
      <c r="C82" s="6">
        <f t="shared" si="12"/>
        <v>11362</v>
      </c>
      <c r="D82" s="6" t="str">
        <f t="shared" si="12"/>
        <v>СОШ</v>
      </c>
      <c r="E82" s="8" t="str">
        <f t="shared" si="12"/>
        <v>3в</v>
      </c>
      <c r="F82" s="8">
        <f t="shared" si="12"/>
        <v>117</v>
      </c>
      <c r="G82" s="8">
        <f t="shared" si="12"/>
        <v>99</v>
      </c>
      <c r="H82" s="8">
        <f t="shared" si="11"/>
        <v>11362079</v>
      </c>
      <c r="I82" s="9"/>
      <c r="J82" s="9">
        <v>2</v>
      </c>
      <c r="K82" s="10"/>
      <c r="L82" s="10">
        <v>1</v>
      </c>
      <c r="M82" s="9">
        <v>1</v>
      </c>
      <c r="N82" s="9"/>
      <c r="O82" s="10">
        <v>1</v>
      </c>
      <c r="P82" s="10"/>
      <c r="Q82" s="9">
        <v>2</v>
      </c>
      <c r="R82" s="9"/>
      <c r="S82" s="10">
        <v>0</v>
      </c>
      <c r="T82" s="10"/>
      <c r="U82" s="9">
        <v>1</v>
      </c>
      <c r="V82" s="9"/>
      <c r="W82" s="10">
        <v>1</v>
      </c>
      <c r="X82" s="10"/>
      <c r="Y82" s="9">
        <v>1</v>
      </c>
      <c r="Z82" s="9"/>
      <c r="AA82" s="11">
        <f t="shared" si="10"/>
        <v>10</v>
      </c>
    </row>
    <row r="83" spans="1:27" ht="30" customHeight="1" x14ac:dyDescent="0.25">
      <c r="A83" s="4" t="str">
        <f t="shared" si="12"/>
        <v>Московский</v>
      </c>
      <c r="B83" s="12" t="str">
        <f t="shared" si="12"/>
        <v>ГБОУ СОШ №362</v>
      </c>
      <c r="C83" s="6">
        <f t="shared" si="12"/>
        <v>11362</v>
      </c>
      <c r="D83" s="6" t="str">
        <f t="shared" si="12"/>
        <v>СОШ</v>
      </c>
      <c r="E83" s="8" t="str">
        <f t="shared" si="12"/>
        <v>3в</v>
      </c>
      <c r="F83" s="8">
        <f t="shared" si="12"/>
        <v>117</v>
      </c>
      <c r="G83" s="8">
        <f t="shared" si="12"/>
        <v>99</v>
      </c>
      <c r="H83" s="8">
        <f t="shared" si="11"/>
        <v>11362080</v>
      </c>
      <c r="I83" s="9">
        <v>2</v>
      </c>
      <c r="J83" s="9"/>
      <c r="K83" s="10">
        <v>1</v>
      </c>
      <c r="L83" s="10"/>
      <c r="M83" s="9">
        <v>1</v>
      </c>
      <c r="N83" s="9"/>
      <c r="O83" s="10"/>
      <c r="P83" s="10">
        <v>1</v>
      </c>
      <c r="Q83" s="9"/>
      <c r="R83" s="9">
        <v>1</v>
      </c>
      <c r="S83" s="10"/>
      <c r="T83" s="10">
        <v>0</v>
      </c>
      <c r="U83" s="9">
        <v>1</v>
      </c>
      <c r="V83" s="9"/>
      <c r="W83" s="10"/>
      <c r="X83" s="10">
        <v>2</v>
      </c>
      <c r="Y83" s="9">
        <v>1</v>
      </c>
      <c r="Z83" s="9"/>
      <c r="AA83" s="11">
        <f t="shared" si="10"/>
        <v>10</v>
      </c>
    </row>
    <row r="84" spans="1:27" ht="30" customHeight="1" x14ac:dyDescent="0.25">
      <c r="A84" s="4" t="str">
        <f t="shared" si="12"/>
        <v>Московский</v>
      </c>
      <c r="B84" s="12" t="str">
        <f t="shared" si="12"/>
        <v>ГБОУ СОШ №362</v>
      </c>
      <c r="C84" s="6">
        <f t="shared" si="12"/>
        <v>11362</v>
      </c>
      <c r="D84" s="6" t="str">
        <f t="shared" si="12"/>
        <v>СОШ</v>
      </c>
      <c r="E84" s="8" t="str">
        <f t="shared" si="12"/>
        <v>3в</v>
      </c>
      <c r="F84" s="8">
        <f t="shared" si="12"/>
        <v>117</v>
      </c>
      <c r="G84" s="8">
        <f t="shared" si="12"/>
        <v>99</v>
      </c>
      <c r="H84" s="8">
        <f t="shared" si="11"/>
        <v>11362081</v>
      </c>
      <c r="I84" s="9"/>
      <c r="J84" s="9">
        <v>1</v>
      </c>
      <c r="K84" s="10">
        <v>1</v>
      </c>
      <c r="L84" s="10"/>
      <c r="M84" s="9"/>
      <c r="N84" s="9">
        <v>1</v>
      </c>
      <c r="O84" s="10">
        <v>2</v>
      </c>
      <c r="P84" s="10"/>
      <c r="Q84" s="9">
        <v>2</v>
      </c>
      <c r="R84" s="9"/>
      <c r="S84" s="10">
        <v>1</v>
      </c>
      <c r="T84" s="10"/>
      <c r="U84" s="9">
        <v>1</v>
      </c>
      <c r="V84" s="9"/>
      <c r="W84" s="10"/>
      <c r="X84" s="10">
        <v>2</v>
      </c>
      <c r="Y84" s="9">
        <v>1</v>
      </c>
      <c r="Z84" s="9"/>
      <c r="AA84" s="11">
        <f t="shared" si="10"/>
        <v>12</v>
      </c>
    </row>
    <row r="85" spans="1:27" ht="30" customHeight="1" x14ac:dyDescent="0.25">
      <c r="A85" s="4" t="str">
        <f t="shared" si="12"/>
        <v>Московский</v>
      </c>
      <c r="B85" s="12" t="str">
        <f t="shared" si="12"/>
        <v>ГБОУ СОШ №362</v>
      </c>
      <c r="C85" s="6">
        <f t="shared" si="12"/>
        <v>11362</v>
      </c>
      <c r="D85" s="6" t="str">
        <f t="shared" si="12"/>
        <v>СОШ</v>
      </c>
      <c r="E85" s="8" t="str">
        <f t="shared" si="12"/>
        <v>3в</v>
      </c>
      <c r="F85" s="8">
        <f t="shared" si="12"/>
        <v>117</v>
      </c>
      <c r="G85" s="8">
        <f t="shared" si="12"/>
        <v>99</v>
      </c>
      <c r="H85" s="8">
        <f t="shared" si="11"/>
        <v>11362082</v>
      </c>
      <c r="I85" s="9">
        <v>0</v>
      </c>
      <c r="J85" s="9"/>
      <c r="K85" s="10"/>
      <c r="L85" s="10">
        <v>1</v>
      </c>
      <c r="M85" s="9">
        <v>0</v>
      </c>
      <c r="N85" s="9"/>
      <c r="O85" s="10">
        <v>2</v>
      </c>
      <c r="P85" s="10"/>
      <c r="Q85" s="9">
        <v>0</v>
      </c>
      <c r="R85" s="9"/>
      <c r="S85" s="10"/>
      <c r="T85" s="10">
        <v>0</v>
      </c>
      <c r="U85" s="9">
        <v>1</v>
      </c>
      <c r="V85" s="9"/>
      <c r="W85" s="10"/>
      <c r="X85" s="10">
        <v>1</v>
      </c>
      <c r="Y85" s="9">
        <v>1</v>
      </c>
      <c r="Z85" s="9"/>
      <c r="AA85" s="11">
        <f t="shared" si="10"/>
        <v>6</v>
      </c>
    </row>
    <row r="86" spans="1:27" ht="30" customHeight="1" x14ac:dyDescent="0.25">
      <c r="A86" s="4" t="str">
        <f t="shared" ref="A86:G101" si="13">A85</f>
        <v>Московский</v>
      </c>
      <c r="B86" s="12" t="str">
        <f t="shared" si="13"/>
        <v>ГБОУ СОШ №362</v>
      </c>
      <c r="C86" s="6">
        <f t="shared" si="13"/>
        <v>11362</v>
      </c>
      <c r="D86" s="6" t="str">
        <f t="shared" si="13"/>
        <v>СОШ</v>
      </c>
      <c r="E86" s="8" t="str">
        <f t="shared" si="13"/>
        <v>3в</v>
      </c>
      <c r="F86" s="8">
        <f t="shared" si="13"/>
        <v>117</v>
      </c>
      <c r="G86" s="8">
        <f t="shared" si="13"/>
        <v>99</v>
      </c>
      <c r="H86" s="8">
        <f t="shared" si="11"/>
        <v>11362083</v>
      </c>
      <c r="I86" s="9">
        <v>2</v>
      </c>
      <c r="J86" s="9"/>
      <c r="K86" s="10">
        <v>1</v>
      </c>
      <c r="L86" s="10"/>
      <c r="M86" s="9">
        <v>1</v>
      </c>
      <c r="N86" s="9"/>
      <c r="O86" s="10">
        <v>2</v>
      </c>
      <c r="P86" s="10"/>
      <c r="Q86" s="9"/>
      <c r="R86" s="9">
        <v>2</v>
      </c>
      <c r="S86" s="10">
        <v>1</v>
      </c>
      <c r="T86" s="10"/>
      <c r="U86" s="9">
        <v>1</v>
      </c>
      <c r="V86" s="9"/>
      <c r="W86" s="10"/>
      <c r="X86" s="10">
        <v>2</v>
      </c>
      <c r="Y86" s="9">
        <v>1</v>
      </c>
      <c r="Z86" s="9"/>
      <c r="AA86" s="11">
        <f t="shared" si="10"/>
        <v>13</v>
      </c>
    </row>
    <row r="87" spans="1:27" ht="30" customHeight="1" x14ac:dyDescent="0.25">
      <c r="A87" s="4" t="str">
        <f t="shared" si="13"/>
        <v>Московский</v>
      </c>
      <c r="B87" s="12" t="str">
        <f t="shared" si="13"/>
        <v>ГБОУ СОШ №362</v>
      </c>
      <c r="C87" s="6">
        <f t="shared" si="13"/>
        <v>11362</v>
      </c>
      <c r="D87" s="6" t="str">
        <f t="shared" si="13"/>
        <v>СОШ</v>
      </c>
      <c r="E87" s="8" t="str">
        <f t="shared" si="13"/>
        <v>3в</v>
      </c>
      <c r="F87" s="8">
        <f t="shared" si="13"/>
        <v>117</v>
      </c>
      <c r="G87" s="8">
        <f t="shared" si="13"/>
        <v>99</v>
      </c>
      <c r="H87" s="8">
        <f t="shared" si="11"/>
        <v>11362084</v>
      </c>
      <c r="I87" s="9"/>
      <c r="J87" s="9">
        <v>2</v>
      </c>
      <c r="K87" s="10">
        <v>1</v>
      </c>
      <c r="L87" s="10"/>
      <c r="M87" s="9">
        <v>1</v>
      </c>
      <c r="N87" s="9"/>
      <c r="O87" s="10"/>
      <c r="P87" s="10">
        <v>2</v>
      </c>
      <c r="Q87" s="9"/>
      <c r="R87" s="9">
        <v>2</v>
      </c>
      <c r="S87" s="10">
        <v>1</v>
      </c>
      <c r="T87" s="10"/>
      <c r="U87" s="9">
        <v>1</v>
      </c>
      <c r="V87" s="9"/>
      <c r="W87" s="10">
        <v>0</v>
      </c>
      <c r="X87" s="10"/>
      <c r="Y87" s="9"/>
      <c r="Z87" s="9">
        <v>1</v>
      </c>
      <c r="AA87" s="11">
        <f t="shared" si="10"/>
        <v>11</v>
      </c>
    </row>
    <row r="88" spans="1:27" ht="30" customHeight="1" x14ac:dyDescent="0.25">
      <c r="A88" s="4" t="str">
        <f t="shared" si="13"/>
        <v>Московский</v>
      </c>
      <c r="B88" s="12" t="str">
        <f t="shared" si="13"/>
        <v>ГБОУ СОШ №362</v>
      </c>
      <c r="C88" s="6">
        <f t="shared" si="13"/>
        <v>11362</v>
      </c>
      <c r="D88" s="6" t="str">
        <f t="shared" si="13"/>
        <v>СОШ</v>
      </c>
      <c r="E88" s="8" t="str">
        <f t="shared" si="13"/>
        <v>3в</v>
      </c>
      <c r="F88" s="8">
        <f t="shared" si="13"/>
        <v>117</v>
      </c>
      <c r="G88" s="8">
        <f t="shared" si="13"/>
        <v>99</v>
      </c>
      <c r="H88" s="8">
        <f t="shared" si="11"/>
        <v>11362085</v>
      </c>
      <c r="I88" s="9"/>
      <c r="J88" s="9">
        <v>1</v>
      </c>
      <c r="K88" s="10">
        <v>1</v>
      </c>
      <c r="L88" s="10"/>
      <c r="M88" s="9">
        <v>1</v>
      </c>
      <c r="N88" s="9"/>
      <c r="O88" s="10"/>
      <c r="P88" s="10">
        <v>2</v>
      </c>
      <c r="Q88" s="9">
        <v>1</v>
      </c>
      <c r="R88" s="9"/>
      <c r="S88" s="10"/>
      <c r="T88" s="10">
        <v>1</v>
      </c>
      <c r="U88" s="9"/>
      <c r="V88" s="9">
        <v>0</v>
      </c>
      <c r="W88" s="10">
        <v>0</v>
      </c>
      <c r="X88" s="10"/>
      <c r="Y88" s="9">
        <v>0</v>
      </c>
      <c r="Z88" s="9"/>
      <c r="AA88" s="11">
        <f t="shared" si="10"/>
        <v>7</v>
      </c>
    </row>
    <row r="89" spans="1:27" ht="30" customHeight="1" x14ac:dyDescent="0.25">
      <c r="A89" s="4" t="str">
        <f t="shared" si="13"/>
        <v>Московский</v>
      </c>
      <c r="B89" s="12" t="str">
        <f t="shared" si="13"/>
        <v>ГБОУ СОШ №362</v>
      </c>
      <c r="C89" s="6">
        <f t="shared" si="13"/>
        <v>11362</v>
      </c>
      <c r="D89" s="6" t="str">
        <f t="shared" si="13"/>
        <v>СОШ</v>
      </c>
      <c r="E89" s="8" t="str">
        <f t="shared" si="13"/>
        <v>3в</v>
      </c>
      <c r="F89" s="8">
        <f t="shared" si="13"/>
        <v>117</v>
      </c>
      <c r="G89" s="8">
        <f t="shared" si="13"/>
        <v>99</v>
      </c>
      <c r="H89" s="8">
        <f t="shared" si="11"/>
        <v>11362086</v>
      </c>
      <c r="I89" s="9">
        <v>0</v>
      </c>
      <c r="J89" s="9"/>
      <c r="K89" s="10">
        <v>1</v>
      </c>
      <c r="L89" s="10"/>
      <c r="M89" s="9"/>
      <c r="N89" s="9">
        <v>0</v>
      </c>
      <c r="O89" s="10"/>
      <c r="P89" s="10">
        <v>2</v>
      </c>
      <c r="Q89" s="9"/>
      <c r="R89" s="9">
        <v>0</v>
      </c>
      <c r="S89" s="10">
        <v>1</v>
      </c>
      <c r="T89" s="10"/>
      <c r="U89" s="9">
        <v>1</v>
      </c>
      <c r="V89" s="9"/>
      <c r="W89" s="10">
        <v>1</v>
      </c>
      <c r="X89" s="10"/>
      <c r="Y89" s="9">
        <v>0</v>
      </c>
      <c r="Z89" s="9"/>
      <c r="AA89" s="11">
        <f t="shared" si="10"/>
        <v>6</v>
      </c>
    </row>
    <row r="90" spans="1:27" ht="30" customHeight="1" x14ac:dyDescent="0.25">
      <c r="A90" s="4" t="str">
        <f t="shared" si="13"/>
        <v>Московский</v>
      </c>
      <c r="B90" s="12" t="str">
        <f t="shared" si="13"/>
        <v>ГБОУ СОШ №362</v>
      </c>
      <c r="C90" s="6">
        <f t="shared" si="13"/>
        <v>11362</v>
      </c>
      <c r="D90" s="6" t="str">
        <f t="shared" si="13"/>
        <v>СОШ</v>
      </c>
      <c r="E90" s="8" t="str">
        <f t="shared" si="13"/>
        <v>3в</v>
      </c>
      <c r="F90" s="8">
        <f t="shared" si="13"/>
        <v>117</v>
      </c>
      <c r="G90" s="8">
        <f t="shared" si="13"/>
        <v>99</v>
      </c>
      <c r="H90" s="8">
        <f t="shared" si="11"/>
        <v>11362087</v>
      </c>
      <c r="I90" s="9"/>
      <c r="J90" s="9">
        <v>2</v>
      </c>
      <c r="K90" s="10">
        <v>0</v>
      </c>
      <c r="L90" s="10"/>
      <c r="M90" s="9"/>
      <c r="N90" s="9">
        <v>0</v>
      </c>
      <c r="O90" s="10">
        <v>2</v>
      </c>
      <c r="P90" s="10"/>
      <c r="Q90" s="9">
        <v>2</v>
      </c>
      <c r="R90" s="9"/>
      <c r="S90" s="10"/>
      <c r="T90" s="10">
        <v>1</v>
      </c>
      <c r="U90" s="9">
        <v>1</v>
      </c>
      <c r="V90" s="9"/>
      <c r="W90" s="10">
        <v>2</v>
      </c>
      <c r="X90" s="10"/>
      <c r="Y90" s="9">
        <v>0</v>
      </c>
      <c r="Z90" s="9"/>
      <c r="AA90" s="11">
        <f t="shared" si="10"/>
        <v>10</v>
      </c>
    </row>
    <row r="91" spans="1:27" ht="30" customHeight="1" x14ac:dyDescent="0.25">
      <c r="A91" s="4" t="str">
        <f t="shared" si="13"/>
        <v>Московский</v>
      </c>
      <c r="B91" s="12" t="str">
        <f t="shared" si="13"/>
        <v>ГБОУ СОШ №362</v>
      </c>
      <c r="C91" s="6">
        <f t="shared" si="13"/>
        <v>11362</v>
      </c>
      <c r="D91" s="6" t="str">
        <f t="shared" si="13"/>
        <v>СОШ</v>
      </c>
      <c r="E91" s="8" t="str">
        <f t="shared" si="13"/>
        <v>3в</v>
      </c>
      <c r="F91" s="8">
        <f t="shared" si="13"/>
        <v>117</v>
      </c>
      <c r="G91" s="8">
        <f t="shared" si="13"/>
        <v>99</v>
      </c>
      <c r="H91" s="8">
        <f t="shared" si="11"/>
        <v>11362088</v>
      </c>
      <c r="I91" s="9">
        <v>0</v>
      </c>
      <c r="J91" s="9"/>
      <c r="K91" s="10"/>
      <c r="L91" s="10">
        <v>1</v>
      </c>
      <c r="M91" s="9">
        <v>1</v>
      </c>
      <c r="N91" s="9"/>
      <c r="O91" s="10">
        <v>1</v>
      </c>
      <c r="P91" s="10"/>
      <c r="Q91" s="9">
        <v>1</v>
      </c>
      <c r="R91" s="9"/>
      <c r="S91" s="10">
        <v>1</v>
      </c>
      <c r="T91" s="10"/>
      <c r="U91" s="9">
        <v>1</v>
      </c>
      <c r="V91" s="9"/>
      <c r="W91" s="10">
        <v>1</v>
      </c>
      <c r="X91" s="10"/>
      <c r="Y91" s="9"/>
      <c r="Z91" s="9">
        <v>1</v>
      </c>
      <c r="AA91" s="11">
        <f t="shared" si="10"/>
        <v>8</v>
      </c>
    </row>
    <row r="92" spans="1:27" ht="30" customHeight="1" x14ac:dyDescent="0.25">
      <c r="A92" s="4" t="str">
        <f t="shared" si="13"/>
        <v>Московский</v>
      </c>
      <c r="B92" s="12" t="str">
        <f t="shared" si="13"/>
        <v>ГБОУ СОШ №362</v>
      </c>
      <c r="C92" s="6">
        <f t="shared" si="13"/>
        <v>11362</v>
      </c>
      <c r="D92" s="6" t="str">
        <f t="shared" si="13"/>
        <v>СОШ</v>
      </c>
      <c r="E92" s="8" t="str">
        <f t="shared" si="13"/>
        <v>3в</v>
      </c>
      <c r="F92" s="8">
        <f t="shared" si="13"/>
        <v>117</v>
      </c>
      <c r="G92" s="8">
        <f t="shared" si="13"/>
        <v>99</v>
      </c>
      <c r="H92" s="8">
        <f t="shared" si="11"/>
        <v>11362089</v>
      </c>
      <c r="I92" s="9">
        <v>2</v>
      </c>
      <c r="J92" s="9"/>
      <c r="K92" s="10"/>
      <c r="L92" s="10">
        <v>1</v>
      </c>
      <c r="M92" s="9"/>
      <c r="N92" s="9">
        <v>1</v>
      </c>
      <c r="O92" s="10"/>
      <c r="P92" s="10">
        <v>2</v>
      </c>
      <c r="Q92" s="9"/>
      <c r="R92" s="9">
        <v>2</v>
      </c>
      <c r="S92" s="10">
        <v>1</v>
      </c>
      <c r="T92" s="10"/>
      <c r="U92" s="9"/>
      <c r="V92" s="9">
        <v>1</v>
      </c>
      <c r="W92" s="10">
        <v>2</v>
      </c>
      <c r="X92" s="10"/>
      <c r="Y92" s="9">
        <v>1</v>
      </c>
      <c r="Z92" s="9"/>
      <c r="AA92" s="11">
        <f t="shared" si="10"/>
        <v>13</v>
      </c>
    </row>
    <row r="93" spans="1:27" ht="30" customHeight="1" x14ac:dyDescent="0.25">
      <c r="A93" s="4" t="str">
        <f t="shared" si="13"/>
        <v>Московский</v>
      </c>
      <c r="B93" s="12" t="str">
        <f t="shared" si="13"/>
        <v>ГБОУ СОШ №362</v>
      </c>
      <c r="C93" s="6">
        <f t="shared" si="13"/>
        <v>11362</v>
      </c>
      <c r="D93" s="6" t="str">
        <f t="shared" si="13"/>
        <v>СОШ</v>
      </c>
      <c r="E93" s="8" t="str">
        <f t="shared" si="13"/>
        <v>3в</v>
      </c>
      <c r="F93" s="8">
        <f t="shared" si="13"/>
        <v>117</v>
      </c>
      <c r="G93" s="8">
        <f t="shared" si="13"/>
        <v>99</v>
      </c>
      <c r="H93" s="8">
        <f t="shared" si="11"/>
        <v>11362090</v>
      </c>
      <c r="I93" s="9"/>
      <c r="J93" s="9">
        <v>2</v>
      </c>
      <c r="K93" s="10">
        <v>1</v>
      </c>
      <c r="L93" s="10"/>
      <c r="M93" s="9"/>
      <c r="N93" s="9">
        <v>1</v>
      </c>
      <c r="O93" s="10">
        <v>1</v>
      </c>
      <c r="P93" s="10"/>
      <c r="Q93" s="9"/>
      <c r="R93" s="9">
        <v>2</v>
      </c>
      <c r="S93" s="10">
        <v>1</v>
      </c>
      <c r="T93" s="10"/>
      <c r="U93" s="9">
        <v>1</v>
      </c>
      <c r="V93" s="9"/>
      <c r="W93" s="10"/>
      <c r="X93" s="10">
        <v>2</v>
      </c>
      <c r="Y93" s="9">
        <v>0</v>
      </c>
      <c r="Z93" s="9"/>
      <c r="AA93" s="11">
        <f t="shared" si="10"/>
        <v>11</v>
      </c>
    </row>
    <row r="94" spans="1:27" ht="30" customHeight="1" x14ac:dyDescent="0.25">
      <c r="A94" s="4" t="str">
        <f t="shared" si="13"/>
        <v>Московский</v>
      </c>
      <c r="B94" s="12" t="str">
        <f t="shared" si="13"/>
        <v>ГБОУ СОШ №362</v>
      </c>
      <c r="C94" s="6">
        <f t="shared" si="13"/>
        <v>11362</v>
      </c>
      <c r="D94" s="6" t="str">
        <f t="shared" si="13"/>
        <v>СОШ</v>
      </c>
      <c r="E94" s="8" t="str">
        <f t="shared" si="13"/>
        <v>3в</v>
      </c>
      <c r="F94" s="8">
        <f t="shared" si="13"/>
        <v>117</v>
      </c>
      <c r="G94" s="8">
        <f t="shared" si="13"/>
        <v>99</v>
      </c>
      <c r="H94" s="8">
        <f t="shared" si="11"/>
        <v>11362091</v>
      </c>
      <c r="I94" s="9">
        <v>2</v>
      </c>
      <c r="J94" s="9"/>
      <c r="K94" s="10">
        <v>1</v>
      </c>
      <c r="L94" s="10"/>
      <c r="M94" s="9">
        <v>1</v>
      </c>
      <c r="N94" s="9"/>
      <c r="O94" s="10">
        <v>1</v>
      </c>
      <c r="P94" s="10"/>
      <c r="Q94" s="9"/>
      <c r="R94" s="9">
        <v>2</v>
      </c>
      <c r="S94" s="10"/>
      <c r="T94" s="10">
        <v>1</v>
      </c>
      <c r="U94" s="9">
        <v>1</v>
      </c>
      <c r="V94" s="9"/>
      <c r="W94" s="10"/>
      <c r="X94" s="10">
        <v>2</v>
      </c>
      <c r="Y94" s="9">
        <v>1</v>
      </c>
      <c r="Z94" s="9"/>
      <c r="AA94" s="11">
        <f t="shared" si="10"/>
        <v>12</v>
      </c>
    </row>
    <row r="95" spans="1:27" ht="30" customHeight="1" x14ac:dyDescent="0.25">
      <c r="A95" s="4" t="str">
        <f t="shared" si="13"/>
        <v>Московский</v>
      </c>
      <c r="B95" s="12" t="str">
        <f t="shared" si="13"/>
        <v>ГБОУ СОШ №362</v>
      </c>
      <c r="C95" s="6">
        <f t="shared" si="13"/>
        <v>11362</v>
      </c>
      <c r="D95" s="6" t="str">
        <f t="shared" si="13"/>
        <v>СОШ</v>
      </c>
      <c r="E95" s="8" t="str">
        <f t="shared" si="13"/>
        <v>3в</v>
      </c>
      <c r="F95" s="8">
        <f t="shared" si="13"/>
        <v>117</v>
      </c>
      <c r="G95" s="8">
        <f t="shared" si="13"/>
        <v>99</v>
      </c>
      <c r="H95" s="8">
        <f t="shared" si="11"/>
        <v>11362092</v>
      </c>
      <c r="I95" s="9"/>
      <c r="J95" s="9">
        <v>1</v>
      </c>
      <c r="K95" s="10"/>
      <c r="L95" s="10">
        <v>1</v>
      </c>
      <c r="M95" s="9">
        <v>0</v>
      </c>
      <c r="N95" s="9"/>
      <c r="O95" s="10">
        <v>2</v>
      </c>
      <c r="P95" s="10"/>
      <c r="Q95" s="9"/>
      <c r="R95" s="9">
        <v>1</v>
      </c>
      <c r="S95" s="10">
        <v>1</v>
      </c>
      <c r="T95" s="10"/>
      <c r="U95" s="9">
        <v>1</v>
      </c>
      <c r="V95" s="9"/>
      <c r="W95" s="10">
        <v>2</v>
      </c>
      <c r="X95" s="10"/>
      <c r="Y95" s="9"/>
      <c r="Z95" s="9">
        <v>1</v>
      </c>
      <c r="AA95" s="11">
        <f t="shared" si="10"/>
        <v>10</v>
      </c>
    </row>
    <row r="96" spans="1:27" ht="30" customHeight="1" x14ac:dyDescent="0.25">
      <c r="A96" s="4" t="str">
        <f t="shared" si="13"/>
        <v>Московский</v>
      </c>
      <c r="B96" s="12" t="str">
        <f t="shared" si="13"/>
        <v>ГБОУ СОШ №362</v>
      </c>
      <c r="C96" s="6">
        <f t="shared" si="13"/>
        <v>11362</v>
      </c>
      <c r="D96" s="6" t="str">
        <f t="shared" si="13"/>
        <v>СОШ</v>
      </c>
      <c r="E96" s="8" t="str">
        <f t="shared" si="13"/>
        <v>3в</v>
      </c>
      <c r="F96" s="8">
        <f t="shared" si="13"/>
        <v>117</v>
      </c>
      <c r="G96" s="8">
        <f t="shared" si="13"/>
        <v>99</v>
      </c>
      <c r="H96" s="8">
        <f t="shared" si="11"/>
        <v>11362093</v>
      </c>
      <c r="I96" s="9"/>
      <c r="J96" s="9">
        <v>1</v>
      </c>
      <c r="K96" s="10"/>
      <c r="L96" s="10">
        <v>1</v>
      </c>
      <c r="M96" s="9">
        <v>1</v>
      </c>
      <c r="N96" s="9"/>
      <c r="O96" s="10"/>
      <c r="P96" s="10">
        <v>2</v>
      </c>
      <c r="Q96" s="9"/>
      <c r="R96" s="9">
        <v>1</v>
      </c>
      <c r="S96" s="10"/>
      <c r="T96" s="10">
        <v>1</v>
      </c>
      <c r="U96" s="9"/>
      <c r="V96" s="9">
        <v>1</v>
      </c>
      <c r="W96" s="10"/>
      <c r="X96" s="10">
        <v>1</v>
      </c>
      <c r="Y96" s="9">
        <v>1</v>
      </c>
      <c r="Z96" s="9"/>
      <c r="AA96" s="11">
        <f t="shared" si="10"/>
        <v>10</v>
      </c>
    </row>
    <row r="97" spans="1:27" ht="30" customHeight="1" x14ac:dyDescent="0.25">
      <c r="A97" s="4" t="str">
        <f t="shared" si="13"/>
        <v>Московский</v>
      </c>
      <c r="B97" s="12" t="str">
        <f t="shared" si="13"/>
        <v>ГБОУ СОШ №362</v>
      </c>
      <c r="C97" s="6">
        <f t="shared" si="13"/>
        <v>11362</v>
      </c>
      <c r="D97" s="6" t="str">
        <f t="shared" si="13"/>
        <v>СОШ</v>
      </c>
      <c r="E97" s="8" t="str">
        <f t="shared" si="13"/>
        <v>3в</v>
      </c>
      <c r="F97" s="8">
        <f t="shared" si="13"/>
        <v>117</v>
      </c>
      <c r="G97" s="8">
        <f t="shared" si="13"/>
        <v>99</v>
      </c>
      <c r="H97" s="8">
        <f t="shared" si="11"/>
        <v>11362094</v>
      </c>
      <c r="I97" s="9"/>
      <c r="J97" s="9">
        <v>2</v>
      </c>
      <c r="K97" s="10"/>
      <c r="L97" s="10">
        <v>1</v>
      </c>
      <c r="M97" s="9">
        <v>1</v>
      </c>
      <c r="N97" s="9"/>
      <c r="O97" s="10"/>
      <c r="P97" s="10">
        <v>2</v>
      </c>
      <c r="Q97" s="9">
        <v>2</v>
      </c>
      <c r="R97" s="9"/>
      <c r="S97" s="10">
        <v>1</v>
      </c>
      <c r="T97" s="10"/>
      <c r="U97" s="9">
        <v>1</v>
      </c>
      <c r="V97" s="9"/>
      <c r="W97" s="10">
        <v>2</v>
      </c>
      <c r="X97" s="10"/>
      <c r="Y97" s="9">
        <v>1</v>
      </c>
      <c r="Z97" s="9"/>
      <c r="AA97" s="11">
        <f t="shared" si="10"/>
        <v>13</v>
      </c>
    </row>
    <row r="98" spans="1:27" ht="30" customHeight="1" x14ac:dyDescent="0.25">
      <c r="A98" s="4" t="str">
        <f t="shared" si="13"/>
        <v>Московский</v>
      </c>
      <c r="B98" s="12" t="str">
        <f t="shared" si="13"/>
        <v>ГБОУ СОШ №362</v>
      </c>
      <c r="C98" s="6">
        <f t="shared" si="13"/>
        <v>11362</v>
      </c>
      <c r="D98" s="6" t="str">
        <f t="shared" si="13"/>
        <v>СОШ</v>
      </c>
      <c r="E98" s="8" t="str">
        <f t="shared" si="13"/>
        <v>3в</v>
      </c>
      <c r="F98" s="8">
        <f t="shared" si="13"/>
        <v>117</v>
      </c>
      <c r="G98" s="8">
        <f t="shared" si="13"/>
        <v>99</v>
      </c>
      <c r="H98" s="8">
        <f t="shared" si="11"/>
        <v>11362095</v>
      </c>
      <c r="I98" s="9"/>
      <c r="J98" s="9">
        <v>2</v>
      </c>
      <c r="K98" s="10"/>
      <c r="L98" s="10">
        <v>1</v>
      </c>
      <c r="M98" s="9">
        <v>1</v>
      </c>
      <c r="N98" s="9"/>
      <c r="O98" s="10"/>
      <c r="P98" s="10">
        <v>2</v>
      </c>
      <c r="Q98" s="9"/>
      <c r="R98" s="9">
        <v>1</v>
      </c>
      <c r="S98" s="10">
        <v>1</v>
      </c>
      <c r="T98" s="10"/>
      <c r="U98" s="9">
        <v>1</v>
      </c>
      <c r="V98" s="9"/>
      <c r="W98" s="10">
        <v>1</v>
      </c>
      <c r="X98" s="10"/>
      <c r="Y98" s="9">
        <v>1</v>
      </c>
      <c r="Z98" s="9"/>
      <c r="AA98" s="11">
        <f t="shared" si="10"/>
        <v>11</v>
      </c>
    </row>
    <row r="99" spans="1:27" ht="30" customHeight="1" x14ac:dyDescent="0.25">
      <c r="A99" s="4" t="str">
        <f t="shared" si="13"/>
        <v>Московский</v>
      </c>
      <c r="B99" s="12" t="str">
        <f t="shared" si="13"/>
        <v>ГБОУ СОШ №362</v>
      </c>
      <c r="C99" s="6">
        <f t="shared" si="13"/>
        <v>11362</v>
      </c>
      <c r="D99" s="6" t="str">
        <f t="shared" si="13"/>
        <v>СОШ</v>
      </c>
      <c r="E99" s="8" t="str">
        <f t="shared" si="13"/>
        <v>3в</v>
      </c>
      <c r="F99" s="8">
        <f t="shared" si="13"/>
        <v>117</v>
      </c>
      <c r="G99" s="8">
        <f t="shared" si="13"/>
        <v>99</v>
      </c>
      <c r="H99" s="8">
        <f t="shared" si="11"/>
        <v>11362096</v>
      </c>
      <c r="I99" s="9"/>
      <c r="J99" s="9">
        <v>2</v>
      </c>
      <c r="K99" s="10"/>
      <c r="L99" s="10">
        <v>1</v>
      </c>
      <c r="M99" s="9">
        <v>1</v>
      </c>
      <c r="N99" s="9"/>
      <c r="O99" s="10">
        <v>1</v>
      </c>
      <c r="P99" s="10"/>
      <c r="Q99" s="9"/>
      <c r="R99" s="9">
        <v>2</v>
      </c>
      <c r="S99" s="10">
        <v>1</v>
      </c>
      <c r="T99" s="10"/>
      <c r="U99" s="9"/>
      <c r="V99" s="9">
        <v>1</v>
      </c>
      <c r="W99" s="10">
        <v>0</v>
      </c>
      <c r="X99" s="10"/>
      <c r="Y99" s="9">
        <v>0</v>
      </c>
      <c r="Z99" s="9"/>
      <c r="AA99" s="11">
        <f t="shared" si="10"/>
        <v>9</v>
      </c>
    </row>
    <row r="100" spans="1:27" ht="30" customHeight="1" x14ac:dyDescent="0.25">
      <c r="A100" s="4" t="str">
        <f t="shared" si="13"/>
        <v>Московский</v>
      </c>
      <c r="B100" s="12" t="str">
        <f t="shared" si="13"/>
        <v>ГБОУ СОШ №362</v>
      </c>
      <c r="C100" s="6">
        <f t="shared" si="13"/>
        <v>11362</v>
      </c>
      <c r="D100" s="6" t="str">
        <f t="shared" si="13"/>
        <v>СОШ</v>
      </c>
      <c r="E100" s="8" t="str">
        <f t="shared" si="13"/>
        <v>3в</v>
      </c>
      <c r="F100" s="8">
        <f t="shared" si="13"/>
        <v>117</v>
      </c>
      <c r="G100" s="8">
        <f t="shared" si="13"/>
        <v>99</v>
      </c>
      <c r="H100" s="8">
        <f t="shared" si="11"/>
        <v>11362097</v>
      </c>
      <c r="I100" s="9">
        <v>0</v>
      </c>
      <c r="J100" s="9"/>
      <c r="K100" s="10"/>
      <c r="L100" s="10">
        <v>1</v>
      </c>
      <c r="M100" s="9">
        <v>0</v>
      </c>
      <c r="N100" s="9"/>
      <c r="O100" s="10"/>
      <c r="P100" s="10">
        <v>2</v>
      </c>
      <c r="Q100" s="9">
        <v>1</v>
      </c>
      <c r="R100" s="9"/>
      <c r="S100" s="10">
        <v>0</v>
      </c>
      <c r="T100" s="10"/>
      <c r="U100" s="9"/>
      <c r="V100" s="9">
        <v>0</v>
      </c>
      <c r="W100" s="10"/>
      <c r="X100" s="10">
        <v>0</v>
      </c>
      <c r="Y100" s="9">
        <v>1</v>
      </c>
      <c r="Z100" s="9"/>
      <c r="AA100" s="11">
        <f t="shared" si="10"/>
        <v>5</v>
      </c>
    </row>
    <row r="101" spans="1:27" ht="30" customHeight="1" x14ac:dyDescent="0.25">
      <c r="A101" s="4" t="str">
        <f t="shared" si="13"/>
        <v>Московский</v>
      </c>
      <c r="B101" s="12" t="str">
        <f t="shared" si="13"/>
        <v>ГБОУ СОШ №362</v>
      </c>
      <c r="C101" s="6">
        <f t="shared" si="13"/>
        <v>11362</v>
      </c>
      <c r="D101" s="6" t="str">
        <f t="shared" si="13"/>
        <v>СОШ</v>
      </c>
      <c r="E101" s="8" t="str">
        <f t="shared" si="13"/>
        <v>3в</v>
      </c>
      <c r="F101" s="8">
        <f t="shared" si="13"/>
        <v>117</v>
      </c>
      <c r="G101" s="8">
        <f t="shared" si="13"/>
        <v>99</v>
      </c>
      <c r="H101" s="8">
        <f t="shared" si="11"/>
        <v>11362098</v>
      </c>
      <c r="I101" s="9"/>
      <c r="J101" s="9">
        <v>2</v>
      </c>
      <c r="K101" s="10">
        <v>1</v>
      </c>
      <c r="L101" s="10"/>
      <c r="M101" s="9">
        <v>1</v>
      </c>
      <c r="N101" s="9"/>
      <c r="O101" s="10">
        <v>1</v>
      </c>
      <c r="P101" s="10"/>
      <c r="Q101" s="9"/>
      <c r="R101" s="9">
        <v>2</v>
      </c>
      <c r="S101" s="10">
        <v>1</v>
      </c>
      <c r="T101" s="10"/>
      <c r="U101" s="9"/>
      <c r="V101" s="9">
        <v>1</v>
      </c>
      <c r="W101" s="10">
        <v>2</v>
      </c>
      <c r="X101" s="10"/>
      <c r="Y101" s="9">
        <v>1</v>
      </c>
      <c r="Z101" s="9"/>
      <c r="AA101" s="11">
        <f t="shared" si="10"/>
        <v>12</v>
      </c>
    </row>
    <row r="102" spans="1:27" ht="30" customHeight="1" x14ac:dyDescent="0.25">
      <c r="A102" s="4" t="str">
        <f t="shared" ref="A102:G102" si="14">A101</f>
        <v>Московский</v>
      </c>
      <c r="B102" s="12" t="str">
        <f t="shared" si="14"/>
        <v>ГБОУ СОШ №362</v>
      </c>
      <c r="C102" s="6">
        <f t="shared" si="14"/>
        <v>11362</v>
      </c>
      <c r="D102" s="6" t="str">
        <f t="shared" si="14"/>
        <v>СОШ</v>
      </c>
      <c r="E102" s="8" t="str">
        <f t="shared" si="14"/>
        <v>3в</v>
      </c>
      <c r="F102" s="8">
        <f t="shared" si="14"/>
        <v>117</v>
      </c>
      <c r="G102" s="8">
        <f t="shared" si="14"/>
        <v>99</v>
      </c>
      <c r="H102" s="8">
        <f t="shared" si="11"/>
        <v>11362099</v>
      </c>
      <c r="I102" s="9"/>
      <c r="J102" s="9">
        <v>2</v>
      </c>
      <c r="K102" s="10">
        <v>1</v>
      </c>
      <c r="L102" s="10"/>
      <c r="M102" s="9">
        <v>1</v>
      </c>
      <c r="N102" s="9"/>
      <c r="O102" s="10">
        <v>1</v>
      </c>
      <c r="P102" s="10"/>
      <c r="Q102" s="9"/>
      <c r="R102" s="9">
        <v>1</v>
      </c>
      <c r="S102" s="10"/>
      <c r="T102" s="10">
        <v>1</v>
      </c>
      <c r="U102" s="9"/>
      <c r="V102" s="9">
        <v>1</v>
      </c>
      <c r="W102" s="10">
        <v>2</v>
      </c>
      <c r="X102" s="10"/>
      <c r="Y102" s="9">
        <v>1</v>
      </c>
      <c r="Z102" s="9"/>
      <c r="AA102" s="11">
        <f t="shared" si="10"/>
        <v>11</v>
      </c>
    </row>
    <row r="103" spans="1:27" x14ac:dyDescent="0.25">
      <c r="I103" s="15">
        <f>COUNTA(I4:I102)</f>
        <v>52</v>
      </c>
      <c r="J103" s="15">
        <f t="shared" ref="J103:AA103" si="15">COUNTA(J4:J102)</f>
        <v>47</v>
      </c>
      <c r="K103" s="15">
        <f t="shared" si="15"/>
        <v>53</v>
      </c>
      <c r="L103" s="15">
        <f t="shared" si="15"/>
        <v>46</v>
      </c>
      <c r="M103" s="15">
        <f t="shared" si="15"/>
        <v>76</v>
      </c>
      <c r="N103" s="15">
        <f t="shared" si="15"/>
        <v>23</v>
      </c>
      <c r="O103" s="15">
        <f t="shared" si="15"/>
        <v>68</v>
      </c>
      <c r="P103" s="15">
        <f t="shared" si="15"/>
        <v>31</v>
      </c>
      <c r="Q103" s="15">
        <f t="shared" si="15"/>
        <v>56</v>
      </c>
      <c r="R103" s="15">
        <f t="shared" si="15"/>
        <v>43</v>
      </c>
      <c r="S103" s="15">
        <f t="shared" si="15"/>
        <v>78</v>
      </c>
      <c r="T103" s="15">
        <f t="shared" si="15"/>
        <v>21</v>
      </c>
      <c r="U103" s="15">
        <f t="shared" si="15"/>
        <v>65</v>
      </c>
      <c r="V103" s="15">
        <f t="shared" si="15"/>
        <v>34</v>
      </c>
      <c r="W103" s="15">
        <f t="shared" si="15"/>
        <v>73</v>
      </c>
      <c r="X103" s="15">
        <f t="shared" si="15"/>
        <v>26</v>
      </c>
      <c r="Y103" s="15">
        <f t="shared" si="15"/>
        <v>80</v>
      </c>
      <c r="Z103" s="15">
        <f t="shared" si="15"/>
        <v>19</v>
      </c>
      <c r="AA103" s="15">
        <f t="shared" si="15"/>
        <v>99</v>
      </c>
    </row>
    <row r="104" spans="1:27" x14ac:dyDescent="0.25">
      <c r="I104" s="92">
        <f>SUM(I4:I102)/(I103*I105)</f>
        <v>0.70192307692307687</v>
      </c>
      <c r="J104" s="92">
        <f t="shared" ref="J104:AA104" si="16">SUM(J4:J102)/(J103*J105)</f>
        <v>0.77659574468085102</v>
      </c>
      <c r="K104" s="92">
        <f t="shared" si="16"/>
        <v>0.84905660377358494</v>
      </c>
      <c r="L104" s="92">
        <f t="shared" si="16"/>
        <v>0.95652173913043481</v>
      </c>
      <c r="M104" s="92">
        <f t="shared" si="16"/>
        <v>0.75</v>
      </c>
      <c r="N104" s="92">
        <f t="shared" si="16"/>
        <v>0.2608695652173913</v>
      </c>
      <c r="O104" s="92">
        <f t="shared" si="16"/>
        <v>0.83823529411764708</v>
      </c>
      <c r="P104" s="92">
        <f t="shared" si="16"/>
        <v>0.83870967741935487</v>
      </c>
      <c r="Q104" s="92">
        <f t="shared" si="16"/>
        <v>0.5535714285714286</v>
      </c>
      <c r="R104" s="92">
        <f t="shared" si="16"/>
        <v>0.83720930232558144</v>
      </c>
      <c r="S104" s="92">
        <f t="shared" si="16"/>
        <v>0.73076923076923073</v>
      </c>
      <c r="T104" s="92">
        <f t="shared" si="16"/>
        <v>0.52380952380952384</v>
      </c>
      <c r="U104" s="92">
        <f t="shared" si="16"/>
        <v>0.53846153846153844</v>
      </c>
      <c r="V104" s="92">
        <f t="shared" si="16"/>
        <v>0.44117647058823528</v>
      </c>
      <c r="W104" s="92">
        <f t="shared" si="16"/>
        <v>0.69863013698630139</v>
      </c>
      <c r="X104" s="92">
        <f t="shared" si="16"/>
        <v>0.73076923076923073</v>
      </c>
      <c r="Y104" s="92">
        <f t="shared" si="16"/>
        <v>0.8</v>
      </c>
      <c r="Z104" s="92">
        <f t="shared" si="16"/>
        <v>0.78947368421052633</v>
      </c>
      <c r="AA104" s="92">
        <f t="shared" si="16"/>
        <v>0.72649572649572647</v>
      </c>
    </row>
    <row r="105" spans="1:27" s="52" customFormat="1" x14ac:dyDescent="0.25">
      <c r="A105" s="52" t="s">
        <v>120</v>
      </c>
      <c r="E105" s="14"/>
      <c r="F105" s="14"/>
      <c r="G105" s="14"/>
      <c r="H105" s="14"/>
      <c r="I105" s="15">
        <v>2</v>
      </c>
      <c r="J105" s="15">
        <v>2</v>
      </c>
      <c r="K105" s="15">
        <v>1</v>
      </c>
      <c r="L105" s="15">
        <v>1</v>
      </c>
      <c r="M105" s="15">
        <v>1</v>
      </c>
      <c r="N105" s="15">
        <v>1</v>
      </c>
      <c r="O105" s="15">
        <v>2</v>
      </c>
      <c r="P105" s="15">
        <v>2</v>
      </c>
      <c r="Q105" s="15">
        <v>2</v>
      </c>
      <c r="R105" s="15">
        <v>2</v>
      </c>
      <c r="S105" s="86">
        <v>1</v>
      </c>
      <c r="T105" s="15">
        <v>1</v>
      </c>
      <c r="U105" s="87">
        <v>1</v>
      </c>
      <c r="V105" s="15">
        <v>1</v>
      </c>
      <c r="W105" s="15">
        <v>2</v>
      </c>
      <c r="X105" s="15">
        <v>2</v>
      </c>
      <c r="Y105" s="87">
        <v>1</v>
      </c>
      <c r="Z105" s="15">
        <v>1</v>
      </c>
      <c r="AA105" s="15">
        <v>13</v>
      </c>
    </row>
    <row r="106" spans="1:27" x14ac:dyDescent="0.25">
      <c r="I106" s="15">
        <f>SUM(I4:J102)/(99*I105)</f>
        <v>0.73737373737373735</v>
      </c>
      <c r="K106" s="15">
        <f t="shared" ref="K106:AA106" si="17">SUM(K4:L102)/(99*K105)</f>
        <v>0.89898989898989901</v>
      </c>
      <c r="M106" s="15">
        <f t="shared" si="17"/>
        <v>0.63636363636363635</v>
      </c>
      <c r="O106" s="15">
        <f t="shared" si="17"/>
        <v>0.83838383838383834</v>
      </c>
      <c r="Q106" s="15">
        <f t="shared" si="17"/>
        <v>0.6767676767676768</v>
      </c>
      <c r="S106" s="15">
        <f t="shared" si="17"/>
        <v>0.68686868686868685</v>
      </c>
      <c r="U106" s="15">
        <f t="shared" si="17"/>
        <v>0.50505050505050508</v>
      </c>
      <c r="W106" s="15">
        <f t="shared" si="17"/>
        <v>0.70707070707070707</v>
      </c>
      <c r="Y106" s="15">
        <f t="shared" si="17"/>
        <v>0.79797979797979801</v>
      </c>
      <c r="AA106" s="15">
        <f t="shared" si="17"/>
        <v>0.72649572649572647</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102"/>
    <dataValidation type="list" allowBlank="1" showInputMessage="1" showErrorMessage="1" sqref="O4:R102 W4:X102 I4:J102">
      <formula1>балл2</formula1>
    </dataValidation>
    <dataValidation type="list" allowBlank="1" showInputMessage="1" showErrorMessage="1" sqref="S4:V102 Y4:Z102 K4:N102">
      <formula1>балл1</formula1>
    </dataValidation>
    <dataValidation allowBlank="1" showErrorMessage="1" sqref="A4 E4:G102"/>
    <dataValidation type="list" allowBlank="1" showInputMessage="1" showErrorMessage="1" sqref="B4 B29 B55">
      <formula1>Название</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AD58"/>
  <sheetViews>
    <sheetView showGridLines="0" topLeftCell="E1" zoomScale="90" zoomScaleNormal="90" workbookViewId="0">
      <selection activeCell="E58" sqref="A58:XFD58"/>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33</v>
      </c>
      <c r="C4" s="6">
        <f>VLOOKUP(B4,[8]Списки!$C$1:$E$40,2,FALSE)</f>
        <v>11366</v>
      </c>
      <c r="D4" s="6" t="str">
        <f>VLOOKUP(B4,[8]Списки!$C$1:$E$40,3,FALSE)</f>
        <v>Лицей</v>
      </c>
      <c r="E4" s="7" t="s">
        <v>23</v>
      </c>
      <c r="F4" s="8">
        <v>59</v>
      </c>
      <c r="G4" s="8">
        <v>51</v>
      </c>
      <c r="H4" s="8">
        <f>C4*1000+1</f>
        <v>11366001</v>
      </c>
      <c r="I4" s="9"/>
      <c r="J4" s="9">
        <v>1</v>
      </c>
      <c r="K4" s="10">
        <v>1</v>
      </c>
      <c r="L4" s="10"/>
      <c r="M4" s="9">
        <v>1</v>
      </c>
      <c r="N4" s="9"/>
      <c r="O4" s="10"/>
      <c r="P4" s="10">
        <v>2</v>
      </c>
      <c r="Q4" s="9"/>
      <c r="R4" s="9">
        <v>2</v>
      </c>
      <c r="S4" s="10"/>
      <c r="T4" s="10">
        <v>1</v>
      </c>
      <c r="U4" s="9"/>
      <c r="V4" s="9">
        <v>1</v>
      </c>
      <c r="W4" s="10">
        <v>2</v>
      </c>
      <c r="X4" s="10"/>
      <c r="Y4" s="9"/>
      <c r="Z4" s="9">
        <v>1</v>
      </c>
      <c r="AA4" s="11">
        <f>IF(COUNTBLANK(I4:Z4)&lt;=9,SUM(I4:Z4),"Не писал")</f>
        <v>12</v>
      </c>
      <c r="AC4" s="83" t="s">
        <v>81</v>
      </c>
      <c r="AD4" s="83" t="s">
        <v>150</v>
      </c>
    </row>
    <row r="5" spans="1:30" ht="30" customHeight="1" x14ac:dyDescent="0.25">
      <c r="A5" s="4" t="str">
        <f>A4</f>
        <v>Московский</v>
      </c>
      <c r="B5" s="12" t="str">
        <f t="shared" ref="B5:G20" si="0">B4</f>
        <v>ГБОУ ФМЛ №366</v>
      </c>
      <c r="C5" s="6">
        <f t="shared" si="0"/>
        <v>11366</v>
      </c>
      <c r="D5" s="6" t="str">
        <f t="shared" si="0"/>
        <v>Лицей</v>
      </c>
      <c r="E5" s="8" t="str">
        <f t="shared" si="0"/>
        <v>3а</v>
      </c>
      <c r="F5" s="8">
        <f t="shared" si="0"/>
        <v>59</v>
      </c>
      <c r="G5" s="8">
        <f t="shared" si="0"/>
        <v>51</v>
      </c>
      <c r="H5" s="8">
        <f>H4+1</f>
        <v>11366002</v>
      </c>
      <c r="I5" s="9">
        <v>2</v>
      </c>
      <c r="J5" s="9"/>
      <c r="K5" s="10"/>
      <c r="L5" s="10">
        <v>1</v>
      </c>
      <c r="M5" s="9">
        <v>0</v>
      </c>
      <c r="N5" s="9"/>
      <c r="O5" s="10">
        <v>2</v>
      </c>
      <c r="P5" s="10"/>
      <c r="Q5" s="9">
        <v>1</v>
      </c>
      <c r="R5" s="9"/>
      <c r="S5" s="10"/>
      <c r="T5" s="10">
        <v>1</v>
      </c>
      <c r="U5" s="9">
        <v>0</v>
      </c>
      <c r="V5" s="9"/>
      <c r="W5" s="10">
        <v>2</v>
      </c>
      <c r="X5" s="10"/>
      <c r="Y5" s="9"/>
      <c r="Z5" s="9">
        <v>0</v>
      </c>
      <c r="AA5" s="11">
        <f t="shared" ref="AA5:AA54" si="1">IF(COUNTBLANK(I5:Z5)&lt;=9,SUM(I5:Z5),"Не писал")</f>
        <v>9</v>
      </c>
      <c r="AC5" s="83">
        <v>0</v>
      </c>
      <c r="AD5" s="83">
        <f>COUNTIF(AA$4:AA$54,AC5)</f>
        <v>0</v>
      </c>
    </row>
    <row r="6" spans="1:30" ht="30" customHeight="1" x14ac:dyDescent="0.25">
      <c r="A6" s="4" t="str">
        <f t="shared" ref="A6:G21" si="2">A5</f>
        <v>Московский</v>
      </c>
      <c r="B6" s="12" t="str">
        <f t="shared" si="0"/>
        <v>ГБОУ ФМЛ №366</v>
      </c>
      <c r="C6" s="6">
        <f t="shared" si="0"/>
        <v>11366</v>
      </c>
      <c r="D6" s="6" t="str">
        <f t="shared" si="0"/>
        <v>Лицей</v>
      </c>
      <c r="E6" s="8" t="str">
        <f t="shared" si="0"/>
        <v>3а</v>
      </c>
      <c r="F6" s="8">
        <f t="shared" si="0"/>
        <v>59</v>
      </c>
      <c r="G6" s="8">
        <f t="shared" si="0"/>
        <v>51</v>
      </c>
      <c r="H6" s="8">
        <f t="shared" ref="H6:H54" si="3">H5+1</f>
        <v>11366003</v>
      </c>
      <c r="I6" s="9"/>
      <c r="J6" s="9">
        <v>0</v>
      </c>
      <c r="K6" s="10">
        <v>1</v>
      </c>
      <c r="L6" s="10"/>
      <c r="M6" s="9">
        <v>0</v>
      </c>
      <c r="N6" s="9"/>
      <c r="O6" s="10"/>
      <c r="P6" s="10">
        <v>2</v>
      </c>
      <c r="Q6" s="9"/>
      <c r="R6" s="9">
        <v>2</v>
      </c>
      <c r="S6" s="10">
        <v>1</v>
      </c>
      <c r="T6" s="10"/>
      <c r="U6" s="9">
        <v>1</v>
      </c>
      <c r="V6" s="9"/>
      <c r="W6" s="10"/>
      <c r="X6" s="10">
        <v>2</v>
      </c>
      <c r="Y6" s="9">
        <v>1</v>
      </c>
      <c r="Z6" s="9"/>
      <c r="AA6" s="11">
        <f t="shared" si="1"/>
        <v>10</v>
      </c>
      <c r="AC6" s="83">
        <v>1</v>
      </c>
      <c r="AD6" s="83">
        <f t="shared" ref="AD6:AD18" si="4">COUNTIF(AA$4:AA$54,AC6)</f>
        <v>0</v>
      </c>
    </row>
    <row r="7" spans="1:30" ht="30" customHeight="1" x14ac:dyDescent="0.25">
      <c r="A7" s="4" t="str">
        <f t="shared" si="2"/>
        <v>Московский</v>
      </c>
      <c r="B7" s="12" t="str">
        <f t="shared" si="0"/>
        <v>ГБОУ ФМЛ №366</v>
      </c>
      <c r="C7" s="6">
        <f t="shared" si="0"/>
        <v>11366</v>
      </c>
      <c r="D7" s="6" t="str">
        <f t="shared" si="0"/>
        <v>Лицей</v>
      </c>
      <c r="E7" s="8" t="str">
        <f t="shared" si="0"/>
        <v>3а</v>
      </c>
      <c r="F7" s="8">
        <f t="shared" si="0"/>
        <v>59</v>
      </c>
      <c r="G7" s="8">
        <f t="shared" si="0"/>
        <v>51</v>
      </c>
      <c r="H7" s="8">
        <f t="shared" si="3"/>
        <v>11366004</v>
      </c>
      <c r="I7" s="9">
        <v>2</v>
      </c>
      <c r="J7" s="9"/>
      <c r="K7" s="10">
        <v>1</v>
      </c>
      <c r="L7" s="10"/>
      <c r="M7" s="9"/>
      <c r="N7" s="9">
        <v>1</v>
      </c>
      <c r="O7" s="10">
        <v>2</v>
      </c>
      <c r="P7" s="10"/>
      <c r="Q7" s="9">
        <v>2</v>
      </c>
      <c r="R7" s="9"/>
      <c r="S7" s="10">
        <v>1</v>
      </c>
      <c r="T7" s="10"/>
      <c r="U7" s="9"/>
      <c r="V7" s="9">
        <v>0</v>
      </c>
      <c r="W7" s="10"/>
      <c r="X7" s="10">
        <v>1</v>
      </c>
      <c r="Y7" s="9">
        <v>1</v>
      </c>
      <c r="Z7" s="9"/>
      <c r="AA7" s="11">
        <f t="shared" si="1"/>
        <v>11</v>
      </c>
      <c r="AC7" s="83">
        <v>2</v>
      </c>
      <c r="AD7" s="83">
        <f t="shared" si="4"/>
        <v>0</v>
      </c>
    </row>
    <row r="8" spans="1:30" ht="30" customHeight="1" x14ac:dyDescent="0.25">
      <c r="A8" s="4" t="str">
        <f t="shared" si="2"/>
        <v>Московский</v>
      </c>
      <c r="B8" s="12" t="str">
        <f t="shared" si="0"/>
        <v>ГБОУ ФМЛ №366</v>
      </c>
      <c r="C8" s="6">
        <f t="shared" si="0"/>
        <v>11366</v>
      </c>
      <c r="D8" s="6" t="str">
        <f t="shared" si="0"/>
        <v>Лицей</v>
      </c>
      <c r="E8" s="8" t="str">
        <f t="shared" si="0"/>
        <v>3а</v>
      </c>
      <c r="F8" s="8">
        <f t="shared" si="0"/>
        <v>59</v>
      </c>
      <c r="G8" s="8">
        <f t="shared" si="0"/>
        <v>51</v>
      </c>
      <c r="H8" s="8">
        <f t="shared" si="3"/>
        <v>11366005</v>
      </c>
      <c r="I8" s="9"/>
      <c r="J8" s="9">
        <v>1</v>
      </c>
      <c r="K8" s="10">
        <v>1</v>
      </c>
      <c r="L8" s="10"/>
      <c r="M8" s="9"/>
      <c r="N8" s="9">
        <v>0</v>
      </c>
      <c r="O8" s="10">
        <v>2</v>
      </c>
      <c r="P8" s="10"/>
      <c r="Q8" s="9"/>
      <c r="R8" s="9">
        <v>2</v>
      </c>
      <c r="S8" s="10"/>
      <c r="T8" s="10">
        <v>1</v>
      </c>
      <c r="U8" s="9">
        <v>0</v>
      </c>
      <c r="V8" s="9"/>
      <c r="W8" s="10"/>
      <c r="X8" s="10">
        <v>2</v>
      </c>
      <c r="Y8" s="9">
        <v>1</v>
      </c>
      <c r="Z8" s="9"/>
      <c r="AA8" s="11">
        <f t="shared" si="1"/>
        <v>10</v>
      </c>
      <c r="AC8" s="83">
        <v>3</v>
      </c>
      <c r="AD8" s="83">
        <f t="shared" si="4"/>
        <v>0</v>
      </c>
    </row>
    <row r="9" spans="1:30" ht="30" customHeight="1" x14ac:dyDescent="0.25">
      <c r="A9" s="4" t="str">
        <f t="shared" si="2"/>
        <v>Московский</v>
      </c>
      <c r="B9" s="12" t="str">
        <f t="shared" si="0"/>
        <v>ГБОУ ФМЛ №366</v>
      </c>
      <c r="C9" s="6">
        <f t="shared" si="0"/>
        <v>11366</v>
      </c>
      <c r="D9" s="6" t="str">
        <f t="shared" si="0"/>
        <v>Лицей</v>
      </c>
      <c r="E9" s="8" t="str">
        <f t="shared" si="0"/>
        <v>3а</v>
      </c>
      <c r="F9" s="8">
        <f t="shared" si="0"/>
        <v>59</v>
      </c>
      <c r="G9" s="8">
        <f t="shared" si="0"/>
        <v>51</v>
      </c>
      <c r="H9" s="8">
        <f t="shared" si="3"/>
        <v>11366006</v>
      </c>
      <c r="I9" s="9">
        <v>2</v>
      </c>
      <c r="J9" s="9"/>
      <c r="K9" s="10"/>
      <c r="L9" s="10">
        <v>1</v>
      </c>
      <c r="M9" s="9"/>
      <c r="N9" s="9">
        <v>0</v>
      </c>
      <c r="O9" s="10">
        <v>2</v>
      </c>
      <c r="P9" s="10"/>
      <c r="Q9" s="9"/>
      <c r="R9" s="9">
        <v>1</v>
      </c>
      <c r="S9" s="10">
        <v>1</v>
      </c>
      <c r="T9" s="10"/>
      <c r="U9" s="9">
        <v>0</v>
      </c>
      <c r="V9" s="9"/>
      <c r="W9" s="10">
        <v>2</v>
      </c>
      <c r="X9" s="10"/>
      <c r="Y9" s="9">
        <v>0</v>
      </c>
      <c r="Z9" s="9"/>
      <c r="AA9" s="11">
        <f t="shared" si="1"/>
        <v>9</v>
      </c>
      <c r="AC9" s="83">
        <v>4</v>
      </c>
      <c r="AD9" s="83">
        <f t="shared" si="4"/>
        <v>0</v>
      </c>
    </row>
    <row r="10" spans="1:30" ht="30" customHeight="1" x14ac:dyDescent="0.25">
      <c r="A10" s="4" t="str">
        <f t="shared" si="2"/>
        <v>Московский</v>
      </c>
      <c r="B10" s="12" t="str">
        <f t="shared" si="0"/>
        <v>ГБОУ ФМЛ №366</v>
      </c>
      <c r="C10" s="6">
        <f t="shared" si="0"/>
        <v>11366</v>
      </c>
      <c r="D10" s="6" t="str">
        <f t="shared" si="0"/>
        <v>Лицей</v>
      </c>
      <c r="E10" s="8" t="str">
        <f t="shared" si="0"/>
        <v>3а</v>
      </c>
      <c r="F10" s="8">
        <f t="shared" si="0"/>
        <v>59</v>
      </c>
      <c r="G10" s="8">
        <f t="shared" si="0"/>
        <v>51</v>
      </c>
      <c r="H10" s="8">
        <f t="shared" si="3"/>
        <v>11366007</v>
      </c>
      <c r="I10" s="9"/>
      <c r="J10" s="9">
        <v>1</v>
      </c>
      <c r="K10" s="10">
        <v>1</v>
      </c>
      <c r="L10" s="10"/>
      <c r="M10" s="9"/>
      <c r="N10" s="9">
        <v>1</v>
      </c>
      <c r="O10" s="10">
        <v>2</v>
      </c>
      <c r="P10" s="10"/>
      <c r="Q10" s="9"/>
      <c r="R10" s="9">
        <v>2</v>
      </c>
      <c r="S10" s="10"/>
      <c r="T10" s="10">
        <v>1</v>
      </c>
      <c r="U10" s="9">
        <v>1</v>
      </c>
      <c r="V10" s="9"/>
      <c r="W10" s="10"/>
      <c r="X10" s="10">
        <v>2</v>
      </c>
      <c r="Y10" s="9">
        <v>0</v>
      </c>
      <c r="Z10" s="9"/>
      <c r="AA10" s="11">
        <f t="shared" si="1"/>
        <v>11</v>
      </c>
      <c r="AC10" s="83">
        <v>5</v>
      </c>
      <c r="AD10" s="83">
        <f t="shared" si="4"/>
        <v>0</v>
      </c>
    </row>
    <row r="11" spans="1:30" ht="30" customHeight="1" x14ac:dyDescent="0.25">
      <c r="A11" s="4" t="str">
        <f t="shared" si="2"/>
        <v>Московский</v>
      </c>
      <c r="B11" s="12" t="str">
        <f t="shared" si="0"/>
        <v>ГБОУ ФМЛ №366</v>
      </c>
      <c r="C11" s="6">
        <f t="shared" si="0"/>
        <v>11366</v>
      </c>
      <c r="D11" s="6" t="str">
        <f t="shared" si="0"/>
        <v>Лицей</v>
      </c>
      <c r="E11" s="8" t="str">
        <f t="shared" si="0"/>
        <v>3а</v>
      </c>
      <c r="F11" s="8">
        <f t="shared" si="0"/>
        <v>59</v>
      </c>
      <c r="G11" s="8">
        <f t="shared" si="0"/>
        <v>51</v>
      </c>
      <c r="H11" s="8">
        <f t="shared" si="3"/>
        <v>11366008</v>
      </c>
      <c r="I11" s="9">
        <v>2</v>
      </c>
      <c r="J11" s="9"/>
      <c r="K11" s="10">
        <v>1</v>
      </c>
      <c r="L11" s="10"/>
      <c r="M11" s="9">
        <v>1</v>
      </c>
      <c r="N11" s="9"/>
      <c r="O11" s="10">
        <v>2</v>
      </c>
      <c r="P11" s="10"/>
      <c r="Q11" s="9"/>
      <c r="R11" s="9">
        <v>0</v>
      </c>
      <c r="S11" s="10">
        <v>1</v>
      </c>
      <c r="T11" s="10"/>
      <c r="U11" s="9"/>
      <c r="V11" s="9">
        <v>1</v>
      </c>
      <c r="W11" s="10"/>
      <c r="X11" s="10">
        <v>2</v>
      </c>
      <c r="Y11" s="9">
        <v>1</v>
      </c>
      <c r="Z11" s="9"/>
      <c r="AA11" s="11">
        <f t="shared" si="1"/>
        <v>11</v>
      </c>
      <c r="AC11" s="83">
        <v>6</v>
      </c>
      <c r="AD11" s="83">
        <f t="shared" si="4"/>
        <v>0</v>
      </c>
    </row>
    <row r="12" spans="1:30" ht="30" customHeight="1" x14ac:dyDescent="0.25">
      <c r="A12" s="4" t="str">
        <f t="shared" si="2"/>
        <v>Московский</v>
      </c>
      <c r="B12" s="12" t="str">
        <f t="shared" si="0"/>
        <v>ГБОУ ФМЛ №366</v>
      </c>
      <c r="C12" s="6">
        <f t="shared" si="0"/>
        <v>11366</v>
      </c>
      <c r="D12" s="6" t="str">
        <f t="shared" si="0"/>
        <v>Лицей</v>
      </c>
      <c r="E12" s="8" t="str">
        <f t="shared" si="0"/>
        <v>3а</v>
      </c>
      <c r="F12" s="8">
        <f t="shared" si="0"/>
        <v>59</v>
      </c>
      <c r="G12" s="8">
        <f t="shared" si="0"/>
        <v>51</v>
      </c>
      <c r="H12" s="8">
        <f t="shared" si="3"/>
        <v>11366009</v>
      </c>
      <c r="I12" s="9">
        <v>2</v>
      </c>
      <c r="J12" s="9"/>
      <c r="K12" s="10">
        <v>1</v>
      </c>
      <c r="L12" s="10"/>
      <c r="M12" s="9"/>
      <c r="N12" s="9">
        <v>1</v>
      </c>
      <c r="O12" s="10"/>
      <c r="P12" s="10">
        <v>2</v>
      </c>
      <c r="Q12" s="9"/>
      <c r="R12" s="9">
        <v>2</v>
      </c>
      <c r="S12" s="10"/>
      <c r="T12" s="10">
        <v>1</v>
      </c>
      <c r="U12" s="9">
        <v>1</v>
      </c>
      <c r="V12" s="9"/>
      <c r="W12" s="10">
        <v>2</v>
      </c>
      <c r="X12" s="10"/>
      <c r="Y12" s="9"/>
      <c r="Z12" s="9">
        <v>1</v>
      </c>
      <c r="AA12" s="11">
        <f t="shared" si="1"/>
        <v>13</v>
      </c>
      <c r="AC12" s="83">
        <v>7</v>
      </c>
      <c r="AD12" s="83">
        <f t="shared" si="4"/>
        <v>0</v>
      </c>
    </row>
    <row r="13" spans="1:30" ht="30" customHeight="1" x14ac:dyDescent="0.25">
      <c r="A13" s="4" t="str">
        <f t="shared" si="2"/>
        <v>Московский</v>
      </c>
      <c r="B13" s="12" t="str">
        <f t="shared" si="0"/>
        <v>ГБОУ ФМЛ №366</v>
      </c>
      <c r="C13" s="6">
        <f t="shared" si="0"/>
        <v>11366</v>
      </c>
      <c r="D13" s="6" t="str">
        <f t="shared" si="0"/>
        <v>Лицей</v>
      </c>
      <c r="E13" s="8" t="str">
        <f t="shared" si="0"/>
        <v>3а</v>
      </c>
      <c r="F13" s="8">
        <f t="shared" si="0"/>
        <v>59</v>
      </c>
      <c r="G13" s="8">
        <f t="shared" si="0"/>
        <v>51</v>
      </c>
      <c r="H13" s="8">
        <f t="shared" si="3"/>
        <v>11366010</v>
      </c>
      <c r="I13" s="9">
        <v>2</v>
      </c>
      <c r="J13" s="9"/>
      <c r="K13" s="10">
        <v>1</v>
      </c>
      <c r="L13" s="10"/>
      <c r="M13" s="9"/>
      <c r="N13" s="9">
        <v>0</v>
      </c>
      <c r="O13" s="10">
        <v>2</v>
      </c>
      <c r="P13" s="10"/>
      <c r="Q13" s="9">
        <v>1</v>
      </c>
      <c r="R13" s="9"/>
      <c r="S13" s="10">
        <v>0</v>
      </c>
      <c r="T13" s="10"/>
      <c r="U13" s="9"/>
      <c r="V13" s="9">
        <v>0</v>
      </c>
      <c r="W13" s="10">
        <v>2</v>
      </c>
      <c r="X13" s="10"/>
      <c r="Y13" s="9">
        <v>1</v>
      </c>
      <c r="Z13" s="9"/>
      <c r="AA13" s="11">
        <f t="shared" si="1"/>
        <v>9</v>
      </c>
      <c r="AC13" s="83">
        <v>8</v>
      </c>
      <c r="AD13" s="83">
        <f t="shared" si="4"/>
        <v>0</v>
      </c>
    </row>
    <row r="14" spans="1:30" ht="30" customHeight="1" x14ac:dyDescent="0.25">
      <c r="A14" s="4" t="str">
        <f t="shared" si="2"/>
        <v>Московский</v>
      </c>
      <c r="B14" s="12" t="str">
        <f t="shared" si="0"/>
        <v>ГБОУ ФМЛ №366</v>
      </c>
      <c r="C14" s="6">
        <f t="shared" si="0"/>
        <v>11366</v>
      </c>
      <c r="D14" s="6" t="str">
        <f t="shared" si="0"/>
        <v>Лицей</v>
      </c>
      <c r="E14" s="8" t="str">
        <f t="shared" si="0"/>
        <v>3а</v>
      </c>
      <c r="F14" s="8">
        <f t="shared" si="0"/>
        <v>59</v>
      </c>
      <c r="G14" s="8">
        <f t="shared" si="0"/>
        <v>51</v>
      </c>
      <c r="H14" s="8">
        <f t="shared" si="3"/>
        <v>11366011</v>
      </c>
      <c r="I14" s="9">
        <v>2</v>
      </c>
      <c r="J14" s="9"/>
      <c r="K14" s="10">
        <v>0</v>
      </c>
      <c r="L14" s="10"/>
      <c r="M14" s="9">
        <v>0</v>
      </c>
      <c r="N14" s="9"/>
      <c r="O14" s="10"/>
      <c r="P14" s="10">
        <v>2</v>
      </c>
      <c r="Q14" s="9"/>
      <c r="R14" s="9">
        <v>2</v>
      </c>
      <c r="S14" s="10">
        <v>1</v>
      </c>
      <c r="T14" s="10"/>
      <c r="U14" s="9"/>
      <c r="V14" s="9">
        <v>1</v>
      </c>
      <c r="W14" s="10"/>
      <c r="X14" s="10">
        <v>2</v>
      </c>
      <c r="Y14" s="9">
        <v>1</v>
      </c>
      <c r="Z14" s="9"/>
      <c r="AA14" s="11">
        <f t="shared" si="1"/>
        <v>11</v>
      </c>
      <c r="AC14" s="83">
        <v>9</v>
      </c>
      <c r="AD14" s="83">
        <f t="shared" si="4"/>
        <v>6</v>
      </c>
    </row>
    <row r="15" spans="1:30" ht="30" customHeight="1" x14ac:dyDescent="0.25">
      <c r="A15" s="4" t="str">
        <f t="shared" si="2"/>
        <v>Московский</v>
      </c>
      <c r="B15" s="12" t="str">
        <f t="shared" si="0"/>
        <v>ГБОУ ФМЛ №366</v>
      </c>
      <c r="C15" s="6">
        <f t="shared" si="0"/>
        <v>11366</v>
      </c>
      <c r="D15" s="6" t="str">
        <f t="shared" si="0"/>
        <v>Лицей</v>
      </c>
      <c r="E15" s="8" t="str">
        <f t="shared" si="0"/>
        <v>3а</v>
      </c>
      <c r="F15" s="8">
        <f t="shared" si="0"/>
        <v>59</v>
      </c>
      <c r="G15" s="8">
        <f t="shared" si="0"/>
        <v>51</v>
      </c>
      <c r="H15" s="8">
        <f t="shared" si="3"/>
        <v>11366012</v>
      </c>
      <c r="I15" s="9"/>
      <c r="J15" s="9">
        <v>1</v>
      </c>
      <c r="K15" s="10">
        <v>1</v>
      </c>
      <c r="L15" s="10"/>
      <c r="M15" s="9"/>
      <c r="N15" s="9">
        <v>1</v>
      </c>
      <c r="O15" s="10">
        <v>2</v>
      </c>
      <c r="P15" s="10"/>
      <c r="Q15" s="9">
        <v>1</v>
      </c>
      <c r="R15" s="9"/>
      <c r="S15" s="10">
        <v>1</v>
      </c>
      <c r="T15" s="10"/>
      <c r="U15" s="9">
        <v>0</v>
      </c>
      <c r="V15" s="9"/>
      <c r="W15" s="10"/>
      <c r="X15" s="10">
        <v>2</v>
      </c>
      <c r="Y15" s="9">
        <v>1</v>
      </c>
      <c r="Z15" s="9"/>
      <c r="AA15" s="11">
        <f t="shared" si="1"/>
        <v>10</v>
      </c>
      <c r="AC15" s="83">
        <v>10</v>
      </c>
      <c r="AD15" s="83">
        <f t="shared" si="4"/>
        <v>9</v>
      </c>
    </row>
    <row r="16" spans="1:30" ht="30" customHeight="1" x14ac:dyDescent="0.25">
      <c r="A16" s="4" t="str">
        <f t="shared" si="2"/>
        <v>Московский</v>
      </c>
      <c r="B16" s="12" t="str">
        <f t="shared" si="0"/>
        <v>ГБОУ ФМЛ №366</v>
      </c>
      <c r="C16" s="6">
        <f t="shared" si="0"/>
        <v>11366</v>
      </c>
      <c r="D16" s="6" t="str">
        <f t="shared" si="0"/>
        <v>Лицей</v>
      </c>
      <c r="E16" s="8" t="str">
        <f t="shared" si="0"/>
        <v>3а</v>
      </c>
      <c r="F16" s="8">
        <f t="shared" si="0"/>
        <v>59</v>
      </c>
      <c r="G16" s="8">
        <f t="shared" si="0"/>
        <v>51</v>
      </c>
      <c r="H16" s="8">
        <f t="shared" si="3"/>
        <v>11366013</v>
      </c>
      <c r="I16" s="9"/>
      <c r="J16" s="9">
        <v>2</v>
      </c>
      <c r="K16" s="10">
        <v>1</v>
      </c>
      <c r="L16" s="10"/>
      <c r="M16" s="9">
        <v>1</v>
      </c>
      <c r="N16" s="9"/>
      <c r="O16" s="10"/>
      <c r="P16" s="10">
        <v>2</v>
      </c>
      <c r="Q16" s="9">
        <v>2</v>
      </c>
      <c r="R16" s="9"/>
      <c r="S16" s="10">
        <v>1</v>
      </c>
      <c r="T16" s="10"/>
      <c r="U16" s="9">
        <v>0</v>
      </c>
      <c r="V16" s="9"/>
      <c r="W16" s="10">
        <v>2</v>
      </c>
      <c r="X16" s="10"/>
      <c r="Y16" s="9">
        <v>1</v>
      </c>
      <c r="Z16" s="9"/>
      <c r="AA16" s="11">
        <f t="shared" si="1"/>
        <v>12</v>
      </c>
      <c r="AC16" s="83">
        <v>11</v>
      </c>
      <c r="AD16" s="83">
        <f t="shared" si="4"/>
        <v>17</v>
      </c>
    </row>
    <row r="17" spans="1:30" ht="30" customHeight="1" x14ac:dyDescent="0.25">
      <c r="A17" s="4" t="str">
        <f t="shared" si="2"/>
        <v>Московский</v>
      </c>
      <c r="B17" s="12" t="str">
        <f t="shared" si="0"/>
        <v>ГБОУ ФМЛ №366</v>
      </c>
      <c r="C17" s="6">
        <f t="shared" si="0"/>
        <v>11366</v>
      </c>
      <c r="D17" s="6" t="str">
        <f t="shared" si="0"/>
        <v>Лицей</v>
      </c>
      <c r="E17" s="8" t="str">
        <f t="shared" si="0"/>
        <v>3а</v>
      </c>
      <c r="F17" s="8">
        <f t="shared" si="0"/>
        <v>59</v>
      </c>
      <c r="G17" s="8">
        <f t="shared" si="0"/>
        <v>51</v>
      </c>
      <c r="H17" s="8">
        <f t="shared" si="3"/>
        <v>11366014</v>
      </c>
      <c r="I17" s="9">
        <v>2</v>
      </c>
      <c r="J17" s="9"/>
      <c r="K17" s="10">
        <v>1</v>
      </c>
      <c r="L17" s="10"/>
      <c r="M17" s="9">
        <v>1</v>
      </c>
      <c r="N17" s="9"/>
      <c r="O17" s="10">
        <v>2</v>
      </c>
      <c r="P17" s="10"/>
      <c r="Q17" s="9"/>
      <c r="R17" s="9">
        <v>2</v>
      </c>
      <c r="S17" s="10"/>
      <c r="T17" s="10">
        <v>1</v>
      </c>
      <c r="U17" s="9">
        <v>0</v>
      </c>
      <c r="V17" s="9"/>
      <c r="W17" s="10">
        <v>2</v>
      </c>
      <c r="X17" s="10"/>
      <c r="Y17" s="9">
        <v>0</v>
      </c>
      <c r="Z17" s="9"/>
      <c r="AA17" s="11">
        <f t="shared" si="1"/>
        <v>11</v>
      </c>
      <c r="AC17" s="83">
        <v>12</v>
      </c>
      <c r="AD17" s="83">
        <f t="shared" si="4"/>
        <v>13</v>
      </c>
    </row>
    <row r="18" spans="1:30" ht="30" customHeight="1" x14ac:dyDescent="0.25">
      <c r="A18" s="4" t="str">
        <f t="shared" si="2"/>
        <v>Московский</v>
      </c>
      <c r="B18" s="12" t="str">
        <f t="shared" si="0"/>
        <v>ГБОУ ФМЛ №366</v>
      </c>
      <c r="C18" s="6">
        <f t="shared" si="0"/>
        <v>11366</v>
      </c>
      <c r="D18" s="6" t="str">
        <f t="shared" si="0"/>
        <v>Лицей</v>
      </c>
      <c r="E18" s="8" t="str">
        <f t="shared" si="0"/>
        <v>3а</v>
      </c>
      <c r="F18" s="8">
        <f t="shared" si="0"/>
        <v>59</v>
      </c>
      <c r="G18" s="8">
        <f t="shared" si="0"/>
        <v>51</v>
      </c>
      <c r="H18" s="8">
        <f t="shared" si="3"/>
        <v>11366015</v>
      </c>
      <c r="I18" s="9"/>
      <c r="J18" s="9">
        <v>1</v>
      </c>
      <c r="K18" s="10">
        <v>1</v>
      </c>
      <c r="L18" s="10"/>
      <c r="M18" s="9">
        <v>1</v>
      </c>
      <c r="N18" s="9"/>
      <c r="O18" s="10">
        <v>2</v>
      </c>
      <c r="P18" s="10"/>
      <c r="Q18" s="9"/>
      <c r="R18" s="9">
        <v>2</v>
      </c>
      <c r="S18" s="10">
        <v>1</v>
      </c>
      <c r="T18" s="10"/>
      <c r="U18" s="9">
        <v>0</v>
      </c>
      <c r="V18" s="9"/>
      <c r="W18" s="10"/>
      <c r="X18" s="10">
        <v>2</v>
      </c>
      <c r="Y18" s="9">
        <v>1</v>
      </c>
      <c r="Z18" s="9"/>
      <c r="AA18" s="11">
        <f t="shared" si="1"/>
        <v>11</v>
      </c>
      <c r="AC18" s="83">
        <v>13</v>
      </c>
      <c r="AD18" s="83">
        <f t="shared" si="4"/>
        <v>6</v>
      </c>
    </row>
    <row r="19" spans="1:30" ht="30" customHeight="1" x14ac:dyDescent="0.25">
      <c r="A19" s="4" t="str">
        <f t="shared" si="2"/>
        <v>Московский</v>
      </c>
      <c r="B19" s="12" t="str">
        <f t="shared" si="0"/>
        <v>ГБОУ ФМЛ №366</v>
      </c>
      <c r="C19" s="6">
        <f t="shared" si="0"/>
        <v>11366</v>
      </c>
      <c r="D19" s="6" t="str">
        <f t="shared" si="0"/>
        <v>Лицей</v>
      </c>
      <c r="E19" s="8" t="str">
        <f t="shared" si="0"/>
        <v>3а</v>
      </c>
      <c r="F19" s="8">
        <f t="shared" si="0"/>
        <v>59</v>
      </c>
      <c r="G19" s="8">
        <f t="shared" si="0"/>
        <v>51</v>
      </c>
      <c r="H19" s="8">
        <f t="shared" si="3"/>
        <v>11366016</v>
      </c>
      <c r="I19" s="9"/>
      <c r="J19" s="9">
        <v>2</v>
      </c>
      <c r="K19" s="10">
        <v>1</v>
      </c>
      <c r="L19" s="10"/>
      <c r="M19" s="9"/>
      <c r="N19" s="9">
        <v>0</v>
      </c>
      <c r="O19" s="10"/>
      <c r="P19" s="10">
        <v>2</v>
      </c>
      <c r="Q19" s="9">
        <v>2</v>
      </c>
      <c r="R19" s="9"/>
      <c r="S19" s="10">
        <v>1</v>
      </c>
      <c r="T19" s="10"/>
      <c r="U19" s="9"/>
      <c r="V19" s="9">
        <v>1</v>
      </c>
      <c r="W19" s="10"/>
      <c r="X19" s="10">
        <v>2</v>
      </c>
      <c r="Y19" s="9">
        <v>0</v>
      </c>
      <c r="Z19" s="9"/>
      <c r="AA19" s="11">
        <f t="shared" si="1"/>
        <v>11</v>
      </c>
      <c r="AC19" s="83"/>
      <c r="AD19" s="83">
        <f>SUM(AD6:AD18)</f>
        <v>51</v>
      </c>
    </row>
    <row r="20" spans="1:30" ht="30" customHeight="1" x14ac:dyDescent="0.25">
      <c r="A20" s="4" t="str">
        <f t="shared" si="2"/>
        <v>Московский</v>
      </c>
      <c r="B20" s="12" t="str">
        <f t="shared" si="0"/>
        <v>ГБОУ ФМЛ №366</v>
      </c>
      <c r="C20" s="6">
        <f t="shared" si="0"/>
        <v>11366</v>
      </c>
      <c r="D20" s="6" t="str">
        <f t="shared" si="0"/>
        <v>Лицей</v>
      </c>
      <c r="E20" s="8" t="str">
        <f t="shared" si="0"/>
        <v>3а</v>
      </c>
      <c r="F20" s="8">
        <f t="shared" si="0"/>
        <v>59</v>
      </c>
      <c r="G20" s="8">
        <f t="shared" si="0"/>
        <v>51</v>
      </c>
      <c r="H20" s="8">
        <f t="shared" si="3"/>
        <v>11366017</v>
      </c>
      <c r="I20" s="9"/>
      <c r="J20" s="9">
        <v>1</v>
      </c>
      <c r="K20" s="10">
        <v>1</v>
      </c>
      <c r="L20" s="10"/>
      <c r="M20" s="9">
        <v>1</v>
      </c>
      <c r="N20" s="9"/>
      <c r="O20" s="10">
        <v>2</v>
      </c>
      <c r="P20" s="10"/>
      <c r="Q20" s="9">
        <v>1</v>
      </c>
      <c r="R20" s="9"/>
      <c r="S20" s="10"/>
      <c r="T20" s="10">
        <v>1</v>
      </c>
      <c r="U20" s="9"/>
      <c r="V20" s="9">
        <v>1</v>
      </c>
      <c r="W20" s="10">
        <v>2</v>
      </c>
      <c r="X20" s="10"/>
      <c r="Y20" s="9">
        <v>1</v>
      </c>
      <c r="Z20" s="9"/>
      <c r="AA20" s="11">
        <f t="shared" si="1"/>
        <v>11</v>
      </c>
    </row>
    <row r="21" spans="1:30" ht="30" customHeight="1" x14ac:dyDescent="0.25">
      <c r="A21" s="4" t="str">
        <f t="shared" si="2"/>
        <v>Московский</v>
      </c>
      <c r="B21" s="12" t="str">
        <f t="shared" si="2"/>
        <v>ГБОУ ФМЛ №366</v>
      </c>
      <c r="C21" s="6">
        <f t="shared" si="2"/>
        <v>11366</v>
      </c>
      <c r="D21" s="6" t="str">
        <f t="shared" si="2"/>
        <v>Лицей</v>
      </c>
      <c r="E21" s="8" t="str">
        <f t="shared" si="2"/>
        <v>3а</v>
      </c>
      <c r="F21" s="8">
        <f t="shared" si="2"/>
        <v>59</v>
      </c>
      <c r="G21" s="8">
        <f t="shared" si="2"/>
        <v>51</v>
      </c>
      <c r="H21" s="8">
        <f t="shared" si="3"/>
        <v>11366018</v>
      </c>
      <c r="I21" s="9"/>
      <c r="J21" s="9">
        <v>2</v>
      </c>
      <c r="K21" s="10">
        <v>1</v>
      </c>
      <c r="L21" s="10"/>
      <c r="M21" s="9">
        <v>1</v>
      </c>
      <c r="N21" s="9"/>
      <c r="O21" s="10"/>
      <c r="P21" s="10">
        <v>2</v>
      </c>
      <c r="Q21" s="9">
        <v>1</v>
      </c>
      <c r="R21" s="9"/>
      <c r="S21" s="10">
        <v>0</v>
      </c>
      <c r="T21" s="10"/>
      <c r="U21" s="9"/>
      <c r="V21" s="9">
        <v>1</v>
      </c>
      <c r="W21" s="10">
        <v>2</v>
      </c>
      <c r="X21" s="10"/>
      <c r="Y21" s="9">
        <v>1</v>
      </c>
      <c r="Z21" s="9"/>
      <c r="AA21" s="11">
        <f t="shared" si="1"/>
        <v>11</v>
      </c>
    </row>
    <row r="22" spans="1:30" ht="30" customHeight="1" x14ac:dyDescent="0.25">
      <c r="A22" s="4" t="str">
        <f t="shared" ref="A22:G37" si="5">A21</f>
        <v>Московский</v>
      </c>
      <c r="B22" s="12" t="str">
        <f t="shared" si="5"/>
        <v>ГБОУ ФМЛ №366</v>
      </c>
      <c r="C22" s="6">
        <f t="shared" si="5"/>
        <v>11366</v>
      </c>
      <c r="D22" s="6" t="str">
        <f t="shared" si="5"/>
        <v>Лицей</v>
      </c>
      <c r="E22" s="8" t="str">
        <f t="shared" si="5"/>
        <v>3а</v>
      </c>
      <c r="F22" s="8">
        <f t="shared" si="5"/>
        <v>59</v>
      </c>
      <c r="G22" s="8">
        <f t="shared" si="5"/>
        <v>51</v>
      </c>
      <c r="H22" s="8">
        <f t="shared" si="3"/>
        <v>11366019</v>
      </c>
      <c r="I22" s="9">
        <v>0</v>
      </c>
      <c r="J22" s="9"/>
      <c r="K22" s="10">
        <v>1</v>
      </c>
      <c r="L22" s="10"/>
      <c r="M22" s="9">
        <v>1</v>
      </c>
      <c r="N22" s="9"/>
      <c r="O22" s="10"/>
      <c r="P22" s="10">
        <v>1</v>
      </c>
      <c r="Q22" s="9"/>
      <c r="R22" s="9">
        <v>2</v>
      </c>
      <c r="S22" s="10">
        <v>1</v>
      </c>
      <c r="T22" s="10"/>
      <c r="U22" s="9">
        <v>0</v>
      </c>
      <c r="V22" s="9"/>
      <c r="W22" s="10">
        <v>2</v>
      </c>
      <c r="X22" s="10"/>
      <c r="Y22" s="9">
        <v>1</v>
      </c>
      <c r="Z22" s="9"/>
      <c r="AA22" s="11">
        <f t="shared" si="1"/>
        <v>9</v>
      </c>
    </row>
    <row r="23" spans="1:30" ht="30" customHeight="1" x14ac:dyDescent="0.25">
      <c r="A23" s="4" t="str">
        <f t="shared" si="5"/>
        <v>Московский</v>
      </c>
      <c r="B23" s="12" t="str">
        <f t="shared" si="5"/>
        <v>ГБОУ ФМЛ №366</v>
      </c>
      <c r="C23" s="6">
        <f t="shared" si="5"/>
        <v>11366</v>
      </c>
      <c r="D23" s="6" t="str">
        <f t="shared" si="5"/>
        <v>Лицей</v>
      </c>
      <c r="E23" s="8" t="str">
        <f t="shared" si="5"/>
        <v>3а</v>
      </c>
      <c r="F23" s="8">
        <f t="shared" si="5"/>
        <v>59</v>
      </c>
      <c r="G23" s="8">
        <f t="shared" si="5"/>
        <v>51</v>
      </c>
      <c r="H23" s="8">
        <f t="shared" si="3"/>
        <v>11366020</v>
      </c>
      <c r="I23" s="9">
        <v>2</v>
      </c>
      <c r="J23" s="9"/>
      <c r="K23" s="10">
        <v>1</v>
      </c>
      <c r="L23" s="10"/>
      <c r="M23" s="9">
        <v>1</v>
      </c>
      <c r="N23" s="9"/>
      <c r="O23" s="10"/>
      <c r="P23" s="10">
        <v>1</v>
      </c>
      <c r="Q23" s="9">
        <v>2</v>
      </c>
      <c r="R23" s="9"/>
      <c r="S23" s="10">
        <v>1</v>
      </c>
      <c r="T23" s="10"/>
      <c r="U23" s="9"/>
      <c r="V23" s="9">
        <v>0</v>
      </c>
      <c r="W23" s="10"/>
      <c r="X23" s="10">
        <v>2</v>
      </c>
      <c r="Y23" s="9">
        <v>1</v>
      </c>
      <c r="Z23" s="9"/>
      <c r="AA23" s="11">
        <f t="shared" si="1"/>
        <v>11</v>
      </c>
    </row>
    <row r="24" spans="1:30" ht="30" customHeight="1" x14ac:dyDescent="0.25">
      <c r="A24" s="4" t="str">
        <f t="shared" si="5"/>
        <v>Московский</v>
      </c>
      <c r="B24" s="12" t="str">
        <f t="shared" si="5"/>
        <v>ГБОУ ФМЛ №366</v>
      </c>
      <c r="C24" s="6">
        <f t="shared" si="5"/>
        <v>11366</v>
      </c>
      <c r="D24" s="6" t="str">
        <f t="shared" si="5"/>
        <v>Лицей</v>
      </c>
      <c r="E24" s="8" t="str">
        <f t="shared" si="5"/>
        <v>3а</v>
      </c>
      <c r="F24" s="8">
        <f t="shared" si="5"/>
        <v>59</v>
      </c>
      <c r="G24" s="8">
        <f t="shared" si="5"/>
        <v>51</v>
      </c>
      <c r="H24" s="8">
        <f t="shared" si="3"/>
        <v>11366021</v>
      </c>
      <c r="I24" s="9"/>
      <c r="J24" s="9">
        <v>1</v>
      </c>
      <c r="K24" s="10">
        <v>1</v>
      </c>
      <c r="L24" s="10"/>
      <c r="M24" s="9"/>
      <c r="N24" s="9">
        <v>1</v>
      </c>
      <c r="O24" s="10">
        <v>2</v>
      </c>
      <c r="P24" s="10"/>
      <c r="Q24" s="9">
        <v>2</v>
      </c>
      <c r="R24" s="9"/>
      <c r="S24" s="10"/>
      <c r="T24" s="10">
        <v>1</v>
      </c>
      <c r="U24" s="9"/>
      <c r="V24" s="9">
        <v>0</v>
      </c>
      <c r="W24" s="10"/>
      <c r="X24" s="10">
        <v>2</v>
      </c>
      <c r="Y24" s="9">
        <v>1</v>
      </c>
      <c r="Z24" s="9"/>
      <c r="AA24" s="11">
        <f t="shared" si="1"/>
        <v>11</v>
      </c>
    </row>
    <row r="25" spans="1:30" ht="30" customHeight="1" x14ac:dyDescent="0.25">
      <c r="A25" s="4" t="str">
        <f t="shared" si="5"/>
        <v>Московский</v>
      </c>
      <c r="B25" s="12" t="str">
        <f t="shared" si="5"/>
        <v>ГБОУ ФМЛ №366</v>
      </c>
      <c r="C25" s="6">
        <f t="shared" si="5"/>
        <v>11366</v>
      </c>
      <c r="D25" s="6" t="str">
        <f t="shared" si="5"/>
        <v>Лицей</v>
      </c>
      <c r="E25" s="8" t="str">
        <f t="shared" si="5"/>
        <v>3а</v>
      </c>
      <c r="F25" s="8">
        <f t="shared" si="5"/>
        <v>59</v>
      </c>
      <c r="G25" s="8">
        <f t="shared" si="5"/>
        <v>51</v>
      </c>
      <c r="H25" s="8">
        <f t="shared" si="3"/>
        <v>11366022</v>
      </c>
      <c r="I25" s="9"/>
      <c r="J25" s="9">
        <v>2</v>
      </c>
      <c r="K25" s="10">
        <v>1</v>
      </c>
      <c r="L25" s="10"/>
      <c r="M25" s="9">
        <v>1</v>
      </c>
      <c r="N25" s="9"/>
      <c r="O25" s="10">
        <v>2</v>
      </c>
      <c r="P25" s="10"/>
      <c r="Q25" s="9">
        <v>1</v>
      </c>
      <c r="R25" s="9"/>
      <c r="S25" s="10">
        <v>1</v>
      </c>
      <c r="T25" s="10"/>
      <c r="U25" s="9">
        <v>0</v>
      </c>
      <c r="V25" s="9"/>
      <c r="W25" s="10">
        <v>2</v>
      </c>
      <c r="X25" s="10"/>
      <c r="Y25" s="9">
        <v>0</v>
      </c>
      <c r="Z25" s="9"/>
      <c r="AA25" s="11">
        <f t="shared" si="1"/>
        <v>10</v>
      </c>
    </row>
    <row r="26" spans="1:30" ht="30" customHeight="1" x14ac:dyDescent="0.25">
      <c r="A26" s="4" t="str">
        <f t="shared" si="5"/>
        <v>Московский</v>
      </c>
      <c r="B26" s="12" t="str">
        <f t="shared" si="5"/>
        <v>ГБОУ ФМЛ №366</v>
      </c>
      <c r="C26" s="6">
        <f t="shared" si="5"/>
        <v>11366</v>
      </c>
      <c r="D26" s="6" t="str">
        <f t="shared" si="5"/>
        <v>Лицей</v>
      </c>
      <c r="E26" s="8" t="str">
        <f t="shared" si="5"/>
        <v>3а</v>
      </c>
      <c r="F26" s="8">
        <f t="shared" si="5"/>
        <v>59</v>
      </c>
      <c r="G26" s="8">
        <f t="shared" si="5"/>
        <v>51</v>
      </c>
      <c r="H26" s="8">
        <f t="shared" si="3"/>
        <v>11366023</v>
      </c>
      <c r="I26" s="9">
        <v>2</v>
      </c>
      <c r="J26" s="9"/>
      <c r="K26" s="10">
        <v>1</v>
      </c>
      <c r="L26" s="10"/>
      <c r="M26" s="9">
        <v>1</v>
      </c>
      <c r="N26" s="9"/>
      <c r="O26" s="10">
        <v>2</v>
      </c>
      <c r="P26" s="10"/>
      <c r="Q26" s="9">
        <v>1</v>
      </c>
      <c r="R26" s="9"/>
      <c r="S26" s="10">
        <v>1</v>
      </c>
      <c r="T26" s="10"/>
      <c r="U26" s="9"/>
      <c r="V26" s="9">
        <v>0</v>
      </c>
      <c r="W26" s="10"/>
      <c r="X26" s="10">
        <v>2</v>
      </c>
      <c r="Y26" s="9">
        <v>0</v>
      </c>
      <c r="Z26" s="9"/>
      <c r="AA26" s="11">
        <f t="shared" si="1"/>
        <v>10</v>
      </c>
    </row>
    <row r="27" spans="1:30" ht="30" customHeight="1" x14ac:dyDescent="0.25">
      <c r="A27" s="4" t="str">
        <f t="shared" si="5"/>
        <v>Московский</v>
      </c>
      <c r="B27" s="12" t="str">
        <f t="shared" si="5"/>
        <v>ГБОУ ФМЛ №366</v>
      </c>
      <c r="C27" s="6">
        <f t="shared" si="5"/>
        <v>11366</v>
      </c>
      <c r="D27" s="6" t="str">
        <f t="shared" si="5"/>
        <v>Лицей</v>
      </c>
      <c r="E27" s="8" t="str">
        <f t="shared" si="5"/>
        <v>3а</v>
      </c>
      <c r="F27" s="8">
        <f t="shared" si="5"/>
        <v>59</v>
      </c>
      <c r="G27" s="8">
        <f t="shared" si="5"/>
        <v>51</v>
      </c>
      <c r="H27" s="8">
        <f t="shared" si="3"/>
        <v>11366024</v>
      </c>
      <c r="I27" s="9"/>
      <c r="J27" s="9">
        <v>1</v>
      </c>
      <c r="K27" s="10">
        <v>1</v>
      </c>
      <c r="L27" s="10"/>
      <c r="M27" s="9"/>
      <c r="N27" s="9">
        <v>0</v>
      </c>
      <c r="O27" s="10">
        <v>2</v>
      </c>
      <c r="P27" s="10"/>
      <c r="Q27" s="9"/>
      <c r="R27" s="9">
        <v>2</v>
      </c>
      <c r="S27" s="10"/>
      <c r="T27" s="10">
        <v>1</v>
      </c>
      <c r="U27" s="9">
        <v>0</v>
      </c>
      <c r="V27" s="9"/>
      <c r="W27" s="10"/>
      <c r="X27" s="10">
        <v>2</v>
      </c>
      <c r="Y27" s="9"/>
      <c r="Z27" s="9">
        <v>1</v>
      </c>
      <c r="AA27" s="11">
        <f t="shared" si="1"/>
        <v>10</v>
      </c>
    </row>
    <row r="28" spans="1:30" ht="30" customHeight="1" x14ac:dyDescent="0.25">
      <c r="A28" s="4" t="str">
        <f t="shared" si="5"/>
        <v>Московский</v>
      </c>
      <c r="B28" s="12" t="str">
        <f t="shared" si="5"/>
        <v>ГБОУ ФМЛ №366</v>
      </c>
      <c r="C28" s="6">
        <f t="shared" si="5"/>
        <v>11366</v>
      </c>
      <c r="D28" s="6" t="str">
        <f t="shared" si="5"/>
        <v>Лицей</v>
      </c>
      <c r="E28" s="8" t="str">
        <f t="shared" si="5"/>
        <v>3а</v>
      </c>
      <c r="F28" s="8">
        <f t="shared" si="5"/>
        <v>59</v>
      </c>
      <c r="G28" s="8">
        <f t="shared" si="5"/>
        <v>51</v>
      </c>
      <c r="H28" s="8">
        <f t="shared" si="3"/>
        <v>11366025</v>
      </c>
      <c r="I28" s="9"/>
      <c r="J28" s="9">
        <v>2</v>
      </c>
      <c r="K28" s="10"/>
      <c r="L28" s="10">
        <v>1</v>
      </c>
      <c r="M28" s="9"/>
      <c r="N28" s="9">
        <v>1</v>
      </c>
      <c r="O28" s="10">
        <v>2</v>
      </c>
      <c r="P28" s="10"/>
      <c r="Q28" s="9">
        <v>1</v>
      </c>
      <c r="R28" s="9"/>
      <c r="S28" s="10">
        <v>1</v>
      </c>
      <c r="T28" s="10"/>
      <c r="U28" s="9"/>
      <c r="V28" s="9">
        <v>1</v>
      </c>
      <c r="W28" s="10"/>
      <c r="X28" s="10">
        <v>2</v>
      </c>
      <c r="Y28" s="9">
        <v>1</v>
      </c>
      <c r="Z28" s="9"/>
      <c r="AA28" s="11">
        <f t="shared" si="1"/>
        <v>12</v>
      </c>
    </row>
    <row r="29" spans="1:30" ht="30" customHeight="1" x14ac:dyDescent="0.25">
      <c r="A29" s="4" t="str">
        <f t="shared" si="5"/>
        <v>Московский</v>
      </c>
      <c r="B29" s="12" t="str">
        <f t="shared" si="5"/>
        <v>ГБОУ ФМЛ №366</v>
      </c>
      <c r="C29" s="6">
        <f t="shared" si="5"/>
        <v>11366</v>
      </c>
      <c r="D29" s="6" t="str">
        <f t="shared" si="5"/>
        <v>Лицей</v>
      </c>
      <c r="E29" s="7" t="s">
        <v>24</v>
      </c>
      <c r="F29" s="8">
        <v>59</v>
      </c>
      <c r="G29" s="8">
        <v>51</v>
      </c>
      <c r="H29" s="8">
        <f t="shared" si="3"/>
        <v>11366026</v>
      </c>
      <c r="I29" s="9"/>
      <c r="J29" s="9">
        <v>1</v>
      </c>
      <c r="K29" s="10">
        <v>1</v>
      </c>
      <c r="L29" s="10"/>
      <c r="M29" s="9">
        <v>1</v>
      </c>
      <c r="N29" s="9"/>
      <c r="O29" s="10">
        <v>1</v>
      </c>
      <c r="P29" s="10"/>
      <c r="Q29" s="9"/>
      <c r="R29" s="9">
        <v>2</v>
      </c>
      <c r="S29" s="10">
        <v>1</v>
      </c>
      <c r="T29" s="10"/>
      <c r="U29" s="9"/>
      <c r="V29" s="9">
        <v>0</v>
      </c>
      <c r="W29" s="10">
        <v>1</v>
      </c>
      <c r="X29" s="10"/>
      <c r="Y29" s="9">
        <v>1</v>
      </c>
      <c r="Z29" s="9"/>
      <c r="AA29" s="11">
        <f t="shared" si="1"/>
        <v>9</v>
      </c>
    </row>
    <row r="30" spans="1:30" ht="30" customHeight="1" x14ac:dyDescent="0.25">
      <c r="A30" s="4" t="str">
        <f t="shared" si="5"/>
        <v>Московский</v>
      </c>
      <c r="B30" s="12" t="str">
        <f t="shared" si="5"/>
        <v>ГБОУ ФМЛ №366</v>
      </c>
      <c r="C30" s="6">
        <f t="shared" si="5"/>
        <v>11366</v>
      </c>
      <c r="D30" s="6" t="str">
        <f t="shared" si="5"/>
        <v>Лицей</v>
      </c>
      <c r="E30" s="8" t="str">
        <f t="shared" si="5"/>
        <v>3б</v>
      </c>
      <c r="F30" s="8">
        <f t="shared" si="5"/>
        <v>59</v>
      </c>
      <c r="G30" s="8">
        <f t="shared" si="5"/>
        <v>51</v>
      </c>
      <c r="H30" s="8">
        <f t="shared" si="3"/>
        <v>11366027</v>
      </c>
      <c r="I30" s="9"/>
      <c r="J30" s="9">
        <v>2</v>
      </c>
      <c r="K30" s="10"/>
      <c r="L30" s="10">
        <v>1</v>
      </c>
      <c r="M30" s="9">
        <v>1</v>
      </c>
      <c r="N30" s="9"/>
      <c r="O30" s="10">
        <v>2</v>
      </c>
      <c r="P30" s="10"/>
      <c r="Q30" s="9"/>
      <c r="R30" s="9">
        <v>2</v>
      </c>
      <c r="S30" s="10">
        <v>1</v>
      </c>
      <c r="T30" s="10"/>
      <c r="U30" s="9">
        <v>0</v>
      </c>
      <c r="V30" s="9"/>
      <c r="W30" s="10">
        <v>2</v>
      </c>
      <c r="X30" s="10"/>
      <c r="Y30" s="9">
        <v>1</v>
      </c>
      <c r="Z30" s="9"/>
      <c r="AA30" s="11">
        <f t="shared" si="1"/>
        <v>12</v>
      </c>
    </row>
    <row r="31" spans="1:30" ht="30" customHeight="1" x14ac:dyDescent="0.25">
      <c r="A31" s="4" t="str">
        <f t="shared" si="5"/>
        <v>Московский</v>
      </c>
      <c r="B31" s="12" t="str">
        <f t="shared" si="5"/>
        <v>ГБОУ ФМЛ №366</v>
      </c>
      <c r="C31" s="6">
        <f t="shared" si="5"/>
        <v>11366</v>
      </c>
      <c r="D31" s="6" t="str">
        <f t="shared" si="5"/>
        <v>Лицей</v>
      </c>
      <c r="E31" s="8" t="str">
        <f t="shared" si="5"/>
        <v>3б</v>
      </c>
      <c r="F31" s="8">
        <f t="shared" si="5"/>
        <v>59</v>
      </c>
      <c r="G31" s="8">
        <f t="shared" si="5"/>
        <v>51</v>
      </c>
      <c r="H31" s="8">
        <f t="shared" si="3"/>
        <v>11366028</v>
      </c>
      <c r="I31" s="9">
        <v>2</v>
      </c>
      <c r="J31" s="9"/>
      <c r="K31" s="10">
        <v>1</v>
      </c>
      <c r="L31" s="10"/>
      <c r="M31" s="9">
        <v>1</v>
      </c>
      <c r="N31" s="9"/>
      <c r="O31" s="10"/>
      <c r="P31" s="10">
        <v>2</v>
      </c>
      <c r="Q31" s="9">
        <v>1</v>
      </c>
      <c r="R31" s="9"/>
      <c r="S31" s="10"/>
      <c r="T31" s="10">
        <v>1</v>
      </c>
      <c r="U31" s="9">
        <v>1</v>
      </c>
      <c r="V31" s="9"/>
      <c r="W31" s="10"/>
      <c r="X31" s="10">
        <v>1</v>
      </c>
      <c r="Y31" s="9">
        <v>1</v>
      </c>
      <c r="Z31" s="9"/>
      <c r="AA31" s="11">
        <f t="shared" si="1"/>
        <v>11</v>
      </c>
    </row>
    <row r="32" spans="1:30" ht="30" customHeight="1" x14ac:dyDescent="0.25">
      <c r="A32" s="4" t="str">
        <f t="shared" si="5"/>
        <v>Московский</v>
      </c>
      <c r="B32" s="12" t="str">
        <f t="shared" si="5"/>
        <v>ГБОУ ФМЛ №366</v>
      </c>
      <c r="C32" s="6">
        <f t="shared" si="5"/>
        <v>11366</v>
      </c>
      <c r="D32" s="6" t="str">
        <f t="shared" si="5"/>
        <v>Лицей</v>
      </c>
      <c r="E32" s="8" t="str">
        <f t="shared" si="5"/>
        <v>3б</v>
      </c>
      <c r="F32" s="8">
        <f t="shared" si="5"/>
        <v>59</v>
      </c>
      <c r="G32" s="8">
        <f t="shared" si="5"/>
        <v>51</v>
      </c>
      <c r="H32" s="8">
        <f t="shared" si="3"/>
        <v>11366029</v>
      </c>
      <c r="I32" s="9"/>
      <c r="J32" s="9">
        <v>2</v>
      </c>
      <c r="K32" s="10">
        <v>1</v>
      </c>
      <c r="L32" s="10"/>
      <c r="M32" s="9">
        <v>1</v>
      </c>
      <c r="N32" s="9"/>
      <c r="O32" s="10">
        <v>2</v>
      </c>
      <c r="P32" s="10"/>
      <c r="Q32" s="9"/>
      <c r="R32" s="9">
        <v>2</v>
      </c>
      <c r="S32" s="10">
        <v>1</v>
      </c>
      <c r="T32" s="10"/>
      <c r="U32" s="9"/>
      <c r="V32" s="9">
        <v>1</v>
      </c>
      <c r="W32" s="10">
        <v>2</v>
      </c>
      <c r="X32" s="10"/>
      <c r="Y32" s="9">
        <v>0</v>
      </c>
      <c r="Z32" s="9"/>
      <c r="AA32" s="11">
        <f t="shared" si="1"/>
        <v>12</v>
      </c>
    </row>
    <row r="33" spans="1:27" ht="30" customHeight="1" x14ac:dyDescent="0.25">
      <c r="A33" s="4" t="str">
        <f t="shared" si="5"/>
        <v>Московский</v>
      </c>
      <c r="B33" s="12" t="str">
        <f t="shared" si="5"/>
        <v>ГБОУ ФМЛ №366</v>
      </c>
      <c r="C33" s="6">
        <f t="shared" si="5"/>
        <v>11366</v>
      </c>
      <c r="D33" s="6" t="str">
        <f t="shared" si="5"/>
        <v>Лицей</v>
      </c>
      <c r="E33" s="8" t="str">
        <f t="shared" si="5"/>
        <v>3б</v>
      </c>
      <c r="F33" s="8">
        <f t="shared" si="5"/>
        <v>59</v>
      </c>
      <c r="G33" s="8">
        <f t="shared" si="5"/>
        <v>51</v>
      </c>
      <c r="H33" s="8">
        <f t="shared" si="3"/>
        <v>11366030</v>
      </c>
      <c r="I33" s="9"/>
      <c r="J33" s="9">
        <v>2</v>
      </c>
      <c r="K33" s="10"/>
      <c r="L33" s="10">
        <v>1</v>
      </c>
      <c r="M33" s="9">
        <v>1</v>
      </c>
      <c r="N33" s="9"/>
      <c r="O33" s="10">
        <v>2</v>
      </c>
      <c r="P33" s="10"/>
      <c r="Q33" s="9"/>
      <c r="R33" s="9">
        <v>2</v>
      </c>
      <c r="S33" s="10">
        <v>1</v>
      </c>
      <c r="T33" s="10"/>
      <c r="U33" s="9"/>
      <c r="V33" s="9">
        <v>1</v>
      </c>
      <c r="W33" s="10"/>
      <c r="X33" s="10">
        <v>2</v>
      </c>
      <c r="Y33" s="9">
        <v>1</v>
      </c>
      <c r="Z33" s="9"/>
      <c r="AA33" s="11">
        <f t="shared" si="1"/>
        <v>13</v>
      </c>
    </row>
    <row r="34" spans="1:27" ht="30" customHeight="1" x14ac:dyDescent="0.25">
      <c r="A34" s="4" t="str">
        <f t="shared" si="5"/>
        <v>Московский</v>
      </c>
      <c r="B34" s="12" t="str">
        <f t="shared" si="5"/>
        <v>ГБОУ ФМЛ №366</v>
      </c>
      <c r="C34" s="6">
        <f t="shared" si="5"/>
        <v>11366</v>
      </c>
      <c r="D34" s="6" t="str">
        <f t="shared" si="5"/>
        <v>Лицей</v>
      </c>
      <c r="E34" s="8" t="str">
        <f t="shared" si="5"/>
        <v>3б</v>
      </c>
      <c r="F34" s="8">
        <f t="shared" si="5"/>
        <v>59</v>
      </c>
      <c r="G34" s="8">
        <f t="shared" si="5"/>
        <v>51</v>
      </c>
      <c r="H34" s="8">
        <f t="shared" si="3"/>
        <v>11366031</v>
      </c>
      <c r="I34" s="9">
        <v>2</v>
      </c>
      <c r="J34" s="9"/>
      <c r="K34" s="10"/>
      <c r="L34" s="10">
        <v>1</v>
      </c>
      <c r="M34" s="9"/>
      <c r="N34" s="9">
        <v>1</v>
      </c>
      <c r="O34" s="10">
        <v>2</v>
      </c>
      <c r="P34" s="10"/>
      <c r="Q34" s="9"/>
      <c r="R34" s="9">
        <v>2</v>
      </c>
      <c r="S34" s="10">
        <v>1</v>
      </c>
      <c r="T34" s="10"/>
      <c r="U34" s="9"/>
      <c r="V34" s="9">
        <v>0</v>
      </c>
      <c r="W34" s="10">
        <v>2</v>
      </c>
      <c r="X34" s="10"/>
      <c r="Y34" s="9">
        <v>1</v>
      </c>
      <c r="Z34" s="9"/>
      <c r="AA34" s="11">
        <f t="shared" si="1"/>
        <v>12</v>
      </c>
    </row>
    <row r="35" spans="1:27" ht="30" customHeight="1" x14ac:dyDescent="0.25">
      <c r="A35" s="4" t="str">
        <f t="shared" si="5"/>
        <v>Московский</v>
      </c>
      <c r="B35" s="12" t="str">
        <f t="shared" si="5"/>
        <v>ГБОУ ФМЛ №366</v>
      </c>
      <c r="C35" s="6">
        <f t="shared" si="5"/>
        <v>11366</v>
      </c>
      <c r="D35" s="6" t="str">
        <f t="shared" si="5"/>
        <v>Лицей</v>
      </c>
      <c r="E35" s="8" t="str">
        <f t="shared" si="5"/>
        <v>3б</v>
      </c>
      <c r="F35" s="8">
        <f t="shared" si="5"/>
        <v>59</v>
      </c>
      <c r="G35" s="8">
        <f t="shared" si="5"/>
        <v>51</v>
      </c>
      <c r="H35" s="8">
        <f t="shared" si="3"/>
        <v>11366032</v>
      </c>
      <c r="I35" s="9">
        <v>2</v>
      </c>
      <c r="J35" s="9"/>
      <c r="K35" s="10"/>
      <c r="L35" s="10">
        <v>1</v>
      </c>
      <c r="M35" s="9">
        <v>1</v>
      </c>
      <c r="N35" s="9"/>
      <c r="O35" s="10">
        <v>2</v>
      </c>
      <c r="P35" s="10"/>
      <c r="Q35" s="9"/>
      <c r="R35" s="9">
        <v>2</v>
      </c>
      <c r="S35" s="10">
        <v>1</v>
      </c>
      <c r="T35" s="10"/>
      <c r="U35" s="9">
        <v>1</v>
      </c>
      <c r="V35" s="9"/>
      <c r="W35" s="10"/>
      <c r="X35" s="10">
        <v>2</v>
      </c>
      <c r="Y35" s="9">
        <v>1</v>
      </c>
      <c r="Z35" s="9"/>
      <c r="AA35" s="11">
        <f t="shared" si="1"/>
        <v>13</v>
      </c>
    </row>
    <row r="36" spans="1:27" ht="30" customHeight="1" x14ac:dyDescent="0.25">
      <c r="A36" s="4" t="str">
        <f t="shared" si="5"/>
        <v>Московский</v>
      </c>
      <c r="B36" s="12" t="str">
        <f t="shared" si="5"/>
        <v>ГБОУ ФМЛ №366</v>
      </c>
      <c r="C36" s="6">
        <f t="shared" si="5"/>
        <v>11366</v>
      </c>
      <c r="D36" s="6" t="str">
        <f t="shared" si="5"/>
        <v>Лицей</v>
      </c>
      <c r="E36" s="8" t="str">
        <f t="shared" si="5"/>
        <v>3б</v>
      </c>
      <c r="F36" s="8">
        <f t="shared" si="5"/>
        <v>59</v>
      </c>
      <c r="G36" s="8">
        <f t="shared" si="5"/>
        <v>51</v>
      </c>
      <c r="H36" s="8">
        <f t="shared" si="3"/>
        <v>11366033</v>
      </c>
      <c r="I36" s="9">
        <v>2</v>
      </c>
      <c r="J36" s="9"/>
      <c r="K36" s="10">
        <v>1</v>
      </c>
      <c r="L36" s="10"/>
      <c r="M36" s="9">
        <v>0</v>
      </c>
      <c r="N36" s="9"/>
      <c r="O36" s="10">
        <v>2</v>
      </c>
      <c r="P36" s="10"/>
      <c r="Q36" s="9"/>
      <c r="R36" s="9">
        <v>2</v>
      </c>
      <c r="S36" s="10">
        <v>1</v>
      </c>
      <c r="T36" s="10"/>
      <c r="U36" s="9">
        <v>1</v>
      </c>
      <c r="V36" s="9"/>
      <c r="W36" s="10"/>
      <c r="X36" s="10">
        <v>2</v>
      </c>
      <c r="Y36" s="9"/>
      <c r="Z36" s="9">
        <v>1</v>
      </c>
      <c r="AA36" s="11">
        <f t="shared" si="1"/>
        <v>12</v>
      </c>
    </row>
    <row r="37" spans="1:27" ht="30" customHeight="1" x14ac:dyDescent="0.25">
      <c r="A37" s="4" t="str">
        <f t="shared" si="5"/>
        <v>Московский</v>
      </c>
      <c r="B37" s="12" t="str">
        <f t="shared" si="5"/>
        <v>ГБОУ ФМЛ №366</v>
      </c>
      <c r="C37" s="6">
        <f t="shared" si="5"/>
        <v>11366</v>
      </c>
      <c r="D37" s="6" t="str">
        <f t="shared" si="5"/>
        <v>Лицей</v>
      </c>
      <c r="E37" s="8" t="str">
        <f t="shared" si="5"/>
        <v>3б</v>
      </c>
      <c r="F37" s="8">
        <f t="shared" si="5"/>
        <v>59</v>
      </c>
      <c r="G37" s="8">
        <f t="shared" si="5"/>
        <v>51</v>
      </c>
      <c r="H37" s="8">
        <f t="shared" si="3"/>
        <v>11366034</v>
      </c>
      <c r="I37" s="9">
        <v>2</v>
      </c>
      <c r="J37" s="9"/>
      <c r="K37" s="10"/>
      <c r="L37" s="10">
        <v>1</v>
      </c>
      <c r="M37" s="9"/>
      <c r="N37" s="9">
        <v>1</v>
      </c>
      <c r="O37" s="10"/>
      <c r="P37" s="10">
        <v>2</v>
      </c>
      <c r="Q37" s="9">
        <v>2</v>
      </c>
      <c r="R37" s="9"/>
      <c r="S37" s="10">
        <v>1</v>
      </c>
      <c r="T37" s="10"/>
      <c r="U37" s="9">
        <v>0</v>
      </c>
      <c r="V37" s="9"/>
      <c r="W37" s="10">
        <v>2</v>
      </c>
      <c r="X37" s="10"/>
      <c r="Y37" s="9">
        <v>1</v>
      </c>
      <c r="Z37" s="9"/>
      <c r="AA37" s="11">
        <f t="shared" si="1"/>
        <v>12</v>
      </c>
    </row>
    <row r="38" spans="1:27" ht="30" customHeight="1" x14ac:dyDescent="0.25">
      <c r="A38" s="4" t="str">
        <f t="shared" ref="A38:G53" si="6">A37</f>
        <v>Московский</v>
      </c>
      <c r="B38" s="12" t="str">
        <f t="shared" si="6"/>
        <v>ГБОУ ФМЛ №366</v>
      </c>
      <c r="C38" s="6">
        <f t="shared" si="6"/>
        <v>11366</v>
      </c>
      <c r="D38" s="6" t="str">
        <f t="shared" si="6"/>
        <v>Лицей</v>
      </c>
      <c r="E38" s="8" t="str">
        <f t="shared" si="6"/>
        <v>3б</v>
      </c>
      <c r="F38" s="8">
        <f t="shared" si="6"/>
        <v>59</v>
      </c>
      <c r="G38" s="8">
        <f t="shared" si="6"/>
        <v>51</v>
      </c>
      <c r="H38" s="8">
        <f t="shared" si="3"/>
        <v>11366035</v>
      </c>
      <c r="I38" s="9"/>
      <c r="J38" s="9">
        <v>2</v>
      </c>
      <c r="K38" s="10">
        <v>1</v>
      </c>
      <c r="L38" s="10"/>
      <c r="M38" s="9">
        <v>1</v>
      </c>
      <c r="N38" s="9"/>
      <c r="O38" s="10">
        <v>2</v>
      </c>
      <c r="P38" s="10"/>
      <c r="Q38" s="9"/>
      <c r="R38" s="9">
        <v>2</v>
      </c>
      <c r="S38" s="10">
        <v>0</v>
      </c>
      <c r="T38" s="10">
        <v>0</v>
      </c>
      <c r="U38" s="9"/>
      <c r="V38" s="9">
        <v>1</v>
      </c>
      <c r="W38" s="10"/>
      <c r="X38" s="10">
        <v>1</v>
      </c>
      <c r="Y38" s="9">
        <v>1</v>
      </c>
      <c r="Z38" s="9"/>
      <c r="AA38" s="11">
        <f t="shared" si="1"/>
        <v>11</v>
      </c>
    </row>
    <row r="39" spans="1:27" ht="30" customHeight="1" x14ac:dyDescent="0.25">
      <c r="A39" s="4" t="str">
        <f t="shared" si="6"/>
        <v>Московский</v>
      </c>
      <c r="B39" s="12" t="str">
        <f t="shared" si="6"/>
        <v>ГБОУ ФМЛ №366</v>
      </c>
      <c r="C39" s="6">
        <f t="shared" si="6"/>
        <v>11366</v>
      </c>
      <c r="D39" s="6" t="str">
        <f t="shared" si="6"/>
        <v>Лицей</v>
      </c>
      <c r="E39" s="8" t="str">
        <f t="shared" si="6"/>
        <v>3б</v>
      </c>
      <c r="F39" s="8">
        <f t="shared" si="6"/>
        <v>59</v>
      </c>
      <c r="G39" s="8">
        <f t="shared" si="6"/>
        <v>51</v>
      </c>
      <c r="H39" s="8">
        <f t="shared" si="3"/>
        <v>11366036</v>
      </c>
      <c r="I39" s="9">
        <v>2</v>
      </c>
      <c r="J39" s="9"/>
      <c r="K39" s="10"/>
      <c r="L39" s="10">
        <v>1</v>
      </c>
      <c r="M39" s="9">
        <v>1</v>
      </c>
      <c r="N39" s="9"/>
      <c r="O39" s="10">
        <v>2</v>
      </c>
      <c r="P39" s="10"/>
      <c r="Q39" s="9">
        <v>2</v>
      </c>
      <c r="R39" s="9"/>
      <c r="S39" s="10"/>
      <c r="T39" s="10">
        <v>1</v>
      </c>
      <c r="U39" s="9"/>
      <c r="V39" s="9">
        <v>0</v>
      </c>
      <c r="W39" s="10">
        <v>2</v>
      </c>
      <c r="X39" s="10"/>
      <c r="Y39" s="9">
        <v>1</v>
      </c>
      <c r="Z39" s="9"/>
      <c r="AA39" s="11">
        <f t="shared" si="1"/>
        <v>12</v>
      </c>
    </row>
    <row r="40" spans="1:27" ht="30" customHeight="1" x14ac:dyDescent="0.25">
      <c r="A40" s="4" t="str">
        <f t="shared" si="6"/>
        <v>Московский</v>
      </c>
      <c r="B40" s="12" t="str">
        <f t="shared" si="6"/>
        <v>ГБОУ ФМЛ №366</v>
      </c>
      <c r="C40" s="6">
        <f t="shared" si="6"/>
        <v>11366</v>
      </c>
      <c r="D40" s="6" t="str">
        <f t="shared" si="6"/>
        <v>Лицей</v>
      </c>
      <c r="E40" s="8" t="str">
        <f t="shared" si="6"/>
        <v>3б</v>
      </c>
      <c r="F40" s="8">
        <f t="shared" si="6"/>
        <v>59</v>
      </c>
      <c r="G40" s="8">
        <f t="shared" si="6"/>
        <v>51</v>
      </c>
      <c r="H40" s="8">
        <f t="shared" si="3"/>
        <v>11366037</v>
      </c>
      <c r="I40" s="9">
        <v>2</v>
      </c>
      <c r="J40" s="9"/>
      <c r="K40" s="10"/>
      <c r="L40" s="10">
        <v>1</v>
      </c>
      <c r="M40" s="9">
        <v>1</v>
      </c>
      <c r="N40" s="9"/>
      <c r="O40" s="10">
        <v>2</v>
      </c>
      <c r="P40" s="10"/>
      <c r="Q40" s="9"/>
      <c r="R40" s="9">
        <v>2</v>
      </c>
      <c r="S40" s="10">
        <v>1</v>
      </c>
      <c r="T40" s="10"/>
      <c r="U40" s="9">
        <v>1</v>
      </c>
      <c r="V40" s="9"/>
      <c r="W40" s="10">
        <v>2</v>
      </c>
      <c r="X40" s="10"/>
      <c r="Y40" s="9">
        <v>1</v>
      </c>
      <c r="Z40" s="9"/>
      <c r="AA40" s="11">
        <f t="shared" si="1"/>
        <v>13</v>
      </c>
    </row>
    <row r="41" spans="1:27" ht="30" customHeight="1" x14ac:dyDescent="0.25">
      <c r="A41" s="4" t="str">
        <f t="shared" si="6"/>
        <v>Московский</v>
      </c>
      <c r="B41" s="12" t="str">
        <f t="shared" si="6"/>
        <v>ГБОУ ФМЛ №366</v>
      </c>
      <c r="C41" s="6">
        <f t="shared" si="6"/>
        <v>11366</v>
      </c>
      <c r="D41" s="6" t="str">
        <f t="shared" si="6"/>
        <v>Лицей</v>
      </c>
      <c r="E41" s="8" t="str">
        <f t="shared" si="6"/>
        <v>3б</v>
      </c>
      <c r="F41" s="8">
        <f t="shared" si="6"/>
        <v>59</v>
      </c>
      <c r="G41" s="8">
        <f t="shared" si="6"/>
        <v>51</v>
      </c>
      <c r="H41" s="8">
        <f t="shared" si="3"/>
        <v>11366038</v>
      </c>
      <c r="I41" s="9"/>
      <c r="J41" s="9">
        <v>2</v>
      </c>
      <c r="K41" s="10">
        <v>1</v>
      </c>
      <c r="L41" s="10"/>
      <c r="M41" s="9">
        <v>0</v>
      </c>
      <c r="N41" s="9"/>
      <c r="O41" s="10">
        <v>2</v>
      </c>
      <c r="P41" s="10"/>
      <c r="Q41" s="9"/>
      <c r="R41" s="9">
        <v>2</v>
      </c>
      <c r="S41" s="10"/>
      <c r="T41" s="10">
        <v>1</v>
      </c>
      <c r="U41" s="9"/>
      <c r="V41" s="9">
        <v>0</v>
      </c>
      <c r="W41" s="10">
        <v>2</v>
      </c>
      <c r="X41" s="10"/>
      <c r="Y41" s="9">
        <v>0</v>
      </c>
      <c r="Z41" s="9"/>
      <c r="AA41" s="11">
        <f t="shared" si="1"/>
        <v>10</v>
      </c>
    </row>
    <row r="42" spans="1:27" ht="30" customHeight="1" x14ac:dyDescent="0.25">
      <c r="A42" s="4" t="str">
        <f t="shared" si="6"/>
        <v>Московский</v>
      </c>
      <c r="B42" s="12" t="str">
        <f t="shared" si="6"/>
        <v>ГБОУ ФМЛ №366</v>
      </c>
      <c r="C42" s="6">
        <f t="shared" si="6"/>
        <v>11366</v>
      </c>
      <c r="D42" s="6" t="str">
        <f t="shared" si="6"/>
        <v>Лицей</v>
      </c>
      <c r="E42" s="8" t="str">
        <f t="shared" si="6"/>
        <v>3б</v>
      </c>
      <c r="F42" s="8">
        <f t="shared" si="6"/>
        <v>59</v>
      </c>
      <c r="G42" s="8">
        <f t="shared" si="6"/>
        <v>51</v>
      </c>
      <c r="H42" s="8">
        <f t="shared" si="3"/>
        <v>11366039</v>
      </c>
      <c r="I42" s="9"/>
      <c r="J42" s="9">
        <v>2</v>
      </c>
      <c r="K42" s="10">
        <v>1</v>
      </c>
      <c r="L42" s="10"/>
      <c r="M42" s="9">
        <v>1</v>
      </c>
      <c r="N42" s="9"/>
      <c r="O42" s="10"/>
      <c r="P42" s="10">
        <v>2</v>
      </c>
      <c r="Q42" s="9">
        <v>1</v>
      </c>
      <c r="R42" s="9"/>
      <c r="S42" s="10">
        <v>1</v>
      </c>
      <c r="T42" s="10"/>
      <c r="U42" s="9">
        <v>0</v>
      </c>
      <c r="V42" s="9"/>
      <c r="W42" s="10"/>
      <c r="X42" s="10">
        <v>2</v>
      </c>
      <c r="Y42" s="9">
        <v>1</v>
      </c>
      <c r="Z42" s="9"/>
      <c r="AA42" s="11">
        <f t="shared" si="1"/>
        <v>11</v>
      </c>
    </row>
    <row r="43" spans="1:27" ht="30" customHeight="1" x14ac:dyDescent="0.25">
      <c r="A43" s="4" t="str">
        <f t="shared" si="6"/>
        <v>Московский</v>
      </c>
      <c r="B43" s="12" t="str">
        <f t="shared" si="6"/>
        <v>ГБОУ ФМЛ №366</v>
      </c>
      <c r="C43" s="6">
        <f t="shared" si="6"/>
        <v>11366</v>
      </c>
      <c r="D43" s="6" t="str">
        <f t="shared" si="6"/>
        <v>Лицей</v>
      </c>
      <c r="E43" s="8" t="str">
        <f t="shared" si="6"/>
        <v>3б</v>
      </c>
      <c r="F43" s="8">
        <f t="shared" si="6"/>
        <v>59</v>
      </c>
      <c r="G43" s="8">
        <f t="shared" si="6"/>
        <v>51</v>
      </c>
      <c r="H43" s="8">
        <f t="shared" si="3"/>
        <v>11366040</v>
      </c>
      <c r="I43" s="9"/>
      <c r="J43" s="9">
        <v>2</v>
      </c>
      <c r="K43" s="10"/>
      <c r="L43" s="10">
        <v>1</v>
      </c>
      <c r="M43" s="9">
        <v>1</v>
      </c>
      <c r="N43" s="9"/>
      <c r="O43" s="10">
        <v>2</v>
      </c>
      <c r="P43" s="10"/>
      <c r="Q43" s="9">
        <v>0</v>
      </c>
      <c r="R43" s="9"/>
      <c r="S43" s="10">
        <v>1</v>
      </c>
      <c r="T43" s="10"/>
      <c r="U43" s="9">
        <v>1</v>
      </c>
      <c r="V43" s="9"/>
      <c r="W43" s="10">
        <v>2</v>
      </c>
      <c r="X43" s="10"/>
      <c r="Y43" s="9">
        <v>1</v>
      </c>
      <c r="Z43" s="9"/>
      <c r="AA43" s="11">
        <f t="shared" si="1"/>
        <v>11</v>
      </c>
    </row>
    <row r="44" spans="1:27" ht="30" customHeight="1" x14ac:dyDescent="0.25">
      <c r="A44" s="4" t="str">
        <f t="shared" si="6"/>
        <v>Московский</v>
      </c>
      <c r="B44" s="12" t="str">
        <f t="shared" si="6"/>
        <v>ГБОУ ФМЛ №366</v>
      </c>
      <c r="C44" s="6">
        <f t="shared" si="6"/>
        <v>11366</v>
      </c>
      <c r="D44" s="6" t="str">
        <f t="shared" si="6"/>
        <v>Лицей</v>
      </c>
      <c r="E44" s="8" t="str">
        <f t="shared" si="6"/>
        <v>3б</v>
      </c>
      <c r="F44" s="8">
        <f t="shared" si="6"/>
        <v>59</v>
      </c>
      <c r="G44" s="8">
        <f t="shared" si="6"/>
        <v>51</v>
      </c>
      <c r="H44" s="8">
        <f t="shared" si="3"/>
        <v>11366041</v>
      </c>
      <c r="I44" s="9">
        <v>2</v>
      </c>
      <c r="J44" s="9"/>
      <c r="K44" s="10"/>
      <c r="L44" s="10">
        <v>1</v>
      </c>
      <c r="M44" s="9">
        <v>1</v>
      </c>
      <c r="N44" s="9"/>
      <c r="O44" s="10">
        <v>2</v>
      </c>
      <c r="P44" s="10"/>
      <c r="Q44" s="9">
        <v>0</v>
      </c>
      <c r="R44" s="9"/>
      <c r="S44" s="10">
        <v>1</v>
      </c>
      <c r="T44" s="10"/>
      <c r="U44" s="9">
        <v>1</v>
      </c>
      <c r="V44" s="9"/>
      <c r="W44" s="10">
        <v>2</v>
      </c>
      <c r="X44" s="10"/>
      <c r="Y44" s="9">
        <v>1</v>
      </c>
      <c r="Z44" s="9"/>
      <c r="AA44" s="11">
        <f t="shared" si="1"/>
        <v>11</v>
      </c>
    </row>
    <row r="45" spans="1:27" ht="30" customHeight="1" x14ac:dyDescent="0.25">
      <c r="A45" s="4" t="str">
        <f t="shared" si="6"/>
        <v>Московский</v>
      </c>
      <c r="B45" s="12" t="str">
        <f t="shared" si="6"/>
        <v>ГБОУ ФМЛ №366</v>
      </c>
      <c r="C45" s="6">
        <f t="shared" si="6"/>
        <v>11366</v>
      </c>
      <c r="D45" s="6" t="str">
        <f t="shared" si="6"/>
        <v>Лицей</v>
      </c>
      <c r="E45" s="8" t="str">
        <f t="shared" si="6"/>
        <v>3б</v>
      </c>
      <c r="F45" s="8">
        <f t="shared" si="6"/>
        <v>59</v>
      </c>
      <c r="G45" s="8">
        <f t="shared" si="6"/>
        <v>51</v>
      </c>
      <c r="H45" s="8">
        <f t="shared" si="3"/>
        <v>11366042</v>
      </c>
      <c r="I45" s="9">
        <v>1</v>
      </c>
      <c r="J45" s="9"/>
      <c r="K45" s="10">
        <v>1</v>
      </c>
      <c r="L45" s="10"/>
      <c r="M45" s="9">
        <v>1</v>
      </c>
      <c r="N45" s="9"/>
      <c r="O45" s="10">
        <v>2</v>
      </c>
      <c r="P45" s="10"/>
      <c r="Q45" s="9">
        <v>1</v>
      </c>
      <c r="R45" s="9"/>
      <c r="S45" s="10">
        <v>1</v>
      </c>
      <c r="T45" s="10"/>
      <c r="U45" s="9"/>
      <c r="V45" s="9">
        <v>0</v>
      </c>
      <c r="W45" s="10"/>
      <c r="X45" s="10">
        <v>2</v>
      </c>
      <c r="Y45" s="9">
        <v>1</v>
      </c>
      <c r="Z45" s="9"/>
      <c r="AA45" s="11">
        <f t="shared" si="1"/>
        <v>10</v>
      </c>
    </row>
    <row r="46" spans="1:27" ht="30" customHeight="1" x14ac:dyDescent="0.25">
      <c r="A46" s="4" t="str">
        <f t="shared" si="6"/>
        <v>Московский</v>
      </c>
      <c r="B46" s="12" t="str">
        <f t="shared" si="6"/>
        <v>ГБОУ ФМЛ №366</v>
      </c>
      <c r="C46" s="6">
        <f t="shared" si="6"/>
        <v>11366</v>
      </c>
      <c r="D46" s="6" t="str">
        <f t="shared" si="6"/>
        <v>Лицей</v>
      </c>
      <c r="E46" s="8" t="str">
        <f t="shared" si="6"/>
        <v>3б</v>
      </c>
      <c r="F46" s="8">
        <f t="shared" si="6"/>
        <v>59</v>
      </c>
      <c r="G46" s="8">
        <f t="shared" si="6"/>
        <v>51</v>
      </c>
      <c r="H46" s="8">
        <f t="shared" si="3"/>
        <v>11366043</v>
      </c>
      <c r="I46" s="9">
        <v>1</v>
      </c>
      <c r="J46" s="9"/>
      <c r="K46" s="10">
        <v>1</v>
      </c>
      <c r="L46" s="10"/>
      <c r="M46" s="9">
        <v>0</v>
      </c>
      <c r="N46" s="9"/>
      <c r="O46" s="10">
        <v>2</v>
      </c>
      <c r="P46" s="10"/>
      <c r="Q46" s="9">
        <v>0</v>
      </c>
      <c r="R46" s="9"/>
      <c r="S46" s="10">
        <v>1</v>
      </c>
      <c r="T46" s="10"/>
      <c r="U46" s="9">
        <v>1</v>
      </c>
      <c r="V46" s="9"/>
      <c r="W46" s="10">
        <v>2</v>
      </c>
      <c r="X46" s="10"/>
      <c r="Y46" s="9"/>
      <c r="Z46" s="9">
        <v>1</v>
      </c>
      <c r="AA46" s="11">
        <f t="shared" si="1"/>
        <v>9</v>
      </c>
    </row>
    <row r="47" spans="1:27" ht="30" customHeight="1" x14ac:dyDescent="0.25">
      <c r="A47" s="4" t="str">
        <f t="shared" si="6"/>
        <v>Московский</v>
      </c>
      <c r="B47" s="12" t="str">
        <f t="shared" si="6"/>
        <v>ГБОУ ФМЛ №366</v>
      </c>
      <c r="C47" s="6">
        <f t="shared" si="6"/>
        <v>11366</v>
      </c>
      <c r="D47" s="6" t="str">
        <f t="shared" si="6"/>
        <v>Лицей</v>
      </c>
      <c r="E47" s="8" t="str">
        <f t="shared" si="6"/>
        <v>3б</v>
      </c>
      <c r="F47" s="8">
        <f t="shared" si="6"/>
        <v>59</v>
      </c>
      <c r="G47" s="8">
        <f t="shared" si="6"/>
        <v>51</v>
      </c>
      <c r="H47" s="8">
        <f t="shared" si="3"/>
        <v>11366044</v>
      </c>
      <c r="I47" s="9"/>
      <c r="J47" s="9">
        <v>2</v>
      </c>
      <c r="K47" s="10"/>
      <c r="L47" s="10">
        <v>1</v>
      </c>
      <c r="M47" s="9">
        <v>1</v>
      </c>
      <c r="N47" s="9"/>
      <c r="O47" s="10"/>
      <c r="P47" s="10">
        <v>2</v>
      </c>
      <c r="Q47" s="9"/>
      <c r="R47" s="9">
        <v>2</v>
      </c>
      <c r="S47" s="10">
        <v>1</v>
      </c>
      <c r="T47" s="10"/>
      <c r="U47" s="9">
        <v>1</v>
      </c>
      <c r="V47" s="9"/>
      <c r="W47" s="10">
        <v>2</v>
      </c>
      <c r="X47" s="10"/>
      <c r="Y47" s="9"/>
      <c r="Z47" s="9">
        <v>1</v>
      </c>
      <c r="AA47" s="11">
        <f t="shared" si="1"/>
        <v>13</v>
      </c>
    </row>
    <row r="48" spans="1:27" ht="30" customHeight="1" x14ac:dyDescent="0.25">
      <c r="A48" s="4" t="str">
        <f t="shared" si="6"/>
        <v>Московский</v>
      </c>
      <c r="B48" s="12" t="str">
        <f t="shared" si="6"/>
        <v>ГБОУ ФМЛ №366</v>
      </c>
      <c r="C48" s="6">
        <f t="shared" si="6"/>
        <v>11366</v>
      </c>
      <c r="D48" s="6" t="str">
        <f t="shared" si="6"/>
        <v>Лицей</v>
      </c>
      <c r="E48" s="8" t="str">
        <f t="shared" si="6"/>
        <v>3б</v>
      </c>
      <c r="F48" s="8">
        <f t="shared" si="6"/>
        <v>59</v>
      </c>
      <c r="G48" s="8">
        <f t="shared" si="6"/>
        <v>51</v>
      </c>
      <c r="H48" s="8">
        <f t="shared" si="3"/>
        <v>11366045</v>
      </c>
      <c r="I48" s="9"/>
      <c r="J48" s="9">
        <v>2</v>
      </c>
      <c r="K48" s="10">
        <v>1</v>
      </c>
      <c r="L48" s="10"/>
      <c r="M48" s="9">
        <v>1</v>
      </c>
      <c r="N48" s="9"/>
      <c r="O48" s="10"/>
      <c r="P48" s="10">
        <v>2</v>
      </c>
      <c r="Q48" s="9"/>
      <c r="R48" s="9">
        <v>2</v>
      </c>
      <c r="S48" s="10">
        <v>1</v>
      </c>
      <c r="T48" s="10"/>
      <c r="U48" s="9"/>
      <c r="V48" s="9">
        <v>0</v>
      </c>
      <c r="W48" s="10"/>
      <c r="X48" s="10">
        <v>2</v>
      </c>
      <c r="Y48" s="9"/>
      <c r="Z48" s="9">
        <v>1</v>
      </c>
      <c r="AA48" s="11">
        <f t="shared" si="1"/>
        <v>12</v>
      </c>
    </row>
    <row r="49" spans="1:27" ht="30" customHeight="1" x14ac:dyDescent="0.25">
      <c r="A49" s="4" t="str">
        <f t="shared" si="6"/>
        <v>Московский</v>
      </c>
      <c r="B49" s="12" t="str">
        <f t="shared" si="6"/>
        <v>ГБОУ ФМЛ №366</v>
      </c>
      <c r="C49" s="6">
        <f t="shared" si="6"/>
        <v>11366</v>
      </c>
      <c r="D49" s="6" t="str">
        <f t="shared" si="6"/>
        <v>Лицей</v>
      </c>
      <c r="E49" s="8" t="str">
        <f t="shared" si="6"/>
        <v>3б</v>
      </c>
      <c r="F49" s="8">
        <f t="shared" si="6"/>
        <v>59</v>
      </c>
      <c r="G49" s="8">
        <f t="shared" si="6"/>
        <v>51</v>
      </c>
      <c r="H49" s="8">
        <f t="shared" si="3"/>
        <v>11366046</v>
      </c>
      <c r="I49" s="9">
        <v>2</v>
      </c>
      <c r="J49" s="9"/>
      <c r="K49" s="10"/>
      <c r="L49" s="10">
        <v>1</v>
      </c>
      <c r="M49" s="9">
        <v>1</v>
      </c>
      <c r="N49" s="9"/>
      <c r="O49" s="10"/>
      <c r="P49" s="10">
        <v>2</v>
      </c>
      <c r="Q49" s="9"/>
      <c r="R49" s="9">
        <v>2</v>
      </c>
      <c r="S49" s="10"/>
      <c r="T49" s="10">
        <v>1</v>
      </c>
      <c r="U49" s="9">
        <v>1</v>
      </c>
      <c r="V49" s="9"/>
      <c r="W49" s="10"/>
      <c r="X49" s="10">
        <v>2</v>
      </c>
      <c r="Y49" s="9">
        <v>1</v>
      </c>
      <c r="Z49" s="9"/>
      <c r="AA49" s="11">
        <f t="shared" si="1"/>
        <v>13</v>
      </c>
    </row>
    <row r="50" spans="1:27" ht="30" customHeight="1" x14ac:dyDescent="0.25">
      <c r="A50" s="4" t="str">
        <f t="shared" si="6"/>
        <v>Московский</v>
      </c>
      <c r="B50" s="12" t="str">
        <f t="shared" si="6"/>
        <v>ГБОУ ФМЛ №366</v>
      </c>
      <c r="C50" s="6">
        <f t="shared" si="6"/>
        <v>11366</v>
      </c>
      <c r="D50" s="6" t="str">
        <f t="shared" si="6"/>
        <v>Лицей</v>
      </c>
      <c r="E50" s="8" t="str">
        <f t="shared" si="6"/>
        <v>3б</v>
      </c>
      <c r="F50" s="8">
        <f t="shared" si="6"/>
        <v>59</v>
      </c>
      <c r="G50" s="8">
        <f t="shared" si="6"/>
        <v>51</v>
      </c>
      <c r="H50" s="8">
        <f t="shared" si="3"/>
        <v>11366047</v>
      </c>
      <c r="I50" s="9"/>
      <c r="J50" s="9">
        <v>1</v>
      </c>
      <c r="K50" s="10"/>
      <c r="L50" s="10">
        <v>1</v>
      </c>
      <c r="M50" s="9">
        <v>1</v>
      </c>
      <c r="N50" s="9"/>
      <c r="O50" s="10">
        <v>2</v>
      </c>
      <c r="P50" s="10"/>
      <c r="Q50" s="9">
        <v>1</v>
      </c>
      <c r="R50" s="9"/>
      <c r="S50" s="10">
        <v>1</v>
      </c>
      <c r="T50" s="10"/>
      <c r="U50" s="9">
        <v>1</v>
      </c>
      <c r="V50" s="9"/>
      <c r="W50" s="10">
        <v>2</v>
      </c>
      <c r="X50" s="10"/>
      <c r="Y50" s="9"/>
      <c r="Z50" s="9">
        <v>0</v>
      </c>
      <c r="AA50" s="11">
        <f t="shared" si="1"/>
        <v>10</v>
      </c>
    </row>
    <row r="51" spans="1:27" ht="30" customHeight="1" x14ac:dyDescent="0.25">
      <c r="A51" s="4" t="str">
        <f t="shared" si="6"/>
        <v>Московский</v>
      </c>
      <c r="B51" s="12" t="str">
        <f t="shared" si="6"/>
        <v>ГБОУ ФМЛ №366</v>
      </c>
      <c r="C51" s="6">
        <f t="shared" si="6"/>
        <v>11366</v>
      </c>
      <c r="D51" s="6" t="str">
        <f t="shared" si="6"/>
        <v>Лицей</v>
      </c>
      <c r="E51" s="8" t="str">
        <f t="shared" si="6"/>
        <v>3б</v>
      </c>
      <c r="F51" s="8">
        <f t="shared" si="6"/>
        <v>59</v>
      </c>
      <c r="G51" s="8">
        <f t="shared" si="6"/>
        <v>51</v>
      </c>
      <c r="H51" s="8">
        <f t="shared" si="3"/>
        <v>11366048</v>
      </c>
      <c r="I51" s="9"/>
      <c r="J51" s="9">
        <v>2</v>
      </c>
      <c r="K51" s="10"/>
      <c r="L51" s="10">
        <v>1</v>
      </c>
      <c r="M51" s="9"/>
      <c r="N51" s="9">
        <v>1</v>
      </c>
      <c r="O51" s="10"/>
      <c r="P51" s="10">
        <v>2</v>
      </c>
      <c r="Q51" s="9"/>
      <c r="R51" s="9">
        <v>2</v>
      </c>
      <c r="S51" s="10"/>
      <c r="T51" s="10">
        <v>0</v>
      </c>
      <c r="U51" s="9">
        <v>1</v>
      </c>
      <c r="V51" s="9"/>
      <c r="W51" s="10"/>
      <c r="X51" s="10">
        <v>2</v>
      </c>
      <c r="Y51" s="9">
        <v>1</v>
      </c>
      <c r="Z51" s="9"/>
      <c r="AA51" s="11">
        <f t="shared" si="1"/>
        <v>12</v>
      </c>
    </row>
    <row r="52" spans="1:27" ht="30" customHeight="1" x14ac:dyDescent="0.25">
      <c r="A52" s="4" t="str">
        <f t="shared" si="6"/>
        <v>Московский</v>
      </c>
      <c r="B52" s="12" t="str">
        <f t="shared" si="6"/>
        <v>ГБОУ ФМЛ №366</v>
      </c>
      <c r="C52" s="6">
        <f t="shared" si="6"/>
        <v>11366</v>
      </c>
      <c r="D52" s="6" t="str">
        <f t="shared" si="6"/>
        <v>Лицей</v>
      </c>
      <c r="E52" s="8" t="str">
        <f t="shared" si="6"/>
        <v>3б</v>
      </c>
      <c r="F52" s="8">
        <f t="shared" si="6"/>
        <v>59</v>
      </c>
      <c r="G52" s="8">
        <f t="shared" si="6"/>
        <v>51</v>
      </c>
      <c r="H52" s="8">
        <f t="shared" si="3"/>
        <v>11366049</v>
      </c>
      <c r="I52" s="9"/>
      <c r="J52" s="9">
        <v>1</v>
      </c>
      <c r="K52" s="10">
        <v>1</v>
      </c>
      <c r="L52" s="10"/>
      <c r="M52" s="9"/>
      <c r="N52" s="9">
        <v>1</v>
      </c>
      <c r="O52" s="10">
        <v>2</v>
      </c>
      <c r="P52" s="10"/>
      <c r="Q52" s="9"/>
      <c r="R52" s="9">
        <v>2</v>
      </c>
      <c r="S52" s="10">
        <v>1</v>
      </c>
      <c r="T52" s="10"/>
      <c r="U52" s="9">
        <v>1</v>
      </c>
      <c r="V52" s="9"/>
      <c r="W52" s="10"/>
      <c r="X52" s="10">
        <v>2</v>
      </c>
      <c r="Y52" s="9">
        <v>1</v>
      </c>
      <c r="Z52" s="9"/>
      <c r="AA52" s="11">
        <f t="shared" si="1"/>
        <v>12</v>
      </c>
    </row>
    <row r="53" spans="1:27" ht="30" customHeight="1" x14ac:dyDescent="0.25">
      <c r="A53" s="4" t="str">
        <f t="shared" si="6"/>
        <v>Московский</v>
      </c>
      <c r="B53" s="12" t="str">
        <f t="shared" si="6"/>
        <v>ГБОУ ФМЛ №366</v>
      </c>
      <c r="C53" s="6">
        <f t="shared" si="6"/>
        <v>11366</v>
      </c>
      <c r="D53" s="6" t="str">
        <f t="shared" si="6"/>
        <v>Лицей</v>
      </c>
      <c r="E53" s="8" t="str">
        <f t="shared" si="6"/>
        <v>3б</v>
      </c>
      <c r="F53" s="8">
        <f t="shared" si="6"/>
        <v>59</v>
      </c>
      <c r="G53" s="8">
        <f t="shared" si="6"/>
        <v>51</v>
      </c>
      <c r="H53" s="8">
        <f t="shared" si="3"/>
        <v>11366050</v>
      </c>
      <c r="I53" s="9"/>
      <c r="J53" s="9">
        <v>2</v>
      </c>
      <c r="K53" s="10">
        <v>1</v>
      </c>
      <c r="L53" s="10"/>
      <c r="M53" s="9">
        <v>1</v>
      </c>
      <c r="N53" s="9"/>
      <c r="O53" s="10"/>
      <c r="P53" s="10">
        <v>2</v>
      </c>
      <c r="Q53" s="9"/>
      <c r="R53" s="9">
        <v>2</v>
      </c>
      <c r="S53" s="10">
        <v>1</v>
      </c>
      <c r="T53" s="10"/>
      <c r="U53" s="9">
        <v>0</v>
      </c>
      <c r="V53" s="9"/>
      <c r="W53" s="10"/>
      <c r="X53" s="10">
        <v>2</v>
      </c>
      <c r="Y53" s="9">
        <v>1</v>
      </c>
      <c r="Z53" s="9"/>
      <c r="AA53" s="11">
        <f t="shared" si="1"/>
        <v>12</v>
      </c>
    </row>
    <row r="54" spans="1:27" ht="30" customHeight="1" x14ac:dyDescent="0.25">
      <c r="A54" s="4" t="str">
        <f t="shared" ref="A54:G54" si="7">A53</f>
        <v>Московский</v>
      </c>
      <c r="B54" s="12" t="str">
        <f t="shared" si="7"/>
        <v>ГБОУ ФМЛ №366</v>
      </c>
      <c r="C54" s="6">
        <f t="shared" si="7"/>
        <v>11366</v>
      </c>
      <c r="D54" s="6" t="str">
        <f t="shared" si="7"/>
        <v>Лицей</v>
      </c>
      <c r="E54" s="8" t="str">
        <f t="shared" si="7"/>
        <v>3б</v>
      </c>
      <c r="F54" s="8">
        <f t="shared" si="7"/>
        <v>59</v>
      </c>
      <c r="G54" s="8">
        <f t="shared" si="7"/>
        <v>51</v>
      </c>
      <c r="H54" s="8">
        <f t="shared" si="3"/>
        <v>11366051</v>
      </c>
      <c r="I54" s="9"/>
      <c r="J54" s="9">
        <v>2</v>
      </c>
      <c r="K54" s="10"/>
      <c r="L54" s="10">
        <v>1</v>
      </c>
      <c r="M54" s="9">
        <v>1</v>
      </c>
      <c r="N54" s="9"/>
      <c r="O54" s="10">
        <v>2</v>
      </c>
      <c r="P54" s="10"/>
      <c r="Q54" s="9">
        <v>1</v>
      </c>
      <c r="R54" s="9"/>
      <c r="S54" s="10">
        <v>1</v>
      </c>
      <c r="T54" s="10"/>
      <c r="U54" s="9"/>
      <c r="V54" s="9">
        <v>0</v>
      </c>
      <c r="W54" s="10"/>
      <c r="X54" s="10">
        <v>2</v>
      </c>
      <c r="Y54" s="9">
        <v>1</v>
      </c>
      <c r="Z54" s="9"/>
      <c r="AA54" s="11">
        <f t="shared" si="1"/>
        <v>11</v>
      </c>
    </row>
    <row r="55" spans="1:27" x14ac:dyDescent="0.25">
      <c r="I55" s="15">
        <f>COUNTA(I4:I54)</f>
        <v>22</v>
      </c>
      <c r="J55" s="15">
        <f t="shared" ref="J55:AA55" si="8">COUNTA(J4:J54)</f>
        <v>29</v>
      </c>
      <c r="K55" s="15">
        <f t="shared" si="8"/>
        <v>34</v>
      </c>
      <c r="L55" s="15">
        <f t="shared" si="8"/>
        <v>17</v>
      </c>
      <c r="M55" s="15">
        <f t="shared" si="8"/>
        <v>36</v>
      </c>
      <c r="N55" s="15">
        <f t="shared" si="8"/>
        <v>15</v>
      </c>
      <c r="O55" s="15">
        <f t="shared" si="8"/>
        <v>34</v>
      </c>
      <c r="P55" s="15">
        <f t="shared" si="8"/>
        <v>17</v>
      </c>
      <c r="Q55" s="15">
        <f t="shared" si="8"/>
        <v>23</v>
      </c>
      <c r="R55" s="15">
        <f t="shared" si="8"/>
        <v>28</v>
      </c>
      <c r="S55" s="15">
        <f t="shared" si="8"/>
        <v>37</v>
      </c>
      <c r="T55" s="15">
        <f t="shared" si="8"/>
        <v>15</v>
      </c>
      <c r="U55" s="15">
        <f t="shared" si="8"/>
        <v>29</v>
      </c>
      <c r="V55" s="15">
        <f t="shared" si="8"/>
        <v>22</v>
      </c>
      <c r="W55" s="15">
        <f t="shared" si="8"/>
        <v>24</v>
      </c>
      <c r="X55" s="15">
        <f t="shared" si="8"/>
        <v>27</v>
      </c>
      <c r="Y55" s="15">
        <f t="shared" si="8"/>
        <v>42</v>
      </c>
      <c r="Z55" s="15">
        <f t="shared" si="8"/>
        <v>9</v>
      </c>
      <c r="AA55" s="15">
        <f t="shared" si="8"/>
        <v>51</v>
      </c>
    </row>
    <row r="56" spans="1:27" x14ac:dyDescent="0.25">
      <c r="I56" s="15">
        <f>SUM(I4:I54)/(I55*I57)</f>
        <v>0.90909090909090906</v>
      </c>
      <c r="J56" s="15">
        <f t="shared" ref="J56:AA56" si="9">SUM(J4:J54)/(J55*J57)</f>
        <v>0.77586206896551724</v>
      </c>
      <c r="K56" s="15">
        <f t="shared" si="9"/>
        <v>0.97058823529411764</v>
      </c>
      <c r="L56" s="15">
        <f t="shared" si="9"/>
        <v>1</v>
      </c>
      <c r="M56" s="15">
        <f t="shared" si="9"/>
        <v>0.83333333333333337</v>
      </c>
      <c r="N56" s="15">
        <f t="shared" si="9"/>
        <v>0.66666666666666663</v>
      </c>
      <c r="O56" s="15">
        <f t="shared" si="9"/>
        <v>0.98529411764705888</v>
      </c>
      <c r="P56" s="15">
        <f t="shared" si="9"/>
        <v>0.94117647058823528</v>
      </c>
      <c r="Q56" s="15">
        <f t="shared" si="9"/>
        <v>0.58695652173913049</v>
      </c>
      <c r="R56" s="15">
        <f t="shared" si="9"/>
        <v>0.9464285714285714</v>
      </c>
      <c r="S56" s="15">
        <f t="shared" si="9"/>
        <v>0.91891891891891897</v>
      </c>
      <c r="T56" s="15">
        <f t="shared" si="9"/>
        <v>0.8666666666666667</v>
      </c>
      <c r="U56" s="15">
        <f t="shared" si="9"/>
        <v>0.51724137931034486</v>
      </c>
      <c r="V56" s="15">
        <f t="shared" si="9"/>
        <v>0.45454545454545453</v>
      </c>
      <c r="W56" s="15">
        <f t="shared" si="9"/>
        <v>0.97916666666666663</v>
      </c>
      <c r="X56" s="15">
        <f t="shared" si="9"/>
        <v>0.94444444444444442</v>
      </c>
      <c r="Y56" s="15">
        <f t="shared" si="9"/>
        <v>0.80952380952380953</v>
      </c>
      <c r="Z56" s="15">
        <f t="shared" si="9"/>
        <v>0.77777777777777779</v>
      </c>
      <c r="AA56" s="15">
        <f t="shared" si="9"/>
        <v>0.85218702865761686</v>
      </c>
    </row>
    <row r="57" spans="1:27" s="52" customFormat="1" x14ac:dyDescent="0.25">
      <c r="A57" s="52" t="s">
        <v>120</v>
      </c>
      <c r="E57" s="14"/>
      <c r="F57" s="14"/>
      <c r="G57" s="14"/>
      <c r="H57" s="14"/>
      <c r="I57" s="15">
        <v>2</v>
      </c>
      <c r="J57" s="15">
        <v>2</v>
      </c>
      <c r="K57" s="15">
        <v>1</v>
      </c>
      <c r="L57" s="15">
        <v>1</v>
      </c>
      <c r="M57" s="15">
        <v>1</v>
      </c>
      <c r="N57" s="15">
        <v>1</v>
      </c>
      <c r="O57" s="15">
        <v>2</v>
      </c>
      <c r="P57" s="15">
        <v>2</v>
      </c>
      <c r="Q57" s="15">
        <v>2</v>
      </c>
      <c r="R57" s="15">
        <v>2</v>
      </c>
      <c r="S57" s="86">
        <v>1</v>
      </c>
      <c r="T57" s="15">
        <v>1</v>
      </c>
      <c r="U57" s="87">
        <v>1</v>
      </c>
      <c r="V57" s="15">
        <v>1</v>
      </c>
      <c r="W57" s="15">
        <v>2</v>
      </c>
      <c r="X57" s="15">
        <v>2</v>
      </c>
      <c r="Y57" s="87">
        <v>1</v>
      </c>
      <c r="Z57" s="15">
        <v>1</v>
      </c>
      <c r="AA57" s="15">
        <v>13</v>
      </c>
    </row>
    <row r="58" spans="1:27" x14ac:dyDescent="0.25">
      <c r="I58" s="15">
        <f>SUM(I4:J54)/(51*I57)</f>
        <v>0.83333333333333337</v>
      </c>
      <c r="K58" s="15">
        <f t="shared" ref="K58:AA58" si="10">SUM(K4:L54)/(51*K57)</f>
        <v>0.98039215686274506</v>
      </c>
      <c r="M58" s="15">
        <f t="shared" si="10"/>
        <v>0.78431372549019607</v>
      </c>
      <c r="O58" s="15">
        <f t="shared" si="10"/>
        <v>0.97058823529411764</v>
      </c>
      <c r="Q58" s="15">
        <f t="shared" si="10"/>
        <v>0.78431372549019607</v>
      </c>
      <c r="S58" s="15">
        <f t="shared" si="10"/>
        <v>0.92156862745098034</v>
      </c>
      <c r="U58" s="15">
        <f t="shared" si="10"/>
        <v>0.49019607843137253</v>
      </c>
      <c r="W58" s="15">
        <f t="shared" si="10"/>
        <v>0.96078431372549022</v>
      </c>
      <c r="Y58" s="15">
        <f t="shared" si="10"/>
        <v>0.80392156862745101</v>
      </c>
      <c r="AA58" s="15">
        <f t="shared" si="10"/>
        <v>0.85218702865761686</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allowBlank="1" showErrorMessage="1" sqref="A4 E4:G54"/>
    <dataValidation operator="lessThanOrEqual" allowBlank="1" showInputMessage="1" showErrorMessage="1" sqref="H4:H54"/>
    <dataValidation type="list" allowBlank="1" showInputMessage="1" showErrorMessage="1" sqref="I4:J54 W4:X54 O4:R54">
      <formula1>балл2</formula1>
    </dataValidation>
    <dataValidation type="list" allowBlank="1" showInputMessage="1" showErrorMessage="1" sqref="K4:N54 Y4:Z54 S4:V54">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AD21"/>
  <sheetViews>
    <sheetView showGridLines="0" zoomScale="80" zoomScaleNormal="80" workbookViewId="0">
      <selection activeCell="A21" sqref="A21:XFD21"/>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34</v>
      </c>
      <c r="C4" s="6">
        <f>VLOOKUP(B4,[9]Списки!$C$1:$E$40,2,FALSE)</f>
        <v>11370</v>
      </c>
      <c r="D4" s="6" t="str">
        <f>VLOOKUP(B4,[9]Списки!$C$1:$E$40,3,FALSE)</f>
        <v>СОШ</v>
      </c>
      <c r="E4" s="7" t="s">
        <v>23</v>
      </c>
      <c r="F4" s="8">
        <v>21</v>
      </c>
      <c r="G4" s="8">
        <v>14</v>
      </c>
      <c r="H4" s="8">
        <f>C4*1000+1</f>
        <v>11370001</v>
      </c>
      <c r="I4" s="9"/>
      <c r="J4" s="9">
        <v>1</v>
      </c>
      <c r="K4" s="10"/>
      <c r="L4" s="10">
        <v>0</v>
      </c>
      <c r="M4" s="9"/>
      <c r="N4" s="9">
        <v>0</v>
      </c>
      <c r="O4" s="10">
        <v>2</v>
      </c>
      <c r="P4" s="10"/>
      <c r="Q4" s="9">
        <v>0</v>
      </c>
      <c r="R4" s="9"/>
      <c r="S4" s="10">
        <v>0</v>
      </c>
      <c r="T4" s="10"/>
      <c r="U4" s="9">
        <v>1</v>
      </c>
      <c r="V4" s="9"/>
      <c r="W4" s="10">
        <v>2</v>
      </c>
      <c r="X4" s="10"/>
      <c r="Y4" s="9">
        <v>1</v>
      </c>
      <c r="Z4" s="9"/>
      <c r="AA4" s="11">
        <f t="shared" ref="AA4:AA17" si="0">IF(COUNTBLANK(I4:Z4)&lt;=9,SUM(I4:Z4),"Не писал")</f>
        <v>7</v>
      </c>
      <c r="AC4" s="83" t="s">
        <v>81</v>
      </c>
      <c r="AD4" s="83" t="s">
        <v>150</v>
      </c>
    </row>
    <row r="5" spans="1:30" ht="30" customHeight="1" x14ac:dyDescent="0.25">
      <c r="A5" s="4" t="str">
        <f>A4</f>
        <v>Московский</v>
      </c>
      <c r="B5" s="12" t="str">
        <f t="shared" ref="B5:G17" si="1">B4</f>
        <v>ГБОУ СОШ №370</v>
      </c>
      <c r="C5" s="6">
        <f t="shared" si="1"/>
        <v>11370</v>
      </c>
      <c r="D5" s="6" t="str">
        <f t="shared" si="1"/>
        <v>СОШ</v>
      </c>
      <c r="E5" s="8" t="str">
        <f t="shared" si="1"/>
        <v>3а</v>
      </c>
      <c r="F5" s="8">
        <f t="shared" si="1"/>
        <v>21</v>
      </c>
      <c r="G5" s="8">
        <f t="shared" si="1"/>
        <v>14</v>
      </c>
      <c r="H5" s="8">
        <f>H4+1</f>
        <v>11370002</v>
      </c>
      <c r="I5" s="9"/>
      <c r="J5" s="9">
        <v>1</v>
      </c>
      <c r="K5" s="10">
        <v>1</v>
      </c>
      <c r="L5" s="10"/>
      <c r="M5" s="9">
        <v>0</v>
      </c>
      <c r="N5" s="9"/>
      <c r="O5" s="10">
        <v>2</v>
      </c>
      <c r="P5" s="10"/>
      <c r="Q5" s="9">
        <v>0</v>
      </c>
      <c r="R5" s="9"/>
      <c r="S5" s="10"/>
      <c r="T5" s="10">
        <v>0</v>
      </c>
      <c r="U5" s="9">
        <v>1</v>
      </c>
      <c r="V5" s="9"/>
      <c r="W5" s="10">
        <v>2</v>
      </c>
      <c r="X5" s="10"/>
      <c r="Y5" s="9"/>
      <c r="Z5" s="9">
        <v>0</v>
      </c>
      <c r="AA5" s="11">
        <f t="shared" si="0"/>
        <v>7</v>
      </c>
      <c r="AC5" s="83">
        <v>0</v>
      </c>
      <c r="AD5" s="83">
        <f>COUNTIF(AA$4:AA$18,AC5)</f>
        <v>0</v>
      </c>
    </row>
    <row r="6" spans="1:30" ht="30" customHeight="1" x14ac:dyDescent="0.25">
      <c r="A6" s="4" t="str">
        <f t="shared" ref="A6:A17" si="2">A5</f>
        <v>Московский</v>
      </c>
      <c r="B6" s="12" t="str">
        <f t="shared" si="1"/>
        <v>ГБОУ СОШ №370</v>
      </c>
      <c r="C6" s="6">
        <f t="shared" si="1"/>
        <v>11370</v>
      </c>
      <c r="D6" s="6" t="str">
        <f t="shared" si="1"/>
        <v>СОШ</v>
      </c>
      <c r="E6" s="8" t="str">
        <f t="shared" si="1"/>
        <v>3а</v>
      </c>
      <c r="F6" s="8">
        <f t="shared" si="1"/>
        <v>21</v>
      </c>
      <c r="G6" s="8">
        <f t="shared" si="1"/>
        <v>14</v>
      </c>
      <c r="H6" s="8">
        <f t="shared" ref="H6:H17" si="3">H5+1</f>
        <v>11370003</v>
      </c>
      <c r="I6" s="9">
        <v>1</v>
      </c>
      <c r="J6" s="9"/>
      <c r="K6" s="10">
        <v>1</v>
      </c>
      <c r="L6" s="10"/>
      <c r="M6" s="9"/>
      <c r="N6" s="9">
        <v>0</v>
      </c>
      <c r="O6" s="10">
        <v>1</v>
      </c>
      <c r="P6" s="10"/>
      <c r="Q6" s="9">
        <v>2</v>
      </c>
      <c r="R6" s="9"/>
      <c r="S6" s="10">
        <v>0</v>
      </c>
      <c r="T6" s="10"/>
      <c r="U6" s="9">
        <v>1</v>
      </c>
      <c r="V6" s="9"/>
      <c r="W6" s="10">
        <v>0</v>
      </c>
      <c r="X6" s="10"/>
      <c r="Y6" s="9">
        <v>0</v>
      </c>
      <c r="Z6" s="9"/>
      <c r="AA6" s="11">
        <f t="shared" si="0"/>
        <v>6</v>
      </c>
      <c r="AC6" s="83">
        <v>1</v>
      </c>
      <c r="AD6" s="83">
        <f t="shared" ref="AD6:AD18" si="4">COUNTIF(AA$4:AA$18,AC6)</f>
        <v>0</v>
      </c>
    </row>
    <row r="7" spans="1:30" ht="30" customHeight="1" x14ac:dyDescent="0.25">
      <c r="A7" s="4" t="str">
        <f t="shared" si="2"/>
        <v>Московский</v>
      </c>
      <c r="B7" s="12" t="str">
        <f t="shared" si="1"/>
        <v>ГБОУ СОШ №370</v>
      </c>
      <c r="C7" s="6">
        <f t="shared" si="1"/>
        <v>11370</v>
      </c>
      <c r="D7" s="6" t="str">
        <f t="shared" si="1"/>
        <v>СОШ</v>
      </c>
      <c r="E7" s="8" t="str">
        <f t="shared" si="1"/>
        <v>3а</v>
      </c>
      <c r="F7" s="8">
        <f t="shared" si="1"/>
        <v>21</v>
      </c>
      <c r="G7" s="8">
        <f t="shared" si="1"/>
        <v>14</v>
      </c>
      <c r="H7" s="8">
        <f t="shared" si="3"/>
        <v>11370004</v>
      </c>
      <c r="I7" s="9">
        <v>0</v>
      </c>
      <c r="J7" s="9"/>
      <c r="K7" s="10"/>
      <c r="L7" s="10">
        <v>0</v>
      </c>
      <c r="M7" s="9"/>
      <c r="N7" s="9">
        <v>0</v>
      </c>
      <c r="O7" s="10"/>
      <c r="P7" s="10">
        <v>1</v>
      </c>
      <c r="Q7" s="9"/>
      <c r="R7" s="9">
        <v>2</v>
      </c>
      <c r="S7" s="10">
        <v>0</v>
      </c>
      <c r="T7" s="10"/>
      <c r="U7" s="9"/>
      <c r="V7" s="9">
        <v>0</v>
      </c>
      <c r="W7" s="10">
        <v>2</v>
      </c>
      <c r="X7" s="10"/>
      <c r="Y7" s="9">
        <v>1</v>
      </c>
      <c r="Z7" s="9"/>
      <c r="AA7" s="11">
        <f t="shared" si="0"/>
        <v>6</v>
      </c>
      <c r="AC7" s="83">
        <v>2</v>
      </c>
      <c r="AD7" s="83">
        <f t="shared" si="4"/>
        <v>2</v>
      </c>
    </row>
    <row r="8" spans="1:30" ht="30" customHeight="1" x14ac:dyDescent="0.25">
      <c r="A8" s="4" t="str">
        <f t="shared" si="2"/>
        <v>Московский</v>
      </c>
      <c r="B8" s="12" t="str">
        <f t="shared" si="1"/>
        <v>ГБОУ СОШ №370</v>
      </c>
      <c r="C8" s="6">
        <f t="shared" si="1"/>
        <v>11370</v>
      </c>
      <c r="D8" s="6" t="str">
        <f t="shared" si="1"/>
        <v>СОШ</v>
      </c>
      <c r="E8" s="8" t="str">
        <f t="shared" si="1"/>
        <v>3а</v>
      </c>
      <c r="F8" s="8">
        <f t="shared" si="1"/>
        <v>21</v>
      </c>
      <c r="G8" s="8">
        <f t="shared" si="1"/>
        <v>14</v>
      </c>
      <c r="H8" s="8">
        <f t="shared" si="3"/>
        <v>11370005</v>
      </c>
      <c r="I8" s="9">
        <v>2</v>
      </c>
      <c r="J8" s="9"/>
      <c r="K8" s="10">
        <v>1</v>
      </c>
      <c r="L8" s="10"/>
      <c r="M8" s="9">
        <v>1</v>
      </c>
      <c r="N8" s="9"/>
      <c r="O8" s="10">
        <v>1</v>
      </c>
      <c r="P8" s="10"/>
      <c r="Q8" s="9">
        <v>2</v>
      </c>
      <c r="R8" s="9"/>
      <c r="S8" s="10">
        <v>1</v>
      </c>
      <c r="T8" s="10"/>
      <c r="U8" s="9">
        <v>1</v>
      </c>
      <c r="V8" s="9"/>
      <c r="W8" s="10">
        <v>2</v>
      </c>
      <c r="X8" s="10"/>
      <c r="Y8" s="9">
        <v>1</v>
      </c>
      <c r="Z8" s="9"/>
      <c r="AA8" s="11">
        <f t="shared" si="0"/>
        <v>12</v>
      </c>
      <c r="AC8" s="83">
        <v>3</v>
      </c>
      <c r="AD8" s="83">
        <f t="shared" si="4"/>
        <v>1</v>
      </c>
    </row>
    <row r="9" spans="1:30" ht="30" customHeight="1" x14ac:dyDescent="0.25">
      <c r="A9" s="4" t="str">
        <f t="shared" si="2"/>
        <v>Московский</v>
      </c>
      <c r="B9" s="12" t="str">
        <f t="shared" si="1"/>
        <v>ГБОУ СОШ №370</v>
      </c>
      <c r="C9" s="6">
        <f t="shared" si="1"/>
        <v>11370</v>
      </c>
      <c r="D9" s="6" t="str">
        <f t="shared" si="1"/>
        <v>СОШ</v>
      </c>
      <c r="E9" s="8" t="str">
        <f t="shared" si="1"/>
        <v>3а</v>
      </c>
      <c r="F9" s="8">
        <f t="shared" si="1"/>
        <v>21</v>
      </c>
      <c r="G9" s="8">
        <f t="shared" si="1"/>
        <v>14</v>
      </c>
      <c r="H9" s="8">
        <f t="shared" si="3"/>
        <v>11370006</v>
      </c>
      <c r="I9" s="9"/>
      <c r="J9" s="9">
        <v>0</v>
      </c>
      <c r="K9" s="10">
        <v>1</v>
      </c>
      <c r="L9" s="10"/>
      <c r="M9" s="9"/>
      <c r="N9" s="9">
        <v>1</v>
      </c>
      <c r="O9" s="10">
        <v>2</v>
      </c>
      <c r="P9" s="10"/>
      <c r="Q9" s="9">
        <v>2</v>
      </c>
      <c r="R9" s="9"/>
      <c r="S9" s="10">
        <v>1</v>
      </c>
      <c r="T9" s="10"/>
      <c r="U9" s="9">
        <v>0</v>
      </c>
      <c r="V9" s="9"/>
      <c r="W9" s="10">
        <v>1</v>
      </c>
      <c r="X9" s="10"/>
      <c r="Y9" s="9">
        <v>1</v>
      </c>
      <c r="Z9" s="9"/>
      <c r="AA9" s="11">
        <f t="shared" si="0"/>
        <v>9</v>
      </c>
      <c r="AC9" s="83">
        <v>4</v>
      </c>
      <c r="AD9" s="83">
        <f t="shared" si="4"/>
        <v>0</v>
      </c>
    </row>
    <row r="10" spans="1:30" ht="30" customHeight="1" x14ac:dyDescent="0.25">
      <c r="A10" s="4" t="str">
        <f t="shared" si="2"/>
        <v>Московский</v>
      </c>
      <c r="B10" s="12" t="str">
        <f t="shared" si="1"/>
        <v>ГБОУ СОШ №370</v>
      </c>
      <c r="C10" s="6">
        <f t="shared" si="1"/>
        <v>11370</v>
      </c>
      <c r="D10" s="6" t="str">
        <f t="shared" si="1"/>
        <v>СОШ</v>
      </c>
      <c r="E10" s="8" t="str">
        <f t="shared" si="1"/>
        <v>3а</v>
      </c>
      <c r="F10" s="8">
        <f t="shared" si="1"/>
        <v>21</v>
      </c>
      <c r="G10" s="8">
        <f t="shared" si="1"/>
        <v>14</v>
      </c>
      <c r="H10" s="8">
        <f t="shared" si="3"/>
        <v>11370007</v>
      </c>
      <c r="I10" s="9"/>
      <c r="J10" s="9">
        <v>2</v>
      </c>
      <c r="K10" s="10"/>
      <c r="L10" s="10">
        <v>1</v>
      </c>
      <c r="M10" s="9">
        <v>0</v>
      </c>
      <c r="N10" s="9"/>
      <c r="O10" s="10">
        <v>2</v>
      </c>
      <c r="P10" s="10"/>
      <c r="Q10" s="9">
        <v>1</v>
      </c>
      <c r="R10" s="9"/>
      <c r="S10" s="10">
        <v>1</v>
      </c>
      <c r="T10" s="10"/>
      <c r="U10" s="9"/>
      <c r="V10" s="9">
        <v>0</v>
      </c>
      <c r="W10" s="10">
        <v>2</v>
      </c>
      <c r="X10" s="10"/>
      <c r="Y10" s="9">
        <v>1</v>
      </c>
      <c r="Z10" s="9"/>
      <c r="AA10" s="11">
        <f t="shared" si="0"/>
        <v>10</v>
      </c>
      <c r="AC10" s="83">
        <v>5</v>
      </c>
      <c r="AD10" s="83">
        <f t="shared" si="4"/>
        <v>0</v>
      </c>
    </row>
    <row r="11" spans="1:30" ht="30" customHeight="1" x14ac:dyDescent="0.25">
      <c r="A11" s="4" t="str">
        <f t="shared" si="2"/>
        <v>Московский</v>
      </c>
      <c r="B11" s="12" t="str">
        <f t="shared" si="1"/>
        <v>ГБОУ СОШ №370</v>
      </c>
      <c r="C11" s="6">
        <f t="shared" si="1"/>
        <v>11370</v>
      </c>
      <c r="D11" s="6" t="str">
        <f t="shared" si="1"/>
        <v>СОШ</v>
      </c>
      <c r="E11" s="8" t="str">
        <f t="shared" si="1"/>
        <v>3а</v>
      </c>
      <c r="F11" s="8">
        <f t="shared" si="1"/>
        <v>21</v>
      </c>
      <c r="G11" s="8">
        <f t="shared" si="1"/>
        <v>14</v>
      </c>
      <c r="H11" s="8">
        <f t="shared" si="3"/>
        <v>11370008</v>
      </c>
      <c r="I11" s="9">
        <v>2</v>
      </c>
      <c r="J11" s="9"/>
      <c r="K11" s="10">
        <v>1</v>
      </c>
      <c r="L11" s="10"/>
      <c r="M11" s="9"/>
      <c r="N11" s="9">
        <v>1</v>
      </c>
      <c r="O11" s="10"/>
      <c r="P11" s="10">
        <v>1</v>
      </c>
      <c r="Q11" s="9"/>
      <c r="R11" s="9">
        <v>0</v>
      </c>
      <c r="S11" s="10"/>
      <c r="T11" s="10">
        <v>1</v>
      </c>
      <c r="U11" s="9">
        <v>1</v>
      </c>
      <c r="V11" s="9"/>
      <c r="W11" s="10"/>
      <c r="X11" s="10">
        <v>1</v>
      </c>
      <c r="Y11" s="9"/>
      <c r="Z11" s="9">
        <v>1</v>
      </c>
      <c r="AA11" s="11">
        <f t="shared" si="0"/>
        <v>9</v>
      </c>
      <c r="AC11" s="83">
        <v>6</v>
      </c>
      <c r="AD11" s="83">
        <f t="shared" si="4"/>
        <v>3</v>
      </c>
    </row>
    <row r="12" spans="1:30" ht="30" customHeight="1" x14ac:dyDescent="0.25">
      <c r="A12" s="4" t="str">
        <f t="shared" si="2"/>
        <v>Московский</v>
      </c>
      <c r="B12" s="12" t="str">
        <f t="shared" si="1"/>
        <v>ГБОУ СОШ №370</v>
      </c>
      <c r="C12" s="6">
        <f t="shared" si="1"/>
        <v>11370</v>
      </c>
      <c r="D12" s="6" t="str">
        <f t="shared" si="1"/>
        <v>СОШ</v>
      </c>
      <c r="E12" s="13" t="s">
        <v>24</v>
      </c>
      <c r="F12" s="8">
        <v>21</v>
      </c>
      <c r="G12" s="8">
        <v>14</v>
      </c>
      <c r="H12" s="8">
        <f t="shared" si="3"/>
        <v>11370009</v>
      </c>
      <c r="I12" s="9">
        <v>2</v>
      </c>
      <c r="J12" s="9"/>
      <c r="K12" s="10">
        <v>1</v>
      </c>
      <c r="L12" s="10"/>
      <c r="M12" s="9">
        <v>0</v>
      </c>
      <c r="N12" s="9"/>
      <c r="O12" s="10"/>
      <c r="P12" s="10">
        <v>2</v>
      </c>
      <c r="Q12" s="9"/>
      <c r="R12" s="9">
        <v>0</v>
      </c>
      <c r="S12" s="10">
        <v>0</v>
      </c>
      <c r="T12" s="10"/>
      <c r="U12" s="9"/>
      <c r="V12" s="9">
        <v>0</v>
      </c>
      <c r="W12" s="10">
        <v>0</v>
      </c>
      <c r="X12" s="10"/>
      <c r="Y12" s="9">
        <v>1</v>
      </c>
      <c r="Z12" s="9"/>
      <c r="AA12" s="11">
        <f t="shared" si="0"/>
        <v>6</v>
      </c>
      <c r="AC12" s="83">
        <v>7</v>
      </c>
      <c r="AD12" s="83">
        <f t="shared" si="4"/>
        <v>2</v>
      </c>
    </row>
    <row r="13" spans="1:30" ht="30" customHeight="1" x14ac:dyDescent="0.25">
      <c r="A13" s="4" t="str">
        <f t="shared" si="2"/>
        <v>Московский</v>
      </c>
      <c r="B13" s="12" t="str">
        <f t="shared" si="1"/>
        <v>ГБОУ СОШ №370</v>
      </c>
      <c r="C13" s="6">
        <f t="shared" si="1"/>
        <v>11370</v>
      </c>
      <c r="D13" s="6" t="str">
        <f t="shared" si="1"/>
        <v>СОШ</v>
      </c>
      <c r="E13" s="8" t="str">
        <f t="shared" si="1"/>
        <v>3б</v>
      </c>
      <c r="F13" s="8">
        <f t="shared" si="1"/>
        <v>21</v>
      </c>
      <c r="G13" s="8">
        <f t="shared" si="1"/>
        <v>14</v>
      </c>
      <c r="H13" s="8">
        <f t="shared" si="3"/>
        <v>11370010</v>
      </c>
      <c r="I13" s="9"/>
      <c r="J13" s="9">
        <v>0</v>
      </c>
      <c r="K13" s="10"/>
      <c r="L13" s="10">
        <v>0</v>
      </c>
      <c r="M13" s="9"/>
      <c r="N13" s="9">
        <v>0</v>
      </c>
      <c r="O13" s="10">
        <v>1</v>
      </c>
      <c r="P13" s="10"/>
      <c r="Q13" s="9">
        <v>0</v>
      </c>
      <c r="R13" s="9"/>
      <c r="S13" s="10">
        <v>1</v>
      </c>
      <c r="T13" s="10"/>
      <c r="U13" s="9">
        <v>0</v>
      </c>
      <c r="V13" s="9"/>
      <c r="W13" s="10">
        <v>0</v>
      </c>
      <c r="X13" s="10"/>
      <c r="Y13" s="9">
        <v>1</v>
      </c>
      <c r="Z13" s="9"/>
      <c r="AA13" s="11">
        <f t="shared" si="0"/>
        <v>3</v>
      </c>
      <c r="AC13" s="83">
        <v>8</v>
      </c>
      <c r="AD13" s="83">
        <f t="shared" si="4"/>
        <v>1</v>
      </c>
    </row>
    <row r="14" spans="1:30" ht="30" customHeight="1" x14ac:dyDescent="0.25">
      <c r="A14" s="4" t="str">
        <f t="shared" si="2"/>
        <v>Московский</v>
      </c>
      <c r="B14" s="12" t="str">
        <f t="shared" si="1"/>
        <v>ГБОУ СОШ №370</v>
      </c>
      <c r="C14" s="6">
        <f t="shared" si="1"/>
        <v>11370</v>
      </c>
      <c r="D14" s="6" t="str">
        <f t="shared" si="1"/>
        <v>СОШ</v>
      </c>
      <c r="E14" s="8" t="str">
        <f t="shared" si="1"/>
        <v>3б</v>
      </c>
      <c r="F14" s="8">
        <f t="shared" si="1"/>
        <v>21</v>
      </c>
      <c r="G14" s="8">
        <f t="shared" si="1"/>
        <v>14</v>
      </c>
      <c r="H14" s="8">
        <f t="shared" si="3"/>
        <v>11370011</v>
      </c>
      <c r="I14" s="9"/>
      <c r="J14" s="9">
        <v>1</v>
      </c>
      <c r="K14" s="10">
        <v>0</v>
      </c>
      <c r="L14" s="10"/>
      <c r="M14" s="9">
        <v>1</v>
      </c>
      <c r="N14" s="9"/>
      <c r="O14" s="10">
        <v>2</v>
      </c>
      <c r="P14" s="10"/>
      <c r="Q14" s="9"/>
      <c r="R14" s="9">
        <v>2</v>
      </c>
      <c r="S14" s="10">
        <v>0</v>
      </c>
      <c r="T14" s="10"/>
      <c r="U14" s="9"/>
      <c r="V14" s="9">
        <v>0</v>
      </c>
      <c r="W14" s="10">
        <v>2</v>
      </c>
      <c r="X14" s="10"/>
      <c r="Y14" s="9"/>
      <c r="Z14" s="9">
        <v>0</v>
      </c>
      <c r="AA14" s="11">
        <f t="shared" si="0"/>
        <v>8</v>
      </c>
      <c r="AC14" s="83">
        <v>9</v>
      </c>
      <c r="AD14" s="83">
        <f t="shared" si="4"/>
        <v>3</v>
      </c>
    </row>
    <row r="15" spans="1:30" ht="30" customHeight="1" x14ac:dyDescent="0.25">
      <c r="A15" s="4" t="str">
        <f t="shared" si="2"/>
        <v>Московский</v>
      </c>
      <c r="B15" s="12" t="str">
        <f t="shared" si="1"/>
        <v>ГБОУ СОШ №370</v>
      </c>
      <c r="C15" s="6">
        <f t="shared" si="1"/>
        <v>11370</v>
      </c>
      <c r="D15" s="6" t="str">
        <f t="shared" si="1"/>
        <v>СОШ</v>
      </c>
      <c r="E15" s="8" t="str">
        <f t="shared" si="1"/>
        <v>3б</v>
      </c>
      <c r="F15" s="8">
        <f t="shared" si="1"/>
        <v>21</v>
      </c>
      <c r="G15" s="8">
        <f t="shared" si="1"/>
        <v>14</v>
      </c>
      <c r="H15" s="8">
        <f t="shared" si="3"/>
        <v>11370012</v>
      </c>
      <c r="I15" s="9">
        <v>0</v>
      </c>
      <c r="J15" s="9"/>
      <c r="K15" s="10"/>
      <c r="L15" s="10">
        <v>1</v>
      </c>
      <c r="M15" s="9">
        <v>1</v>
      </c>
      <c r="N15" s="9"/>
      <c r="O15" s="10">
        <v>0</v>
      </c>
      <c r="P15" s="10"/>
      <c r="Q15" s="9"/>
      <c r="R15" s="9">
        <v>0</v>
      </c>
      <c r="S15" s="10">
        <v>0</v>
      </c>
      <c r="T15" s="10"/>
      <c r="U15" s="9">
        <v>0</v>
      </c>
      <c r="V15" s="9"/>
      <c r="W15" s="10"/>
      <c r="X15" s="10">
        <v>0</v>
      </c>
      <c r="Y15" s="9">
        <v>0</v>
      </c>
      <c r="Z15" s="9"/>
      <c r="AA15" s="11">
        <f t="shared" si="0"/>
        <v>2</v>
      </c>
      <c r="AC15" s="83">
        <v>10</v>
      </c>
      <c r="AD15" s="83">
        <f t="shared" si="4"/>
        <v>1</v>
      </c>
    </row>
    <row r="16" spans="1:30" ht="30" customHeight="1" x14ac:dyDescent="0.25">
      <c r="A16" s="4" t="str">
        <f t="shared" si="2"/>
        <v>Московский</v>
      </c>
      <c r="B16" s="12" t="str">
        <f t="shared" si="1"/>
        <v>ГБОУ СОШ №370</v>
      </c>
      <c r="C16" s="6">
        <f t="shared" si="1"/>
        <v>11370</v>
      </c>
      <c r="D16" s="6" t="str">
        <f t="shared" si="1"/>
        <v>СОШ</v>
      </c>
      <c r="E16" s="8" t="str">
        <f t="shared" si="1"/>
        <v>3б</v>
      </c>
      <c r="F16" s="8">
        <f t="shared" si="1"/>
        <v>21</v>
      </c>
      <c r="G16" s="8">
        <f t="shared" si="1"/>
        <v>14</v>
      </c>
      <c r="H16" s="8">
        <f t="shared" si="3"/>
        <v>11370013</v>
      </c>
      <c r="I16" s="9">
        <v>0</v>
      </c>
      <c r="J16" s="9"/>
      <c r="K16" s="10"/>
      <c r="L16" s="10">
        <v>1</v>
      </c>
      <c r="M16" s="9">
        <v>1</v>
      </c>
      <c r="N16" s="9"/>
      <c r="O16" s="10">
        <v>2</v>
      </c>
      <c r="P16" s="10"/>
      <c r="Q16" s="9"/>
      <c r="R16" s="9">
        <v>1</v>
      </c>
      <c r="S16" s="10">
        <v>1</v>
      </c>
      <c r="T16" s="10"/>
      <c r="U16" s="9">
        <v>0</v>
      </c>
      <c r="V16" s="9"/>
      <c r="W16" s="10">
        <v>2</v>
      </c>
      <c r="X16" s="10"/>
      <c r="Y16" s="9">
        <v>1</v>
      </c>
      <c r="Z16" s="9"/>
      <c r="AA16" s="11">
        <f t="shared" si="0"/>
        <v>9</v>
      </c>
      <c r="AC16" s="83">
        <v>11</v>
      </c>
      <c r="AD16" s="83">
        <f t="shared" si="4"/>
        <v>0</v>
      </c>
    </row>
    <row r="17" spans="1:30" ht="30" customHeight="1" x14ac:dyDescent="0.25">
      <c r="A17" s="4" t="str">
        <f t="shared" si="2"/>
        <v>Московский</v>
      </c>
      <c r="B17" s="12" t="str">
        <f t="shared" si="1"/>
        <v>ГБОУ СОШ №370</v>
      </c>
      <c r="C17" s="6">
        <f t="shared" si="1"/>
        <v>11370</v>
      </c>
      <c r="D17" s="6" t="str">
        <f t="shared" si="1"/>
        <v>СОШ</v>
      </c>
      <c r="E17" s="8" t="str">
        <f t="shared" si="1"/>
        <v>3б</v>
      </c>
      <c r="F17" s="8">
        <f t="shared" si="1"/>
        <v>21</v>
      </c>
      <c r="G17" s="8">
        <f t="shared" si="1"/>
        <v>14</v>
      </c>
      <c r="H17" s="8">
        <f t="shared" si="3"/>
        <v>11370014</v>
      </c>
      <c r="I17" s="9">
        <v>0</v>
      </c>
      <c r="J17" s="9"/>
      <c r="K17" s="10">
        <v>0</v>
      </c>
      <c r="L17" s="10"/>
      <c r="M17" s="9">
        <v>0</v>
      </c>
      <c r="N17" s="9"/>
      <c r="O17" s="10">
        <v>2</v>
      </c>
      <c r="P17" s="10"/>
      <c r="Q17" s="9">
        <v>0</v>
      </c>
      <c r="R17" s="9"/>
      <c r="S17" s="10">
        <v>0</v>
      </c>
      <c r="T17" s="10"/>
      <c r="U17" s="9"/>
      <c r="V17" s="9">
        <v>0</v>
      </c>
      <c r="W17" s="10"/>
      <c r="X17" s="10">
        <v>0</v>
      </c>
      <c r="Y17" s="9"/>
      <c r="Z17" s="9">
        <v>0</v>
      </c>
      <c r="AA17" s="11">
        <f t="shared" si="0"/>
        <v>2</v>
      </c>
      <c r="AC17" s="83">
        <v>12</v>
      </c>
      <c r="AD17" s="83">
        <f t="shared" si="4"/>
        <v>1</v>
      </c>
    </row>
    <row r="18" spans="1:30" x14ac:dyDescent="0.25">
      <c r="I18" s="15">
        <f>COUNTA(I4:I17)</f>
        <v>8</v>
      </c>
      <c r="J18" s="15">
        <f t="shared" ref="J18:AA18" si="5">COUNTA(J4:J17)</f>
        <v>6</v>
      </c>
      <c r="K18" s="15">
        <f t="shared" si="5"/>
        <v>8</v>
      </c>
      <c r="L18" s="15">
        <f t="shared" si="5"/>
        <v>6</v>
      </c>
      <c r="M18" s="15">
        <f t="shared" si="5"/>
        <v>8</v>
      </c>
      <c r="N18" s="15">
        <f t="shared" si="5"/>
        <v>6</v>
      </c>
      <c r="O18" s="15">
        <f t="shared" si="5"/>
        <v>11</v>
      </c>
      <c r="P18" s="15">
        <f t="shared" si="5"/>
        <v>3</v>
      </c>
      <c r="Q18" s="15">
        <f t="shared" si="5"/>
        <v>8</v>
      </c>
      <c r="R18" s="15">
        <f t="shared" si="5"/>
        <v>6</v>
      </c>
      <c r="S18" s="15">
        <f t="shared" si="5"/>
        <v>12</v>
      </c>
      <c r="T18" s="15">
        <f t="shared" si="5"/>
        <v>2</v>
      </c>
      <c r="U18" s="15">
        <f t="shared" si="5"/>
        <v>9</v>
      </c>
      <c r="V18" s="15">
        <f t="shared" si="5"/>
        <v>5</v>
      </c>
      <c r="W18" s="15">
        <f t="shared" si="5"/>
        <v>11</v>
      </c>
      <c r="X18" s="15">
        <f t="shared" si="5"/>
        <v>3</v>
      </c>
      <c r="Y18" s="15">
        <f t="shared" si="5"/>
        <v>10</v>
      </c>
      <c r="Z18" s="15">
        <f t="shared" si="5"/>
        <v>4</v>
      </c>
      <c r="AA18" s="15">
        <f t="shared" si="5"/>
        <v>14</v>
      </c>
      <c r="AC18" s="83">
        <v>13</v>
      </c>
      <c r="AD18" s="83">
        <f t="shared" si="4"/>
        <v>0</v>
      </c>
    </row>
    <row r="19" spans="1:30" x14ac:dyDescent="0.25">
      <c r="I19" s="15">
        <f>SUM(I4:I17)/(I18*I20)</f>
        <v>0.4375</v>
      </c>
      <c r="J19" s="15">
        <f t="shared" ref="J19:AA19" si="6">SUM(J4:J17)/(J18*J20)</f>
        <v>0.41666666666666669</v>
      </c>
      <c r="K19" s="15">
        <f t="shared" si="6"/>
        <v>0.75</v>
      </c>
      <c r="L19" s="15">
        <f t="shared" si="6"/>
        <v>0.5</v>
      </c>
      <c r="M19" s="15">
        <f t="shared" si="6"/>
        <v>0.5</v>
      </c>
      <c r="N19" s="15">
        <f t="shared" si="6"/>
        <v>0.33333333333333331</v>
      </c>
      <c r="O19" s="15">
        <f t="shared" si="6"/>
        <v>0.77272727272727271</v>
      </c>
      <c r="P19" s="15">
        <f t="shared" si="6"/>
        <v>0.66666666666666663</v>
      </c>
      <c r="Q19" s="15">
        <f t="shared" si="6"/>
        <v>0.4375</v>
      </c>
      <c r="R19" s="15">
        <f t="shared" si="6"/>
        <v>0.41666666666666669</v>
      </c>
      <c r="S19" s="15">
        <f t="shared" si="6"/>
        <v>0.41666666666666669</v>
      </c>
      <c r="T19" s="15">
        <f t="shared" si="6"/>
        <v>0.5</v>
      </c>
      <c r="U19" s="15">
        <f t="shared" si="6"/>
        <v>0.55555555555555558</v>
      </c>
      <c r="V19" s="15">
        <f t="shared" si="6"/>
        <v>0</v>
      </c>
      <c r="W19" s="15">
        <f t="shared" si="6"/>
        <v>0.68181818181818177</v>
      </c>
      <c r="X19" s="15">
        <f t="shared" si="6"/>
        <v>0.16666666666666666</v>
      </c>
      <c r="Y19" s="15">
        <f t="shared" si="6"/>
        <v>0.8</v>
      </c>
      <c r="Z19" s="15">
        <f t="shared" si="6"/>
        <v>0.25</v>
      </c>
      <c r="AA19" s="15">
        <f t="shared" si="6"/>
        <v>0.52747252747252749</v>
      </c>
      <c r="AC19" s="83"/>
      <c r="AD19" s="83">
        <f>SUM(AD6:AD18)</f>
        <v>14</v>
      </c>
    </row>
    <row r="20" spans="1:30" s="52" customFormat="1" x14ac:dyDescent="0.25">
      <c r="A20" s="52" t="s">
        <v>120</v>
      </c>
      <c r="E20" s="14"/>
      <c r="F20" s="14"/>
      <c r="G20" s="14"/>
      <c r="H20" s="14"/>
      <c r="I20" s="15">
        <v>2</v>
      </c>
      <c r="J20" s="15">
        <v>2</v>
      </c>
      <c r="K20" s="15">
        <v>1</v>
      </c>
      <c r="L20" s="15">
        <v>1</v>
      </c>
      <c r="M20" s="15">
        <v>1</v>
      </c>
      <c r="N20" s="15">
        <v>1</v>
      </c>
      <c r="O20" s="15">
        <v>2</v>
      </c>
      <c r="P20" s="15">
        <v>2</v>
      </c>
      <c r="Q20" s="15">
        <v>2</v>
      </c>
      <c r="R20" s="15">
        <v>2</v>
      </c>
      <c r="S20" s="86">
        <v>1</v>
      </c>
      <c r="T20" s="15">
        <v>1</v>
      </c>
      <c r="U20" s="87">
        <v>1</v>
      </c>
      <c r="V20" s="15">
        <v>1</v>
      </c>
      <c r="W20" s="15">
        <v>2</v>
      </c>
      <c r="X20" s="15">
        <v>2</v>
      </c>
      <c r="Y20" s="87">
        <v>1</v>
      </c>
      <c r="Z20" s="15">
        <v>1</v>
      </c>
      <c r="AA20" s="15">
        <v>13</v>
      </c>
    </row>
    <row r="21" spans="1:30" x14ac:dyDescent="0.25">
      <c r="I21" s="15">
        <f>SUM(I4:J17)/(14*I20)</f>
        <v>0.42857142857142855</v>
      </c>
      <c r="K21" s="15">
        <f t="shared" ref="K21:AA21" si="7">SUM(K4:L17)/(14*K20)</f>
        <v>0.6428571428571429</v>
      </c>
      <c r="M21" s="15">
        <f t="shared" si="7"/>
        <v>0.42857142857142855</v>
      </c>
      <c r="O21" s="15">
        <f t="shared" si="7"/>
        <v>0.75</v>
      </c>
      <c r="Q21" s="15">
        <f t="shared" si="7"/>
        <v>0.42857142857142855</v>
      </c>
      <c r="S21" s="15">
        <f t="shared" si="7"/>
        <v>0.42857142857142855</v>
      </c>
      <c r="U21" s="15">
        <f t="shared" si="7"/>
        <v>0.35714285714285715</v>
      </c>
      <c r="W21" s="15">
        <f t="shared" si="7"/>
        <v>0.5714285714285714</v>
      </c>
      <c r="Y21" s="15">
        <f t="shared" si="7"/>
        <v>0.6428571428571429</v>
      </c>
      <c r="AA21" s="15">
        <f t="shared" si="7"/>
        <v>0.52747252747252749</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allowBlank="1" showErrorMessage="1" sqref="E4:G17 A4"/>
    <dataValidation operator="lessThanOrEqual" allowBlank="1" showInputMessage="1" showErrorMessage="1" sqref="H4:H17"/>
    <dataValidation type="list" allowBlank="1" showInputMessage="1" showErrorMessage="1" sqref="I4:J17 O4:R17 W4:X17">
      <formula1>балл2</formula1>
    </dataValidation>
    <dataValidation type="list" allowBlank="1" showInputMessage="1" showErrorMessage="1" sqref="K4:N17 S4:V17 Y4:Z17">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AD91"/>
  <sheetViews>
    <sheetView showGridLines="0" zoomScale="80" zoomScaleNormal="80" workbookViewId="0">
      <selection activeCell="A91" sqref="A91:XFD91"/>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35</v>
      </c>
      <c r="C4" s="6">
        <f>VLOOKUP(B4,[10]Списки!$C$1:$E$40,2,FALSE)</f>
        <v>11371</v>
      </c>
      <c r="D4" s="6" t="str">
        <f>VLOOKUP(B4,[10]Списки!$C$1:$E$40,3,FALSE)</f>
        <v>СОШ с углуб.</v>
      </c>
      <c r="E4" s="7" t="s">
        <v>23</v>
      </c>
      <c r="F4" s="8">
        <v>90</v>
      </c>
      <c r="G4" s="8">
        <v>84</v>
      </c>
      <c r="H4" s="8">
        <f>C4*1000+1</f>
        <v>11371001</v>
      </c>
      <c r="I4" s="21">
        <v>2</v>
      </c>
      <c r="J4" s="22"/>
      <c r="K4" s="23">
        <v>1</v>
      </c>
      <c r="L4" s="24"/>
      <c r="M4" s="22">
        <v>1</v>
      </c>
      <c r="N4" s="22"/>
      <c r="O4" s="24"/>
      <c r="P4" s="24">
        <v>2</v>
      </c>
      <c r="Q4" s="22"/>
      <c r="R4" s="22">
        <v>1</v>
      </c>
      <c r="S4" s="24"/>
      <c r="T4" s="24">
        <v>1</v>
      </c>
      <c r="U4" s="22">
        <v>0</v>
      </c>
      <c r="V4" s="22"/>
      <c r="W4" s="24">
        <v>2</v>
      </c>
      <c r="X4" s="24"/>
      <c r="Y4" s="22">
        <v>1</v>
      </c>
      <c r="Z4" s="22"/>
      <c r="AA4" s="11">
        <f t="shared" ref="AA4:AA64" si="0">IF(COUNTBLANK(I4:Z4)&lt;=9,SUM(I4:Z4),"Не писал")</f>
        <v>11</v>
      </c>
      <c r="AC4" s="83" t="s">
        <v>81</v>
      </c>
      <c r="AD4" s="83" t="s">
        <v>150</v>
      </c>
    </row>
    <row r="5" spans="1:30" ht="30" customHeight="1" x14ac:dyDescent="0.25">
      <c r="A5" s="4" t="str">
        <f>A4</f>
        <v>Московский</v>
      </c>
      <c r="B5" s="12" t="str">
        <f t="shared" ref="B5:G20" si="1">B4</f>
        <v>ГБОУ СОШ №371</v>
      </c>
      <c r="C5" s="6">
        <f t="shared" si="1"/>
        <v>11371</v>
      </c>
      <c r="D5" s="6" t="str">
        <f t="shared" si="1"/>
        <v>СОШ с углуб.</v>
      </c>
      <c r="E5" s="8" t="str">
        <f t="shared" si="1"/>
        <v>3а</v>
      </c>
      <c r="F5" s="8">
        <f t="shared" si="1"/>
        <v>90</v>
      </c>
      <c r="G5" s="8">
        <f t="shared" si="1"/>
        <v>84</v>
      </c>
      <c r="H5" s="8">
        <f>H4+1</f>
        <v>11371002</v>
      </c>
      <c r="I5" s="21">
        <v>2</v>
      </c>
      <c r="J5" s="22"/>
      <c r="K5" s="23"/>
      <c r="L5" s="24">
        <v>1</v>
      </c>
      <c r="M5" s="22">
        <v>1</v>
      </c>
      <c r="N5" s="22"/>
      <c r="O5" s="24">
        <v>2</v>
      </c>
      <c r="P5" s="24"/>
      <c r="Q5" s="22"/>
      <c r="R5" s="22">
        <v>1</v>
      </c>
      <c r="S5" s="24"/>
      <c r="T5" s="24">
        <v>1</v>
      </c>
      <c r="U5" s="22"/>
      <c r="V5" s="22">
        <v>0</v>
      </c>
      <c r="W5" s="24">
        <v>2</v>
      </c>
      <c r="X5" s="24"/>
      <c r="Y5" s="22">
        <v>1</v>
      </c>
      <c r="Z5" s="22"/>
      <c r="AA5" s="11">
        <f t="shared" si="0"/>
        <v>11</v>
      </c>
      <c r="AC5" s="83">
        <v>0</v>
      </c>
      <c r="AD5" s="83">
        <f>COUNTIF(AA$4:AA$87,AC5)</f>
        <v>0</v>
      </c>
    </row>
    <row r="6" spans="1:30" ht="30" customHeight="1" x14ac:dyDescent="0.25">
      <c r="A6" s="4" t="str">
        <f t="shared" ref="A6:G21" si="2">A5</f>
        <v>Московский</v>
      </c>
      <c r="B6" s="12" t="str">
        <f t="shared" si="1"/>
        <v>ГБОУ СОШ №371</v>
      </c>
      <c r="C6" s="6">
        <f t="shared" si="1"/>
        <v>11371</v>
      </c>
      <c r="D6" s="6" t="str">
        <f t="shared" si="1"/>
        <v>СОШ с углуб.</v>
      </c>
      <c r="E6" s="8" t="str">
        <f t="shared" si="1"/>
        <v>3а</v>
      </c>
      <c r="F6" s="8">
        <f t="shared" si="1"/>
        <v>90</v>
      </c>
      <c r="G6" s="8">
        <f t="shared" si="1"/>
        <v>84</v>
      </c>
      <c r="H6" s="8">
        <f t="shared" ref="H6:H69" si="3">H5+1</f>
        <v>11371003</v>
      </c>
      <c r="I6" s="21">
        <v>2</v>
      </c>
      <c r="J6" s="22"/>
      <c r="K6" s="23">
        <v>1</v>
      </c>
      <c r="L6" s="24"/>
      <c r="M6" s="22">
        <v>1</v>
      </c>
      <c r="N6" s="22"/>
      <c r="O6" s="24"/>
      <c r="P6" s="24">
        <v>2</v>
      </c>
      <c r="Q6" s="22"/>
      <c r="R6" s="22">
        <v>2</v>
      </c>
      <c r="S6" s="24">
        <v>1</v>
      </c>
      <c r="T6" s="24"/>
      <c r="U6" s="22">
        <v>1</v>
      </c>
      <c r="V6" s="22"/>
      <c r="W6" s="24">
        <v>2</v>
      </c>
      <c r="X6" s="24"/>
      <c r="Y6" s="22">
        <v>1</v>
      </c>
      <c r="Z6" s="22"/>
      <c r="AA6" s="11">
        <f t="shared" si="0"/>
        <v>13</v>
      </c>
      <c r="AC6" s="83">
        <v>1</v>
      </c>
      <c r="AD6" s="83">
        <f t="shared" ref="AD6:AD18" si="4">COUNTIF(AA$4:AA$87,AC6)</f>
        <v>0</v>
      </c>
    </row>
    <row r="7" spans="1:30" ht="30" customHeight="1" x14ac:dyDescent="0.25">
      <c r="A7" s="4" t="str">
        <f t="shared" si="2"/>
        <v>Московский</v>
      </c>
      <c r="B7" s="12" t="str">
        <f t="shared" si="1"/>
        <v>ГБОУ СОШ №371</v>
      </c>
      <c r="C7" s="6">
        <f t="shared" si="1"/>
        <v>11371</v>
      </c>
      <c r="D7" s="6" t="str">
        <f t="shared" si="1"/>
        <v>СОШ с углуб.</v>
      </c>
      <c r="E7" s="8" t="str">
        <f t="shared" si="1"/>
        <v>3а</v>
      </c>
      <c r="F7" s="8">
        <f t="shared" si="1"/>
        <v>90</v>
      </c>
      <c r="G7" s="8">
        <f t="shared" si="1"/>
        <v>84</v>
      </c>
      <c r="H7" s="8">
        <f t="shared" si="3"/>
        <v>11371004</v>
      </c>
      <c r="I7" s="21">
        <v>2</v>
      </c>
      <c r="J7" s="22"/>
      <c r="K7" s="23">
        <v>1</v>
      </c>
      <c r="L7" s="24"/>
      <c r="M7" s="22">
        <v>1</v>
      </c>
      <c r="N7" s="22"/>
      <c r="O7" s="24">
        <v>2</v>
      </c>
      <c r="P7" s="24"/>
      <c r="Q7" s="22"/>
      <c r="R7" s="22">
        <v>2</v>
      </c>
      <c r="S7" s="24"/>
      <c r="T7" s="24">
        <v>0</v>
      </c>
      <c r="U7" s="22">
        <v>1</v>
      </c>
      <c r="V7" s="22"/>
      <c r="W7" s="24"/>
      <c r="X7" s="24">
        <v>2</v>
      </c>
      <c r="Y7" s="22">
        <v>1</v>
      </c>
      <c r="Z7" s="22"/>
      <c r="AA7" s="11">
        <f t="shared" si="0"/>
        <v>12</v>
      </c>
      <c r="AC7" s="83">
        <v>2</v>
      </c>
      <c r="AD7" s="83">
        <f t="shared" si="4"/>
        <v>0</v>
      </c>
    </row>
    <row r="8" spans="1:30" ht="30" customHeight="1" x14ac:dyDescent="0.25">
      <c r="A8" s="4" t="str">
        <f t="shared" si="2"/>
        <v>Московский</v>
      </c>
      <c r="B8" s="12" t="str">
        <f t="shared" si="1"/>
        <v>ГБОУ СОШ №371</v>
      </c>
      <c r="C8" s="6">
        <f t="shared" si="1"/>
        <v>11371</v>
      </c>
      <c r="D8" s="6" t="str">
        <f t="shared" si="1"/>
        <v>СОШ с углуб.</v>
      </c>
      <c r="E8" s="8" t="str">
        <f t="shared" si="1"/>
        <v>3а</v>
      </c>
      <c r="F8" s="8">
        <f t="shared" si="1"/>
        <v>90</v>
      </c>
      <c r="G8" s="8">
        <f t="shared" si="1"/>
        <v>84</v>
      </c>
      <c r="H8" s="8">
        <f t="shared" si="3"/>
        <v>11371005</v>
      </c>
      <c r="I8" s="21"/>
      <c r="J8" s="22">
        <v>2</v>
      </c>
      <c r="K8" s="23"/>
      <c r="L8" s="24">
        <v>1</v>
      </c>
      <c r="M8" s="22">
        <v>1</v>
      </c>
      <c r="N8" s="22"/>
      <c r="O8" s="24">
        <v>2</v>
      </c>
      <c r="P8" s="24"/>
      <c r="Q8" s="22"/>
      <c r="R8" s="22">
        <v>2</v>
      </c>
      <c r="S8" s="24">
        <v>0</v>
      </c>
      <c r="T8" s="24"/>
      <c r="U8" s="22"/>
      <c r="V8" s="22">
        <v>0</v>
      </c>
      <c r="W8" s="24"/>
      <c r="X8" s="24">
        <v>2</v>
      </c>
      <c r="Y8" s="22">
        <v>1</v>
      </c>
      <c r="Z8" s="22"/>
      <c r="AA8" s="11">
        <f t="shared" si="0"/>
        <v>11</v>
      </c>
      <c r="AC8" s="83">
        <v>3</v>
      </c>
      <c r="AD8" s="83">
        <f t="shared" si="4"/>
        <v>0</v>
      </c>
    </row>
    <row r="9" spans="1:30" ht="30" customHeight="1" x14ac:dyDescent="0.25">
      <c r="A9" s="4" t="str">
        <f t="shared" si="2"/>
        <v>Московский</v>
      </c>
      <c r="B9" s="12" t="str">
        <f t="shared" si="1"/>
        <v>ГБОУ СОШ №371</v>
      </c>
      <c r="C9" s="6">
        <f t="shared" si="1"/>
        <v>11371</v>
      </c>
      <c r="D9" s="6" t="str">
        <f t="shared" si="1"/>
        <v>СОШ с углуб.</v>
      </c>
      <c r="E9" s="8" t="str">
        <f t="shared" si="1"/>
        <v>3а</v>
      </c>
      <c r="F9" s="8">
        <f t="shared" si="1"/>
        <v>90</v>
      </c>
      <c r="G9" s="8">
        <f t="shared" si="1"/>
        <v>84</v>
      </c>
      <c r="H9" s="8">
        <f t="shared" si="3"/>
        <v>11371006</v>
      </c>
      <c r="I9" s="21"/>
      <c r="J9" s="22">
        <v>2</v>
      </c>
      <c r="K9" s="23">
        <v>1</v>
      </c>
      <c r="L9" s="24"/>
      <c r="M9" s="22">
        <v>1</v>
      </c>
      <c r="N9" s="22"/>
      <c r="O9" s="24">
        <v>2</v>
      </c>
      <c r="P9" s="24"/>
      <c r="Q9" s="22"/>
      <c r="R9" s="22">
        <v>1</v>
      </c>
      <c r="S9" s="24">
        <v>1</v>
      </c>
      <c r="T9" s="24"/>
      <c r="U9" s="22"/>
      <c r="V9" s="22">
        <v>0</v>
      </c>
      <c r="W9" s="24">
        <v>1</v>
      </c>
      <c r="X9" s="24"/>
      <c r="Y9" s="22">
        <v>1</v>
      </c>
      <c r="Z9" s="22"/>
      <c r="AA9" s="11">
        <f t="shared" si="0"/>
        <v>10</v>
      </c>
      <c r="AC9" s="83">
        <v>4</v>
      </c>
      <c r="AD9" s="83">
        <f t="shared" si="4"/>
        <v>0</v>
      </c>
    </row>
    <row r="10" spans="1:30" ht="30" customHeight="1" x14ac:dyDescent="0.25">
      <c r="A10" s="4" t="str">
        <f t="shared" si="2"/>
        <v>Московский</v>
      </c>
      <c r="B10" s="12" t="str">
        <f t="shared" si="1"/>
        <v>ГБОУ СОШ №371</v>
      </c>
      <c r="C10" s="6">
        <f t="shared" si="1"/>
        <v>11371</v>
      </c>
      <c r="D10" s="6" t="str">
        <f t="shared" si="1"/>
        <v>СОШ с углуб.</v>
      </c>
      <c r="E10" s="8" t="str">
        <f t="shared" si="1"/>
        <v>3а</v>
      </c>
      <c r="F10" s="8">
        <f t="shared" si="1"/>
        <v>90</v>
      </c>
      <c r="G10" s="8">
        <f t="shared" si="1"/>
        <v>84</v>
      </c>
      <c r="H10" s="8">
        <f t="shared" si="3"/>
        <v>11371007</v>
      </c>
      <c r="I10" s="21"/>
      <c r="J10" s="22">
        <v>2</v>
      </c>
      <c r="K10" s="23"/>
      <c r="L10" s="24">
        <v>1</v>
      </c>
      <c r="M10" s="22">
        <v>1</v>
      </c>
      <c r="N10" s="22"/>
      <c r="O10" s="24">
        <v>2</v>
      </c>
      <c r="P10" s="24"/>
      <c r="Q10" s="22"/>
      <c r="R10" s="22">
        <v>2</v>
      </c>
      <c r="S10" s="24"/>
      <c r="T10" s="24">
        <v>1</v>
      </c>
      <c r="U10" s="22">
        <v>1</v>
      </c>
      <c r="V10" s="22"/>
      <c r="W10" s="24">
        <v>2</v>
      </c>
      <c r="X10" s="24"/>
      <c r="Y10" s="22">
        <v>1</v>
      </c>
      <c r="Z10" s="22"/>
      <c r="AA10" s="11">
        <f t="shared" si="0"/>
        <v>13</v>
      </c>
      <c r="AC10" s="83">
        <v>5</v>
      </c>
      <c r="AD10" s="83">
        <f t="shared" si="4"/>
        <v>1</v>
      </c>
    </row>
    <row r="11" spans="1:30" ht="30" customHeight="1" x14ac:dyDescent="0.25">
      <c r="A11" s="4" t="str">
        <f t="shared" si="2"/>
        <v>Московский</v>
      </c>
      <c r="B11" s="12" t="str">
        <f t="shared" si="1"/>
        <v>ГБОУ СОШ №371</v>
      </c>
      <c r="C11" s="6">
        <f t="shared" si="1"/>
        <v>11371</v>
      </c>
      <c r="D11" s="6" t="str">
        <f t="shared" si="1"/>
        <v>СОШ с углуб.</v>
      </c>
      <c r="E11" s="8" t="str">
        <f t="shared" si="1"/>
        <v>3а</v>
      </c>
      <c r="F11" s="8">
        <f t="shared" si="1"/>
        <v>90</v>
      </c>
      <c r="G11" s="8">
        <f t="shared" si="1"/>
        <v>84</v>
      </c>
      <c r="H11" s="8">
        <f t="shared" si="3"/>
        <v>11371008</v>
      </c>
      <c r="I11" s="21"/>
      <c r="J11" s="22">
        <v>2</v>
      </c>
      <c r="K11" s="23">
        <v>1</v>
      </c>
      <c r="L11" s="24"/>
      <c r="M11" s="22"/>
      <c r="N11" s="22">
        <v>1</v>
      </c>
      <c r="O11" s="24">
        <v>2</v>
      </c>
      <c r="P11" s="24"/>
      <c r="Q11" s="22">
        <v>2</v>
      </c>
      <c r="R11" s="22"/>
      <c r="S11" s="24"/>
      <c r="T11" s="24">
        <v>1</v>
      </c>
      <c r="U11" s="22">
        <v>1</v>
      </c>
      <c r="V11" s="22"/>
      <c r="W11" s="24">
        <v>2</v>
      </c>
      <c r="X11" s="24"/>
      <c r="Y11" s="22">
        <v>1</v>
      </c>
      <c r="Z11" s="22"/>
      <c r="AA11" s="11">
        <f t="shared" si="0"/>
        <v>13</v>
      </c>
      <c r="AC11" s="83">
        <v>6</v>
      </c>
      <c r="AD11" s="83">
        <f t="shared" si="4"/>
        <v>1</v>
      </c>
    </row>
    <row r="12" spans="1:30" ht="30" customHeight="1" x14ac:dyDescent="0.25">
      <c r="A12" s="4" t="str">
        <f t="shared" si="2"/>
        <v>Московский</v>
      </c>
      <c r="B12" s="12" t="str">
        <f t="shared" si="1"/>
        <v>ГБОУ СОШ №371</v>
      </c>
      <c r="C12" s="6">
        <f t="shared" si="1"/>
        <v>11371</v>
      </c>
      <c r="D12" s="6" t="str">
        <f t="shared" si="1"/>
        <v>СОШ с углуб.</v>
      </c>
      <c r="E12" s="8" t="str">
        <f t="shared" si="1"/>
        <v>3а</v>
      </c>
      <c r="F12" s="8">
        <f t="shared" si="1"/>
        <v>90</v>
      </c>
      <c r="G12" s="8">
        <f t="shared" si="1"/>
        <v>84</v>
      </c>
      <c r="H12" s="8">
        <f t="shared" si="3"/>
        <v>11371009</v>
      </c>
      <c r="I12" s="21">
        <v>2</v>
      </c>
      <c r="J12" s="22"/>
      <c r="K12" s="23"/>
      <c r="L12" s="24">
        <v>1</v>
      </c>
      <c r="M12" s="22"/>
      <c r="N12" s="22">
        <v>1</v>
      </c>
      <c r="O12" s="24">
        <v>2</v>
      </c>
      <c r="P12" s="24"/>
      <c r="Q12" s="22"/>
      <c r="R12" s="22">
        <v>2</v>
      </c>
      <c r="S12" s="24">
        <v>0</v>
      </c>
      <c r="T12" s="24"/>
      <c r="U12" s="22">
        <v>1</v>
      </c>
      <c r="V12" s="22"/>
      <c r="W12" s="24">
        <v>2</v>
      </c>
      <c r="X12" s="24"/>
      <c r="Y12" s="22">
        <v>1</v>
      </c>
      <c r="Z12" s="22"/>
      <c r="AA12" s="11">
        <f t="shared" si="0"/>
        <v>12</v>
      </c>
      <c r="AC12" s="83">
        <v>7</v>
      </c>
      <c r="AD12" s="83">
        <f t="shared" si="4"/>
        <v>1</v>
      </c>
    </row>
    <row r="13" spans="1:30" ht="30" customHeight="1" x14ac:dyDescent="0.25">
      <c r="A13" s="4" t="str">
        <f t="shared" si="2"/>
        <v>Московский</v>
      </c>
      <c r="B13" s="12" t="str">
        <f t="shared" si="1"/>
        <v>ГБОУ СОШ №371</v>
      </c>
      <c r="C13" s="6">
        <f t="shared" si="1"/>
        <v>11371</v>
      </c>
      <c r="D13" s="6" t="str">
        <f t="shared" si="1"/>
        <v>СОШ с углуб.</v>
      </c>
      <c r="E13" s="8" t="str">
        <f t="shared" si="1"/>
        <v>3а</v>
      </c>
      <c r="F13" s="8">
        <f t="shared" si="1"/>
        <v>90</v>
      </c>
      <c r="G13" s="8">
        <f t="shared" si="1"/>
        <v>84</v>
      </c>
      <c r="H13" s="8">
        <f t="shared" si="3"/>
        <v>11371010</v>
      </c>
      <c r="I13" s="21"/>
      <c r="J13" s="22">
        <v>1</v>
      </c>
      <c r="K13" s="23"/>
      <c r="L13" s="24">
        <v>1</v>
      </c>
      <c r="M13" s="22">
        <v>1</v>
      </c>
      <c r="N13" s="22"/>
      <c r="O13" s="24">
        <v>2</v>
      </c>
      <c r="P13" s="24"/>
      <c r="Q13" s="22"/>
      <c r="R13" s="22">
        <v>1</v>
      </c>
      <c r="S13" s="24"/>
      <c r="T13" s="24">
        <v>1</v>
      </c>
      <c r="U13" s="22">
        <v>1</v>
      </c>
      <c r="V13" s="22"/>
      <c r="W13" s="24">
        <v>2</v>
      </c>
      <c r="X13" s="24"/>
      <c r="Y13" s="22">
        <v>1</v>
      </c>
      <c r="Z13" s="22"/>
      <c r="AA13" s="11">
        <f t="shared" si="0"/>
        <v>11</v>
      </c>
      <c r="AC13" s="83">
        <v>8</v>
      </c>
      <c r="AD13" s="83">
        <f t="shared" si="4"/>
        <v>4</v>
      </c>
    </row>
    <row r="14" spans="1:30" ht="30" customHeight="1" x14ac:dyDescent="0.25">
      <c r="A14" s="4" t="str">
        <f t="shared" si="2"/>
        <v>Московский</v>
      </c>
      <c r="B14" s="12" t="str">
        <f t="shared" si="1"/>
        <v>ГБОУ СОШ №371</v>
      </c>
      <c r="C14" s="6">
        <f t="shared" si="1"/>
        <v>11371</v>
      </c>
      <c r="D14" s="6" t="str">
        <f t="shared" si="1"/>
        <v>СОШ с углуб.</v>
      </c>
      <c r="E14" s="8" t="str">
        <f t="shared" si="1"/>
        <v>3а</v>
      </c>
      <c r="F14" s="8">
        <f t="shared" si="1"/>
        <v>90</v>
      </c>
      <c r="G14" s="8">
        <f t="shared" si="1"/>
        <v>84</v>
      </c>
      <c r="H14" s="8">
        <f t="shared" si="3"/>
        <v>11371011</v>
      </c>
      <c r="I14" s="21">
        <v>2</v>
      </c>
      <c r="J14" s="22"/>
      <c r="K14" s="23">
        <v>1</v>
      </c>
      <c r="L14" s="24"/>
      <c r="M14" s="22">
        <v>1</v>
      </c>
      <c r="N14" s="22"/>
      <c r="O14" s="24">
        <v>2</v>
      </c>
      <c r="P14" s="24"/>
      <c r="Q14" s="22">
        <v>2</v>
      </c>
      <c r="R14" s="22"/>
      <c r="S14" s="24">
        <v>1</v>
      </c>
      <c r="T14" s="24"/>
      <c r="U14" s="22"/>
      <c r="V14" s="22">
        <v>1</v>
      </c>
      <c r="W14" s="24">
        <v>2</v>
      </c>
      <c r="X14" s="24"/>
      <c r="Y14" s="22">
        <v>1</v>
      </c>
      <c r="Z14" s="22"/>
      <c r="AA14" s="11">
        <f t="shared" si="0"/>
        <v>13</v>
      </c>
      <c r="AC14" s="83">
        <v>9</v>
      </c>
      <c r="AD14" s="83">
        <f t="shared" si="4"/>
        <v>13</v>
      </c>
    </row>
    <row r="15" spans="1:30" ht="30" customHeight="1" x14ac:dyDescent="0.25">
      <c r="A15" s="4" t="str">
        <f t="shared" si="2"/>
        <v>Московский</v>
      </c>
      <c r="B15" s="12" t="str">
        <f t="shared" si="1"/>
        <v>ГБОУ СОШ №371</v>
      </c>
      <c r="C15" s="6">
        <f t="shared" si="1"/>
        <v>11371</v>
      </c>
      <c r="D15" s="6" t="str">
        <f t="shared" si="1"/>
        <v>СОШ с углуб.</v>
      </c>
      <c r="E15" s="8" t="str">
        <f t="shared" si="1"/>
        <v>3а</v>
      </c>
      <c r="F15" s="8">
        <f t="shared" si="1"/>
        <v>90</v>
      </c>
      <c r="G15" s="8">
        <f t="shared" si="1"/>
        <v>84</v>
      </c>
      <c r="H15" s="8">
        <f t="shared" si="3"/>
        <v>11371012</v>
      </c>
      <c r="I15" s="21"/>
      <c r="J15" s="22">
        <v>2</v>
      </c>
      <c r="K15" s="23">
        <v>1</v>
      </c>
      <c r="L15" s="24"/>
      <c r="M15" s="22">
        <v>1</v>
      </c>
      <c r="N15" s="22"/>
      <c r="O15" s="24">
        <v>2</v>
      </c>
      <c r="P15" s="24"/>
      <c r="Q15" s="22">
        <v>1</v>
      </c>
      <c r="R15" s="22"/>
      <c r="S15" s="24">
        <v>1</v>
      </c>
      <c r="T15" s="24"/>
      <c r="U15" s="22"/>
      <c r="V15" s="22">
        <v>0</v>
      </c>
      <c r="W15" s="24">
        <v>1</v>
      </c>
      <c r="X15" s="24"/>
      <c r="Y15" s="22">
        <v>1</v>
      </c>
      <c r="Z15" s="22"/>
      <c r="AA15" s="11">
        <f t="shared" si="0"/>
        <v>10</v>
      </c>
      <c r="AC15" s="83">
        <v>10</v>
      </c>
      <c r="AD15" s="83">
        <f t="shared" si="4"/>
        <v>9</v>
      </c>
    </row>
    <row r="16" spans="1:30" ht="30" customHeight="1" x14ac:dyDescent="0.25">
      <c r="A16" s="4" t="str">
        <f t="shared" si="2"/>
        <v>Московский</v>
      </c>
      <c r="B16" s="12" t="str">
        <f t="shared" si="1"/>
        <v>ГБОУ СОШ №371</v>
      </c>
      <c r="C16" s="6">
        <f t="shared" si="1"/>
        <v>11371</v>
      </c>
      <c r="D16" s="6" t="str">
        <f t="shared" si="1"/>
        <v>СОШ с углуб.</v>
      </c>
      <c r="E16" s="8" t="str">
        <f t="shared" si="1"/>
        <v>3а</v>
      </c>
      <c r="F16" s="8">
        <f t="shared" si="1"/>
        <v>90</v>
      </c>
      <c r="G16" s="8">
        <f t="shared" si="1"/>
        <v>84</v>
      </c>
      <c r="H16" s="8">
        <f t="shared" si="3"/>
        <v>11371013</v>
      </c>
      <c r="I16" s="21"/>
      <c r="J16" s="22">
        <v>2</v>
      </c>
      <c r="K16" s="23">
        <v>1</v>
      </c>
      <c r="L16" s="24"/>
      <c r="M16" s="22">
        <v>0</v>
      </c>
      <c r="N16" s="22"/>
      <c r="O16" s="24"/>
      <c r="P16" s="24">
        <v>1</v>
      </c>
      <c r="Q16" s="22"/>
      <c r="R16" s="22">
        <v>1</v>
      </c>
      <c r="S16" s="24"/>
      <c r="T16" s="24">
        <v>0</v>
      </c>
      <c r="U16" s="22">
        <v>1</v>
      </c>
      <c r="V16" s="22"/>
      <c r="W16" s="24">
        <v>2</v>
      </c>
      <c r="X16" s="24"/>
      <c r="Y16" s="22">
        <v>1</v>
      </c>
      <c r="Z16" s="22"/>
      <c r="AA16" s="11">
        <f t="shared" si="0"/>
        <v>9</v>
      </c>
      <c r="AC16" s="83">
        <v>11</v>
      </c>
      <c r="AD16" s="83">
        <f t="shared" si="4"/>
        <v>28</v>
      </c>
    </row>
    <row r="17" spans="1:30" ht="30" customHeight="1" x14ac:dyDescent="0.25">
      <c r="A17" s="4" t="str">
        <f t="shared" si="2"/>
        <v>Московский</v>
      </c>
      <c r="B17" s="12" t="str">
        <f t="shared" si="1"/>
        <v>ГБОУ СОШ №371</v>
      </c>
      <c r="C17" s="6">
        <f t="shared" si="1"/>
        <v>11371</v>
      </c>
      <c r="D17" s="6" t="str">
        <f t="shared" si="1"/>
        <v>СОШ с углуб.</v>
      </c>
      <c r="E17" s="8" t="str">
        <f t="shared" si="1"/>
        <v>3а</v>
      </c>
      <c r="F17" s="8">
        <f t="shared" si="1"/>
        <v>90</v>
      </c>
      <c r="G17" s="8">
        <f t="shared" si="1"/>
        <v>84</v>
      </c>
      <c r="H17" s="8">
        <f t="shared" si="3"/>
        <v>11371014</v>
      </c>
      <c r="I17" s="21"/>
      <c r="J17" s="22">
        <v>2</v>
      </c>
      <c r="K17" s="23">
        <v>1</v>
      </c>
      <c r="L17" s="24"/>
      <c r="M17" s="22"/>
      <c r="N17" s="22">
        <v>1</v>
      </c>
      <c r="O17" s="24">
        <v>2</v>
      </c>
      <c r="P17" s="24"/>
      <c r="Q17" s="22"/>
      <c r="R17" s="22">
        <v>1</v>
      </c>
      <c r="S17" s="24">
        <v>1</v>
      </c>
      <c r="T17" s="24"/>
      <c r="U17" s="22">
        <v>0</v>
      </c>
      <c r="V17" s="22"/>
      <c r="W17" s="24">
        <v>2</v>
      </c>
      <c r="X17" s="24"/>
      <c r="Y17" s="22">
        <v>1</v>
      </c>
      <c r="Z17" s="22"/>
      <c r="AA17" s="11">
        <f t="shared" si="0"/>
        <v>11</v>
      </c>
      <c r="AC17" s="83">
        <v>12</v>
      </c>
      <c r="AD17" s="83">
        <f t="shared" si="4"/>
        <v>12</v>
      </c>
    </row>
    <row r="18" spans="1:30" ht="30" customHeight="1" x14ac:dyDescent="0.25">
      <c r="A18" s="4" t="str">
        <f t="shared" si="2"/>
        <v>Московский</v>
      </c>
      <c r="B18" s="12" t="str">
        <f t="shared" si="1"/>
        <v>ГБОУ СОШ №371</v>
      </c>
      <c r="C18" s="6">
        <f t="shared" si="1"/>
        <v>11371</v>
      </c>
      <c r="D18" s="6" t="str">
        <f t="shared" si="1"/>
        <v>СОШ с углуб.</v>
      </c>
      <c r="E18" s="8" t="str">
        <f t="shared" si="1"/>
        <v>3а</v>
      </c>
      <c r="F18" s="8">
        <f t="shared" si="1"/>
        <v>90</v>
      </c>
      <c r="G18" s="8">
        <f t="shared" si="1"/>
        <v>84</v>
      </c>
      <c r="H18" s="8">
        <f t="shared" si="3"/>
        <v>11371015</v>
      </c>
      <c r="I18" s="21">
        <v>2</v>
      </c>
      <c r="J18" s="22"/>
      <c r="K18" s="23">
        <v>1</v>
      </c>
      <c r="L18" s="24"/>
      <c r="M18" s="22">
        <v>1</v>
      </c>
      <c r="N18" s="22"/>
      <c r="O18" s="24"/>
      <c r="P18" s="24">
        <v>2</v>
      </c>
      <c r="Q18" s="22"/>
      <c r="R18" s="22">
        <v>1</v>
      </c>
      <c r="S18" s="24"/>
      <c r="T18" s="24">
        <v>0</v>
      </c>
      <c r="U18" s="22">
        <v>1</v>
      </c>
      <c r="V18" s="22"/>
      <c r="W18" s="24">
        <v>0</v>
      </c>
      <c r="X18" s="24"/>
      <c r="Y18" s="22">
        <v>1</v>
      </c>
      <c r="Z18" s="22"/>
      <c r="AA18" s="11">
        <f t="shared" si="0"/>
        <v>9</v>
      </c>
      <c r="AC18" s="83">
        <v>13</v>
      </c>
      <c r="AD18" s="83">
        <f t="shared" si="4"/>
        <v>15</v>
      </c>
    </row>
    <row r="19" spans="1:30" ht="30" customHeight="1" x14ac:dyDescent="0.25">
      <c r="A19" s="4" t="str">
        <f t="shared" si="2"/>
        <v>Московский</v>
      </c>
      <c r="B19" s="12" t="str">
        <f t="shared" si="1"/>
        <v>ГБОУ СОШ №371</v>
      </c>
      <c r="C19" s="6">
        <f t="shared" si="1"/>
        <v>11371</v>
      </c>
      <c r="D19" s="6" t="str">
        <f t="shared" si="1"/>
        <v>СОШ с углуб.</v>
      </c>
      <c r="E19" s="8" t="str">
        <f t="shared" si="1"/>
        <v>3а</v>
      </c>
      <c r="F19" s="8">
        <f t="shared" si="1"/>
        <v>90</v>
      </c>
      <c r="G19" s="8">
        <f t="shared" si="1"/>
        <v>84</v>
      </c>
      <c r="H19" s="8">
        <f t="shared" si="3"/>
        <v>11371016</v>
      </c>
      <c r="I19" s="21">
        <v>2</v>
      </c>
      <c r="J19" s="22"/>
      <c r="K19" s="23"/>
      <c r="L19" s="24">
        <v>1</v>
      </c>
      <c r="M19" s="22">
        <v>1</v>
      </c>
      <c r="N19" s="22"/>
      <c r="O19" s="24"/>
      <c r="P19" s="24">
        <v>2</v>
      </c>
      <c r="Q19" s="22"/>
      <c r="R19" s="22">
        <v>2</v>
      </c>
      <c r="S19" s="24">
        <v>1</v>
      </c>
      <c r="T19" s="24"/>
      <c r="U19" s="22">
        <v>1</v>
      </c>
      <c r="V19" s="22"/>
      <c r="W19" s="24">
        <v>2</v>
      </c>
      <c r="X19" s="24"/>
      <c r="Y19" s="22">
        <v>1</v>
      </c>
      <c r="Z19" s="22"/>
      <c r="AA19" s="11">
        <f t="shared" si="0"/>
        <v>13</v>
      </c>
      <c r="AD19" s="85">
        <f>SUM(AD5:AD18)</f>
        <v>84</v>
      </c>
    </row>
    <row r="20" spans="1:30" ht="30" customHeight="1" x14ac:dyDescent="0.25">
      <c r="A20" s="4" t="str">
        <f t="shared" si="2"/>
        <v>Московский</v>
      </c>
      <c r="B20" s="12" t="str">
        <f t="shared" si="1"/>
        <v>ГБОУ СОШ №371</v>
      </c>
      <c r="C20" s="6">
        <f t="shared" si="1"/>
        <v>11371</v>
      </c>
      <c r="D20" s="6" t="str">
        <f t="shared" si="1"/>
        <v>СОШ с углуб.</v>
      </c>
      <c r="E20" s="8" t="str">
        <f t="shared" si="1"/>
        <v>3а</v>
      </c>
      <c r="F20" s="8">
        <f t="shared" si="1"/>
        <v>90</v>
      </c>
      <c r="G20" s="8">
        <f t="shared" si="1"/>
        <v>84</v>
      </c>
      <c r="H20" s="8">
        <f t="shared" si="3"/>
        <v>11371017</v>
      </c>
      <c r="I20" s="21"/>
      <c r="J20" s="22">
        <v>2</v>
      </c>
      <c r="K20" s="23">
        <v>1</v>
      </c>
      <c r="L20" s="24"/>
      <c r="M20" s="22">
        <v>0</v>
      </c>
      <c r="N20" s="22"/>
      <c r="O20" s="24">
        <v>2</v>
      </c>
      <c r="P20" s="24"/>
      <c r="Q20" s="22"/>
      <c r="R20" s="22">
        <v>1</v>
      </c>
      <c r="S20" s="24">
        <v>1</v>
      </c>
      <c r="T20" s="24"/>
      <c r="U20" s="22">
        <v>1</v>
      </c>
      <c r="V20" s="22"/>
      <c r="W20" s="24"/>
      <c r="X20" s="24">
        <v>2</v>
      </c>
      <c r="Y20" s="22">
        <v>0</v>
      </c>
      <c r="Z20" s="22"/>
      <c r="AA20" s="11">
        <f t="shared" si="0"/>
        <v>10</v>
      </c>
    </row>
    <row r="21" spans="1:30" ht="30" customHeight="1" x14ac:dyDescent="0.25">
      <c r="A21" s="4" t="str">
        <f t="shared" si="2"/>
        <v>Московский</v>
      </c>
      <c r="B21" s="12" t="str">
        <f t="shared" si="2"/>
        <v>ГБОУ СОШ №371</v>
      </c>
      <c r="C21" s="6">
        <f t="shared" si="2"/>
        <v>11371</v>
      </c>
      <c r="D21" s="6" t="str">
        <f t="shared" si="2"/>
        <v>СОШ с углуб.</v>
      </c>
      <c r="E21" s="8" t="str">
        <f t="shared" si="2"/>
        <v>3а</v>
      </c>
      <c r="F21" s="8">
        <f t="shared" si="2"/>
        <v>90</v>
      </c>
      <c r="G21" s="8">
        <f t="shared" si="2"/>
        <v>84</v>
      </c>
      <c r="H21" s="8">
        <f t="shared" si="3"/>
        <v>11371018</v>
      </c>
      <c r="I21" s="21"/>
      <c r="J21" s="22">
        <v>1</v>
      </c>
      <c r="K21" s="23">
        <v>1</v>
      </c>
      <c r="L21" s="24"/>
      <c r="M21" s="22"/>
      <c r="N21" s="22">
        <v>1</v>
      </c>
      <c r="O21" s="24"/>
      <c r="P21" s="24">
        <v>2</v>
      </c>
      <c r="Q21" s="22">
        <v>1</v>
      </c>
      <c r="R21" s="22"/>
      <c r="S21" s="24">
        <v>1</v>
      </c>
      <c r="T21" s="24"/>
      <c r="U21" s="22">
        <v>1</v>
      </c>
      <c r="V21" s="22"/>
      <c r="W21" s="24"/>
      <c r="X21" s="24">
        <v>2</v>
      </c>
      <c r="Y21" s="22">
        <v>1</v>
      </c>
      <c r="Z21" s="22"/>
      <c r="AA21" s="11">
        <f t="shared" si="0"/>
        <v>11</v>
      </c>
    </row>
    <row r="22" spans="1:30" ht="30" customHeight="1" x14ac:dyDescent="0.25">
      <c r="A22" s="4" t="str">
        <f t="shared" ref="A22:G37" si="5">A21</f>
        <v>Московский</v>
      </c>
      <c r="B22" s="12" t="str">
        <f t="shared" si="5"/>
        <v>ГБОУ СОШ №371</v>
      </c>
      <c r="C22" s="6">
        <f t="shared" si="5"/>
        <v>11371</v>
      </c>
      <c r="D22" s="6" t="str">
        <f t="shared" si="5"/>
        <v>СОШ с углуб.</v>
      </c>
      <c r="E22" s="8" t="str">
        <f t="shared" si="5"/>
        <v>3а</v>
      </c>
      <c r="F22" s="8">
        <f t="shared" si="5"/>
        <v>90</v>
      </c>
      <c r="G22" s="8">
        <f t="shared" si="5"/>
        <v>84</v>
      </c>
      <c r="H22" s="8">
        <f t="shared" si="3"/>
        <v>11371019</v>
      </c>
      <c r="I22" s="21"/>
      <c r="J22" s="22">
        <v>2</v>
      </c>
      <c r="K22" s="23">
        <v>1</v>
      </c>
      <c r="L22" s="24"/>
      <c r="M22" s="22">
        <v>1</v>
      </c>
      <c r="N22" s="22"/>
      <c r="O22" s="24"/>
      <c r="P22" s="24">
        <v>2</v>
      </c>
      <c r="Q22" s="22"/>
      <c r="R22" s="22">
        <v>1</v>
      </c>
      <c r="S22" s="24">
        <v>1</v>
      </c>
      <c r="T22" s="24"/>
      <c r="U22" s="22"/>
      <c r="V22" s="22">
        <v>0</v>
      </c>
      <c r="W22" s="24">
        <v>1</v>
      </c>
      <c r="X22" s="24"/>
      <c r="Y22" s="22"/>
      <c r="Z22" s="22">
        <v>0</v>
      </c>
      <c r="AA22" s="11">
        <f t="shared" si="0"/>
        <v>9</v>
      </c>
    </row>
    <row r="23" spans="1:30" ht="30" customHeight="1" x14ac:dyDescent="0.25">
      <c r="A23" s="4" t="str">
        <f t="shared" si="5"/>
        <v>Московский</v>
      </c>
      <c r="B23" s="12" t="str">
        <f t="shared" si="5"/>
        <v>ГБОУ СОШ №371</v>
      </c>
      <c r="C23" s="6">
        <f t="shared" si="5"/>
        <v>11371</v>
      </c>
      <c r="D23" s="6" t="str">
        <f t="shared" si="5"/>
        <v>СОШ с углуб.</v>
      </c>
      <c r="E23" s="8" t="str">
        <f t="shared" si="5"/>
        <v>3а</v>
      </c>
      <c r="F23" s="8">
        <f t="shared" si="5"/>
        <v>90</v>
      </c>
      <c r="G23" s="8">
        <f t="shared" si="5"/>
        <v>84</v>
      </c>
      <c r="H23" s="8">
        <f t="shared" si="3"/>
        <v>11371020</v>
      </c>
      <c r="I23" s="21"/>
      <c r="J23" s="22">
        <v>2</v>
      </c>
      <c r="K23" s="23"/>
      <c r="L23" s="24">
        <v>1</v>
      </c>
      <c r="M23" s="22"/>
      <c r="N23" s="22">
        <v>1</v>
      </c>
      <c r="O23" s="24"/>
      <c r="P23" s="24">
        <v>2</v>
      </c>
      <c r="Q23" s="22"/>
      <c r="R23" s="22">
        <v>2</v>
      </c>
      <c r="S23" s="24"/>
      <c r="T23" s="24">
        <v>0</v>
      </c>
      <c r="U23" s="22">
        <v>1</v>
      </c>
      <c r="V23" s="22"/>
      <c r="W23" s="24"/>
      <c r="X23" s="24">
        <v>2</v>
      </c>
      <c r="Y23" s="22">
        <v>1</v>
      </c>
      <c r="Z23" s="22"/>
      <c r="AA23" s="11">
        <f t="shared" si="0"/>
        <v>12</v>
      </c>
    </row>
    <row r="24" spans="1:30" ht="30" customHeight="1" x14ac:dyDescent="0.25">
      <c r="A24" s="4" t="str">
        <f t="shared" si="5"/>
        <v>Московский</v>
      </c>
      <c r="B24" s="12" t="str">
        <f t="shared" si="5"/>
        <v>ГБОУ СОШ №371</v>
      </c>
      <c r="C24" s="6">
        <f t="shared" si="5"/>
        <v>11371</v>
      </c>
      <c r="D24" s="6" t="str">
        <f t="shared" si="5"/>
        <v>СОШ с углуб.</v>
      </c>
      <c r="E24" s="8" t="str">
        <f t="shared" si="5"/>
        <v>3а</v>
      </c>
      <c r="F24" s="8">
        <f t="shared" si="5"/>
        <v>90</v>
      </c>
      <c r="G24" s="8">
        <f t="shared" si="5"/>
        <v>84</v>
      </c>
      <c r="H24" s="8">
        <f t="shared" si="3"/>
        <v>11371021</v>
      </c>
      <c r="I24" s="21">
        <v>2</v>
      </c>
      <c r="J24" s="22"/>
      <c r="K24" s="23"/>
      <c r="L24" s="24">
        <v>1</v>
      </c>
      <c r="M24" s="22">
        <v>1</v>
      </c>
      <c r="N24" s="22"/>
      <c r="O24" s="24">
        <v>1</v>
      </c>
      <c r="P24" s="24"/>
      <c r="Q24" s="22"/>
      <c r="R24" s="22">
        <v>1</v>
      </c>
      <c r="S24" s="24">
        <v>1</v>
      </c>
      <c r="T24" s="24"/>
      <c r="U24" s="22">
        <v>0</v>
      </c>
      <c r="V24" s="22"/>
      <c r="W24" s="24">
        <v>2</v>
      </c>
      <c r="X24" s="24"/>
      <c r="Y24" s="22">
        <v>1</v>
      </c>
      <c r="Z24" s="22"/>
      <c r="AA24" s="11">
        <f t="shared" si="0"/>
        <v>10</v>
      </c>
    </row>
    <row r="25" spans="1:30" ht="30" customHeight="1" x14ac:dyDescent="0.25">
      <c r="A25" s="4" t="str">
        <f t="shared" si="5"/>
        <v>Московский</v>
      </c>
      <c r="B25" s="12" t="str">
        <f t="shared" si="5"/>
        <v>ГБОУ СОШ №371</v>
      </c>
      <c r="C25" s="6">
        <f t="shared" si="5"/>
        <v>11371</v>
      </c>
      <c r="D25" s="6" t="str">
        <f t="shared" si="5"/>
        <v>СОШ с углуб.</v>
      </c>
      <c r="E25" s="8" t="str">
        <f t="shared" si="5"/>
        <v>3а</v>
      </c>
      <c r="F25" s="8">
        <f t="shared" si="5"/>
        <v>90</v>
      </c>
      <c r="G25" s="8">
        <f t="shared" si="5"/>
        <v>84</v>
      </c>
      <c r="H25" s="8">
        <f t="shared" si="3"/>
        <v>11371022</v>
      </c>
      <c r="I25" s="21">
        <v>2</v>
      </c>
      <c r="J25" s="22"/>
      <c r="K25" s="23"/>
      <c r="L25" s="24">
        <v>1</v>
      </c>
      <c r="M25" s="22"/>
      <c r="N25" s="22">
        <v>1</v>
      </c>
      <c r="O25" s="24">
        <v>2</v>
      </c>
      <c r="P25" s="24"/>
      <c r="Q25" s="22">
        <v>2</v>
      </c>
      <c r="R25" s="22"/>
      <c r="S25" s="24"/>
      <c r="T25" s="24">
        <v>1</v>
      </c>
      <c r="U25" s="22">
        <v>1</v>
      </c>
      <c r="V25" s="22"/>
      <c r="W25" s="24">
        <v>2</v>
      </c>
      <c r="X25" s="24"/>
      <c r="Y25" s="22">
        <v>0</v>
      </c>
      <c r="Z25" s="22"/>
      <c r="AA25" s="11">
        <f t="shared" si="0"/>
        <v>12</v>
      </c>
    </row>
    <row r="26" spans="1:30" ht="30" customHeight="1" x14ac:dyDescent="0.25">
      <c r="A26" s="4" t="str">
        <f t="shared" si="5"/>
        <v>Московский</v>
      </c>
      <c r="B26" s="12" t="str">
        <f t="shared" si="5"/>
        <v>ГБОУ СОШ №371</v>
      </c>
      <c r="C26" s="6">
        <f t="shared" si="5"/>
        <v>11371</v>
      </c>
      <c r="D26" s="6" t="str">
        <f t="shared" si="5"/>
        <v>СОШ с углуб.</v>
      </c>
      <c r="E26" s="8" t="str">
        <f t="shared" si="5"/>
        <v>3а</v>
      </c>
      <c r="F26" s="8">
        <f t="shared" si="5"/>
        <v>90</v>
      </c>
      <c r="G26" s="8">
        <f t="shared" si="5"/>
        <v>84</v>
      </c>
      <c r="H26" s="8">
        <f t="shared" si="3"/>
        <v>11371023</v>
      </c>
      <c r="I26" s="21"/>
      <c r="J26" s="22">
        <v>2</v>
      </c>
      <c r="K26" s="23"/>
      <c r="L26" s="24">
        <v>1</v>
      </c>
      <c r="M26" s="22"/>
      <c r="N26" s="22">
        <v>1</v>
      </c>
      <c r="O26" s="24">
        <v>2</v>
      </c>
      <c r="P26" s="24"/>
      <c r="Q26" s="22"/>
      <c r="R26" s="22">
        <v>1</v>
      </c>
      <c r="S26" s="24">
        <v>1</v>
      </c>
      <c r="T26" s="24"/>
      <c r="U26" s="22"/>
      <c r="V26" s="22">
        <v>1</v>
      </c>
      <c r="W26" s="24">
        <v>2</v>
      </c>
      <c r="X26" s="24"/>
      <c r="Y26" s="22">
        <v>1</v>
      </c>
      <c r="Z26" s="22"/>
      <c r="AA26" s="11">
        <f t="shared" si="0"/>
        <v>12</v>
      </c>
    </row>
    <row r="27" spans="1:30" ht="30" customHeight="1" x14ac:dyDescent="0.25">
      <c r="A27" s="4" t="str">
        <f t="shared" si="5"/>
        <v>Московский</v>
      </c>
      <c r="B27" s="12" t="str">
        <f t="shared" si="5"/>
        <v>ГБОУ СОШ №371</v>
      </c>
      <c r="C27" s="6">
        <f t="shared" si="5"/>
        <v>11371</v>
      </c>
      <c r="D27" s="6" t="str">
        <f t="shared" si="5"/>
        <v>СОШ с углуб.</v>
      </c>
      <c r="E27" s="8" t="str">
        <f t="shared" si="5"/>
        <v>3а</v>
      </c>
      <c r="F27" s="8">
        <f t="shared" si="5"/>
        <v>90</v>
      </c>
      <c r="G27" s="8">
        <f t="shared" si="5"/>
        <v>84</v>
      </c>
      <c r="H27" s="8">
        <f t="shared" si="3"/>
        <v>11371024</v>
      </c>
      <c r="I27" s="21">
        <v>2</v>
      </c>
      <c r="J27" s="22"/>
      <c r="K27" s="23"/>
      <c r="L27" s="24">
        <v>1</v>
      </c>
      <c r="M27" s="22">
        <v>1</v>
      </c>
      <c r="N27" s="22"/>
      <c r="O27" s="24"/>
      <c r="P27" s="24">
        <v>2</v>
      </c>
      <c r="Q27" s="22"/>
      <c r="R27" s="22">
        <v>2</v>
      </c>
      <c r="S27" s="24"/>
      <c r="T27" s="24">
        <v>1</v>
      </c>
      <c r="U27" s="22"/>
      <c r="V27" s="22">
        <v>1</v>
      </c>
      <c r="W27" s="24"/>
      <c r="X27" s="24">
        <v>2</v>
      </c>
      <c r="Y27" s="22"/>
      <c r="Z27" s="22">
        <v>1</v>
      </c>
      <c r="AA27" s="11">
        <f t="shared" si="0"/>
        <v>13</v>
      </c>
    </row>
    <row r="28" spans="1:30" ht="30" customHeight="1" x14ac:dyDescent="0.25">
      <c r="A28" s="4" t="str">
        <f t="shared" si="5"/>
        <v>Московский</v>
      </c>
      <c r="B28" s="12" t="str">
        <f t="shared" si="5"/>
        <v>ГБОУ СОШ №371</v>
      </c>
      <c r="C28" s="6">
        <f t="shared" si="5"/>
        <v>11371</v>
      </c>
      <c r="D28" s="6" t="str">
        <f t="shared" si="5"/>
        <v>СОШ с углуб.</v>
      </c>
      <c r="E28" s="8" t="str">
        <f t="shared" si="5"/>
        <v>3а</v>
      </c>
      <c r="F28" s="8">
        <f t="shared" si="5"/>
        <v>90</v>
      </c>
      <c r="G28" s="8">
        <f t="shared" si="5"/>
        <v>84</v>
      </c>
      <c r="H28" s="8">
        <f t="shared" si="3"/>
        <v>11371025</v>
      </c>
      <c r="I28" s="21">
        <v>2</v>
      </c>
      <c r="J28" s="22"/>
      <c r="K28" s="23">
        <v>1</v>
      </c>
      <c r="L28" s="24"/>
      <c r="M28" s="22">
        <v>1</v>
      </c>
      <c r="N28" s="22"/>
      <c r="O28" s="24">
        <v>2</v>
      </c>
      <c r="P28" s="24"/>
      <c r="Q28" s="22">
        <v>2</v>
      </c>
      <c r="R28" s="22"/>
      <c r="S28" s="24"/>
      <c r="T28" s="24">
        <v>1</v>
      </c>
      <c r="U28" s="22"/>
      <c r="V28" s="22">
        <v>0</v>
      </c>
      <c r="W28" s="24"/>
      <c r="X28" s="24">
        <v>1</v>
      </c>
      <c r="Y28" s="22">
        <v>1</v>
      </c>
      <c r="Z28" s="22"/>
      <c r="AA28" s="11">
        <f t="shared" si="0"/>
        <v>11</v>
      </c>
    </row>
    <row r="29" spans="1:30" ht="30" customHeight="1" x14ac:dyDescent="0.25">
      <c r="A29" s="4" t="str">
        <f t="shared" si="5"/>
        <v>Московский</v>
      </c>
      <c r="B29" s="12" t="str">
        <f t="shared" si="5"/>
        <v>ГБОУ СОШ №371</v>
      </c>
      <c r="C29" s="6">
        <f t="shared" si="5"/>
        <v>11371</v>
      </c>
      <c r="D29" s="6" t="str">
        <f t="shared" si="5"/>
        <v>СОШ с углуб.</v>
      </c>
      <c r="E29" s="8" t="str">
        <f t="shared" si="5"/>
        <v>3а</v>
      </c>
      <c r="F29" s="8">
        <f t="shared" si="5"/>
        <v>90</v>
      </c>
      <c r="G29" s="8">
        <f t="shared" si="5"/>
        <v>84</v>
      </c>
      <c r="H29" s="8">
        <f t="shared" si="3"/>
        <v>11371026</v>
      </c>
      <c r="I29" s="21">
        <v>2</v>
      </c>
      <c r="J29" s="22"/>
      <c r="K29" s="23">
        <v>1</v>
      </c>
      <c r="L29" s="24"/>
      <c r="M29" s="22">
        <v>1</v>
      </c>
      <c r="N29" s="22"/>
      <c r="O29" s="24">
        <v>2</v>
      </c>
      <c r="P29" s="24"/>
      <c r="Q29" s="22"/>
      <c r="R29" s="22">
        <v>1</v>
      </c>
      <c r="S29" s="24"/>
      <c r="T29" s="24">
        <v>1</v>
      </c>
      <c r="U29" s="22">
        <v>1</v>
      </c>
      <c r="V29" s="22"/>
      <c r="W29" s="24"/>
      <c r="X29" s="24">
        <v>2</v>
      </c>
      <c r="Y29" s="22"/>
      <c r="Z29" s="22">
        <v>0</v>
      </c>
      <c r="AA29" s="11">
        <f t="shared" si="0"/>
        <v>11</v>
      </c>
    </row>
    <row r="30" spans="1:30" ht="30" customHeight="1" x14ac:dyDescent="0.25">
      <c r="A30" s="4" t="str">
        <f t="shared" si="5"/>
        <v>Московский</v>
      </c>
      <c r="B30" s="12" t="str">
        <f t="shared" si="5"/>
        <v>ГБОУ СОШ №371</v>
      </c>
      <c r="C30" s="6">
        <f t="shared" si="5"/>
        <v>11371</v>
      </c>
      <c r="D30" s="6" t="str">
        <f t="shared" si="5"/>
        <v>СОШ с углуб.</v>
      </c>
      <c r="E30" s="8" t="str">
        <f t="shared" si="5"/>
        <v>3а</v>
      </c>
      <c r="F30" s="8">
        <f t="shared" si="5"/>
        <v>90</v>
      </c>
      <c r="G30" s="8">
        <f t="shared" si="5"/>
        <v>84</v>
      </c>
      <c r="H30" s="8">
        <f t="shared" si="3"/>
        <v>11371027</v>
      </c>
      <c r="I30" s="21"/>
      <c r="J30" s="22">
        <v>2</v>
      </c>
      <c r="K30" s="23"/>
      <c r="L30" s="24">
        <v>1</v>
      </c>
      <c r="M30" s="22"/>
      <c r="N30" s="22">
        <v>1</v>
      </c>
      <c r="O30" s="24"/>
      <c r="P30" s="24">
        <v>2</v>
      </c>
      <c r="Q30" s="22">
        <v>2</v>
      </c>
      <c r="R30" s="22"/>
      <c r="S30" s="24"/>
      <c r="T30" s="24">
        <v>1</v>
      </c>
      <c r="U30" s="22">
        <v>1</v>
      </c>
      <c r="V30" s="22"/>
      <c r="W30" s="24"/>
      <c r="X30" s="24">
        <v>2</v>
      </c>
      <c r="Y30" s="22">
        <v>1</v>
      </c>
      <c r="Z30" s="22"/>
      <c r="AA30" s="11">
        <f t="shared" si="0"/>
        <v>13</v>
      </c>
    </row>
    <row r="31" spans="1:30" ht="30" customHeight="1" x14ac:dyDescent="0.25">
      <c r="A31" s="4" t="str">
        <f t="shared" si="5"/>
        <v>Московский</v>
      </c>
      <c r="B31" s="12" t="str">
        <f t="shared" si="5"/>
        <v>ГБОУ СОШ №371</v>
      </c>
      <c r="C31" s="6">
        <f t="shared" si="5"/>
        <v>11371</v>
      </c>
      <c r="D31" s="6" t="str">
        <f t="shared" si="5"/>
        <v>СОШ с углуб.</v>
      </c>
      <c r="E31" s="8" t="str">
        <f t="shared" si="5"/>
        <v>3а</v>
      </c>
      <c r="F31" s="8">
        <f t="shared" si="5"/>
        <v>90</v>
      </c>
      <c r="G31" s="8">
        <f t="shared" si="5"/>
        <v>84</v>
      </c>
      <c r="H31" s="8">
        <f t="shared" si="3"/>
        <v>11371028</v>
      </c>
      <c r="I31" s="21">
        <v>2</v>
      </c>
      <c r="J31" s="22"/>
      <c r="K31" s="23">
        <v>1</v>
      </c>
      <c r="L31" s="24"/>
      <c r="M31" s="22">
        <v>0</v>
      </c>
      <c r="N31" s="22"/>
      <c r="O31" s="24">
        <v>2</v>
      </c>
      <c r="P31" s="24"/>
      <c r="Q31" s="22">
        <v>2</v>
      </c>
      <c r="R31" s="22"/>
      <c r="S31" s="24">
        <v>0</v>
      </c>
      <c r="T31" s="24"/>
      <c r="U31" s="22">
        <v>1</v>
      </c>
      <c r="V31" s="22"/>
      <c r="W31" s="24"/>
      <c r="X31" s="24">
        <v>2</v>
      </c>
      <c r="Y31" s="22"/>
      <c r="Z31" s="22">
        <v>1</v>
      </c>
      <c r="AA31" s="11">
        <f t="shared" si="0"/>
        <v>11</v>
      </c>
    </row>
    <row r="32" spans="1:30" ht="30" customHeight="1" x14ac:dyDescent="0.25">
      <c r="A32" s="4" t="str">
        <f t="shared" si="5"/>
        <v>Московский</v>
      </c>
      <c r="B32" s="12" t="str">
        <f t="shared" si="5"/>
        <v>ГБОУ СОШ №371</v>
      </c>
      <c r="C32" s="6">
        <f t="shared" si="5"/>
        <v>11371</v>
      </c>
      <c r="D32" s="6" t="str">
        <f t="shared" si="5"/>
        <v>СОШ с углуб.</v>
      </c>
      <c r="E32" s="8" t="str">
        <f t="shared" si="5"/>
        <v>3а</v>
      </c>
      <c r="F32" s="8">
        <f t="shared" si="5"/>
        <v>90</v>
      </c>
      <c r="G32" s="8">
        <f t="shared" si="5"/>
        <v>84</v>
      </c>
      <c r="H32" s="8">
        <f t="shared" si="3"/>
        <v>11371029</v>
      </c>
      <c r="I32" s="21">
        <v>0</v>
      </c>
      <c r="J32" s="22"/>
      <c r="K32" s="23">
        <v>1</v>
      </c>
      <c r="L32" s="24"/>
      <c r="M32" s="22">
        <v>0</v>
      </c>
      <c r="N32" s="22"/>
      <c r="O32" s="24">
        <v>2</v>
      </c>
      <c r="P32" s="24"/>
      <c r="Q32" s="22"/>
      <c r="R32" s="22">
        <v>2</v>
      </c>
      <c r="S32" s="24"/>
      <c r="T32" s="24">
        <v>1</v>
      </c>
      <c r="U32" s="22">
        <v>1</v>
      </c>
      <c r="V32" s="22"/>
      <c r="W32" s="24"/>
      <c r="X32" s="24">
        <v>1</v>
      </c>
      <c r="Y32" s="22">
        <v>1</v>
      </c>
      <c r="Z32" s="22"/>
      <c r="AA32" s="11">
        <f t="shared" si="0"/>
        <v>9</v>
      </c>
    </row>
    <row r="33" spans="1:27" ht="30" customHeight="1" x14ac:dyDescent="0.25">
      <c r="A33" s="4" t="str">
        <f t="shared" si="5"/>
        <v>Московский</v>
      </c>
      <c r="B33" s="12" t="str">
        <f t="shared" si="5"/>
        <v>ГБОУ СОШ №371</v>
      </c>
      <c r="C33" s="6">
        <f t="shared" si="5"/>
        <v>11371</v>
      </c>
      <c r="D33" s="6" t="str">
        <f t="shared" si="5"/>
        <v>СОШ с углуб.</v>
      </c>
      <c r="E33" s="8" t="str">
        <f t="shared" si="5"/>
        <v>3а</v>
      </c>
      <c r="F33" s="8">
        <f t="shared" si="5"/>
        <v>90</v>
      </c>
      <c r="G33" s="8">
        <f t="shared" si="5"/>
        <v>84</v>
      </c>
      <c r="H33" s="8">
        <f t="shared" si="3"/>
        <v>11371030</v>
      </c>
      <c r="I33" s="21">
        <v>2</v>
      </c>
      <c r="J33" s="22"/>
      <c r="K33" s="23"/>
      <c r="L33" s="24">
        <v>1</v>
      </c>
      <c r="M33" s="22">
        <v>1</v>
      </c>
      <c r="N33" s="22"/>
      <c r="O33" s="24">
        <v>2</v>
      </c>
      <c r="P33" s="24"/>
      <c r="Q33" s="22">
        <v>0</v>
      </c>
      <c r="R33" s="22"/>
      <c r="S33" s="24">
        <v>0</v>
      </c>
      <c r="T33" s="24"/>
      <c r="U33" s="22"/>
      <c r="V33" s="22">
        <v>0</v>
      </c>
      <c r="W33" s="24"/>
      <c r="X33" s="24">
        <v>2</v>
      </c>
      <c r="Y33" s="22"/>
      <c r="Z33" s="22">
        <v>1</v>
      </c>
      <c r="AA33" s="11">
        <f t="shared" si="0"/>
        <v>9</v>
      </c>
    </row>
    <row r="34" spans="1:27" ht="30" customHeight="1" x14ac:dyDescent="0.25">
      <c r="A34" s="4" t="str">
        <f t="shared" si="5"/>
        <v>Московский</v>
      </c>
      <c r="B34" s="12" t="str">
        <f t="shared" si="5"/>
        <v>ГБОУ СОШ №371</v>
      </c>
      <c r="C34" s="6">
        <f t="shared" si="5"/>
        <v>11371</v>
      </c>
      <c r="D34" s="6" t="str">
        <f t="shared" si="5"/>
        <v>СОШ с углуб.</v>
      </c>
      <c r="E34" s="8" t="str">
        <f t="shared" si="5"/>
        <v>3а</v>
      </c>
      <c r="F34" s="8">
        <f t="shared" si="5"/>
        <v>90</v>
      </c>
      <c r="G34" s="8">
        <f t="shared" si="5"/>
        <v>84</v>
      </c>
      <c r="H34" s="8">
        <f t="shared" si="3"/>
        <v>11371031</v>
      </c>
      <c r="I34" s="21">
        <v>1</v>
      </c>
      <c r="J34" s="22"/>
      <c r="K34" s="23">
        <v>1</v>
      </c>
      <c r="L34" s="24"/>
      <c r="M34" s="22">
        <v>1</v>
      </c>
      <c r="N34" s="22"/>
      <c r="O34" s="24">
        <v>2</v>
      </c>
      <c r="P34" s="24"/>
      <c r="Q34" s="22"/>
      <c r="R34" s="22">
        <v>2</v>
      </c>
      <c r="S34" s="24"/>
      <c r="T34" s="24">
        <v>1</v>
      </c>
      <c r="U34" s="22">
        <v>1</v>
      </c>
      <c r="V34" s="22"/>
      <c r="W34" s="24">
        <v>2</v>
      </c>
      <c r="X34" s="24"/>
      <c r="Y34" s="22">
        <v>0</v>
      </c>
      <c r="Z34" s="22"/>
      <c r="AA34" s="11">
        <f t="shared" si="0"/>
        <v>11</v>
      </c>
    </row>
    <row r="35" spans="1:27" ht="30" customHeight="1" x14ac:dyDescent="0.25">
      <c r="A35" s="4" t="str">
        <f t="shared" si="5"/>
        <v>Московский</v>
      </c>
      <c r="B35" s="12" t="str">
        <f t="shared" si="5"/>
        <v>ГБОУ СОШ №371</v>
      </c>
      <c r="C35" s="6">
        <f t="shared" si="5"/>
        <v>11371</v>
      </c>
      <c r="D35" s="6" t="str">
        <f t="shared" si="5"/>
        <v>СОШ с углуб.</v>
      </c>
      <c r="E35" s="8" t="str">
        <f t="shared" si="5"/>
        <v>3а</v>
      </c>
      <c r="F35" s="8">
        <f t="shared" si="5"/>
        <v>90</v>
      </c>
      <c r="G35" s="8">
        <f t="shared" si="5"/>
        <v>84</v>
      </c>
      <c r="H35" s="8">
        <f t="shared" si="3"/>
        <v>11371032</v>
      </c>
      <c r="I35" s="21"/>
      <c r="J35" s="22">
        <v>1</v>
      </c>
      <c r="K35" s="23"/>
      <c r="L35" s="24">
        <v>1</v>
      </c>
      <c r="M35" s="22">
        <v>1</v>
      </c>
      <c r="N35" s="22"/>
      <c r="O35" s="24"/>
      <c r="P35" s="24">
        <v>2</v>
      </c>
      <c r="Q35" s="22"/>
      <c r="R35" s="22">
        <v>2</v>
      </c>
      <c r="S35" s="24"/>
      <c r="T35" s="24">
        <v>1</v>
      </c>
      <c r="U35" s="22"/>
      <c r="V35" s="22">
        <v>1</v>
      </c>
      <c r="W35" s="24"/>
      <c r="X35" s="24">
        <v>1</v>
      </c>
      <c r="Y35" s="22">
        <v>1</v>
      </c>
      <c r="Z35" s="22"/>
      <c r="AA35" s="11">
        <f t="shared" si="0"/>
        <v>11</v>
      </c>
    </row>
    <row r="36" spans="1:27" ht="30" customHeight="1" x14ac:dyDescent="0.25">
      <c r="A36" s="4" t="str">
        <f t="shared" si="5"/>
        <v>Московский</v>
      </c>
      <c r="B36" s="12" t="str">
        <f t="shared" si="5"/>
        <v>ГБОУ СОШ №371</v>
      </c>
      <c r="C36" s="6">
        <f t="shared" si="5"/>
        <v>11371</v>
      </c>
      <c r="D36" s="6" t="str">
        <f t="shared" si="5"/>
        <v>СОШ с углуб.</v>
      </c>
      <c r="E36" s="8" t="str">
        <f t="shared" si="5"/>
        <v>3а</v>
      </c>
      <c r="F36" s="8">
        <f t="shared" si="5"/>
        <v>90</v>
      </c>
      <c r="G36" s="8">
        <f t="shared" si="5"/>
        <v>84</v>
      </c>
      <c r="H36" s="8">
        <f t="shared" si="3"/>
        <v>11371033</v>
      </c>
      <c r="I36" s="25">
        <v>2</v>
      </c>
      <c r="J36" s="25"/>
      <c r="K36" s="26"/>
      <c r="L36" s="26">
        <v>1</v>
      </c>
      <c r="M36" s="25"/>
      <c r="N36" s="25">
        <v>0</v>
      </c>
      <c r="O36" s="26">
        <v>2</v>
      </c>
      <c r="P36" s="26"/>
      <c r="Q36" s="25"/>
      <c r="R36" s="25">
        <v>2</v>
      </c>
      <c r="S36" s="26">
        <v>1</v>
      </c>
      <c r="T36" s="26"/>
      <c r="U36" s="25">
        <v>0</v>
      </c>
      <c r="V36" s="25"/>
      <c r="W36" s="26">
        <v>2</v>
      </c>
      <c r="X36" s="26"/>
      <c r="Y36" s="25">
        <v>1</v>
      </c>
      <c r="Z36" s="25"/>
      <c r="AA36" s="11">
        <f t="shared" si="0"/>
        <v>11</v>
      </c>
    </row>
    <row r="37" spans="1:27" ht="30" customHeight="1" x14ac:dyDescent="0.25">
      <c r="A37" s="4" t="str">
        <f t="shared" si="5"/>
        <v>Московский</v>
      </c>
      <c r="B37" s="12" t="str">
        <f t="shared" si="5"/>
        <v>ГБОУ СОШ №371</v>
      </c>
      <c r="C37" s="6">
        <f t="shared" si="5"/>
        <v>11371</v>
      </c>
      <c r="D37" s="6" t="str">
        <f t="shared" si="5"/>
        <v>СОШ с углуб.</v>
      </c>
      <c r="E37" s="8" t="str">
        <f t="shared" si="5"/>
        <v>3а</v>
      </c>
      <c r="F37" s="8">
        <f t="shared" si="5"/>
        <v>90</v>
      </c>
      <c r="G37" s="8">
        <f t="shared" si="5"/>
        <v>84</v>
      </c>
      <c r="H37" s="8">
        <f t="shared" si="3"/>
        <v>11371034</v>
      </c>
      <c r="I37" s="25">
        <v>2</v>
      </c>
      <c r="J37" s="25"/>
      <c r="K37" s="26"/>
      <c r="L37" s="26">
        <v>1</v>
      </c>
      <c r="M37" s="25"/>
      <c r="N37" s="25">
        <v>1</v>
      </c>
      <c r="O37" s="26">
        <v>2</v>
      </c>
      <c r="P37" s="26"/>
      <c r="Q37" s="25">
        <v>2</v>
      </c>
      <c r="R37" s="25"/>
      <c r="S37" s="26"/>
      <c r="T37" s="26">
        <v>1</v>
      </c>
      <c r="U37" s="25">
        <v>0</v>
      </c>
      <c r="V37" s="25"/>
      <c r="W37" s="26">
        <v>2</v>
      </c>
      <c r="X37" s="26"/>
      <c r="Y37" s="25">
        <v>1</v>
      </c>
      <c r="Z37" s="25"/>
      <c r="AA37" s="11">
        <f t="shared" si="0"/>
        <v>12</v>
      </c>
    </row>
    <row r="38" spans="1:27" ht="30" customHeight="1" x14ac:dyDescent="0.25">
      <c r="A38" s="4" t="str">
        <f t="shared" ref="A38:G53" si="6">A37</f>
        <v>Московский</v>
      </c>
      <c r="B38" s="12" t="str">
        <f t="shared" si="6"/>
        <v>ГБОУ СОШ №371</v>
      </c>
      <c r="C38" s="6">
        <f t="shared" si="6"/>
        <v>11371</v>
      </c>
      <c r="D38" s="6" t="str">
        <f t="shared" si="6"/>
        <v>СОШ с углуб.</v>
      </c>
      <c r="E38" s="8" t="str">
        <f t="shared" si="6"/>
        <v>3а</v>
      </c>
      <c r="F38" s="8">
        <f t="shared" si="6"/>
        <v>90</v>
      </c>
      <c r="G38" s="8">
        <f t="shared" si="6"/>
        <v>84</v>
      </c>
      <c r="H38" s="8">
        <f t="shared" si="3"/>
        <v>11371035</v>
      </c>
      <c r="I38" s="25"/>
      <c r="J38" s="25">
        <v>2</v>
      </c>
      <c r="K38" s="26">
        <v>1</v>
      </c>
      <c r="L38" s="26"/>
      <c r="M38" s="25"/>
      <c r="N38" s="25">
        <v>1</v>
      </c>
      <c r="O38" s="26"/>
      <c r="P38" s="26">
        <v>2</v>
      </c>
      <c r="Q38" s="25"/>
      <c r="R38" s="25">
        <v>1</v>
      </c>
      <c r="S38" s="26">
        <v>1</v>
      </c>
      <c r="T38" s="26"/>
      <c r="U38" s="25"/>
      <c r="V38" s="25">
        <v>0</v>
      </c>
      <c r="W38" s="26">
        <v>1</v>
      </c>
      <c r="X38" s="26"/>
      <c r="Y38" s="25">
        <v>0</v>
      </c>
      <c r="Z38" s="25"/>
      <c r="AA38" s="11">
        <f t="shared" si="0"/>
        <v>9</v>
      </c>
    </row>
    <row r="39" spans="1:27" ht="30" customHeight="1" x14ac:dyDescent="0.25">
      <c r="A39" s="4" t="str">
        <f t="shared" si="6"/>
        <v>Московский</v>
      </c>
      <c r="B39" s="12" t="str">
        <f t="shared" si="6"/>
        <v>ГБОУ СОШ №371</v>
      </c>
      <c r="C39" s="6">
        <f t="shared" si="6"/>
        <v>11371</v>
      </c>
      <c r="D39" s="6" t="str">
        <f t="shared" si="6"/>
        <v>СОШ с углуб.</v>
      </c>
      <c r="E39" s="8" t="str">
        <f t="shared" si="6"/>
        <v>3а</v>
      </c>
      <c r="F39" s="8">
        <f t="shared" si="6"/>
        <v>90</v>
      </c>
      <c r="G39" s="8">
        <f t="shared" si="6"/>
        <v>84</v>
      </c>
      <c r="H39" s="8">
        <f t="shared" si="3"/>
        <v>11371036</v>
      </c>
      <c r="I39" s="25"/>
      <c r="J39" s="25">
        <v>2</v>
      </c>
      <c r="K39" s="26">
        <v>1</v>
      </c>
      <c r="L39" s="26"/>
      <c r="M39" s="25"/>
      <c r="N39" s="25">
        <v>1</v>
      </c>
      <c r="O39" s="26">
        <v>1</v>
      </c>
      <c r="P39" s="26"/>
      <c r="Q39" s="25">
        <v>2</v>
      </c>
      <c r="R39" s="25"/>
      <c r="S39" s="26"/>
      <c r="T39" s="26">
        <v>1</v>
      </c>
      <c r="U39" s="25">
        <v>1</v>
      </c>
      <c r="V39" s="25"/>
      <c r="W39" s="26"/>
      <c r="X39" s="26">
        <v>2</v>
      </c>
      <c r="Y39" s="25">
        <v>0</v>
      </c>
      <c r="Z39" s="25"/>
      <c r="AA39" s="11">
        <f t="shared" si="0"/>
        <v>11</v>
      </c>
    </row>
    <row r="40" spans="1:27" ht="30" customHeight="1" x14ac:dyDescent="0.25">
      <c r="A40" s="4" t="str">
        <f t="shared" si="6"/>
        <v>Московский</v>
      </c>
      <c r="B40" s="12" t="str">
        <f t="shared" si="6"/>
        <v>ГБОУ СОШ №371</v>
      </c>
      <c r="C40" s="6">
        <f t="shared" si="6"/>
        <v>11371</v>
      </c>
      <c r="D40" s="6" t="str">
        <f t="shared" si="6"/>
        <v>СОШ с углуб.</v>
      </c>
      <c r="E40" s="8" t="str">
        <f t="shared" si="6"/>
        <v>3а</v>
      </c>
      <c r="F40" s="8">
        <f t="shared" si="6"/>
        <v>90</v>
      </c>
      <c r="G40" s="8">
        <f t="shared" si="6"/>
        <v>84</v>
      </c>
      <c r="H40" s="8">
        <f t="shared" si="3"/>
        <v>11371037</v>
      </c>
      <c r="I40" s="25"/>
      <c r="J40" s="25">
        <v>2</v>
      </c>
      <c r="K40" s="26">
        <v>1</v>
      </c>
      <c r="L40" s="26"/>
      <c r="M40" s="25">
        <v>0</v>
      </c>
      <c r="N40" s="25"/>
      <c r="O40" s="26">
        <v>2</v>
      </c>
      <c r="P40" s="26"/>
      <c r="Q40" s="25"/>
      <c r="R40" s="25">
        <v>1</v>
      </c>
      <c r="S40" s="26">
        <v>0</v>
      </c>
      <c r="T40" s="26"/>
      <c r="U40" s="25"/>
      <c r="V40" s="25">
        <v>0</v>
      </c>
      <c r="W40" s="26"/>
      <c r="X40" s="26">
        <v>1</v>
      </c>
      <c r="Y40" s="25"/>
      <c r="Z40" s="25">
        <v>1</v>
      </c>
      <c r="AA40" s="11">
        <f t="shared" si="0"/>
        <v>8</v>
      </c>
    </row>
    <row r="41" spans="1:27" ht="30" customHeight="1" x14ac:dyDescent="0.25">
      <c r="A41" s="4" t="str">
        <f t="shared" si="6"/>
        <v>Московский</v>
      </c>
      <c r="B41" s="12" t="str">
        <f t="shared" si="6"/>
        <v>ГБОУ СОШ №371</v>
      </c>
      <c r="C41" s="6">
        <f t="shared" si="6"/>
        <v>11371</v>
      </c>
      <c r="D41" s="6" t="str">
        <f t="shared" si="6"/>
        <v>СОШ с углуб.</v>
      </c>
      <c r="E41" s="8" t="str">
        <f t="shared" si="6"/>
        <v>3а</v>
      </c>
      <c r="F41" s="8">
        <f t="shared" si="6"/>
        <v>90</v>
      </c>
      <c r="G41" s="8">
        <f t="shared" si="6"/>
        <v>84</v>
      </c>
      <c r="H41" s="8">
        <f t="shared" si="3"/>
        <v>11371038</v>
      </c>
      <c r="I41" s="25">
        <v>2</v>
      </c>
      <c r="J41" s="25"/>
      <c r="K41" s="26"/>
      <c r="L41" s="26">
        <v>1</v>
      </c>
      <c r="M41" s="25"/>
      <c r="N41" s="25">
        <v>1</v>
      </c>
      <c r="O41" s="26">
        <v>2</v>
      </c>
      <c r="P41" s="26"/>
      <c r="Q41" s="25"/>
      <c r="R41" s="25">
        <v>2</v>
      </c>
      <c r="S41" s="26">
        <v>1</v>
      </c>
      <c r="T41" s="26"/>
      <c r="U41" s="25"/>
      <c r="V41" s="25">
        <v>0</v>
      </c>
      <c r="W41" s="26"/>
      <c r="X41" s="26">
        <v>2</v>
      </c>
      <c r="Y41" s="25">
        <v>1</v>
      </c>
      <c r="Z41" s="25"/>
      <c r="AA41" s="11">
        <f t="shared" si="0"/>
        <v>12</v>
      </c>
    </row>
    <row r="42" spans="1:27" ht="30" customHeight="1" x14ac:dyDescent="0.25">
      <c r="A42" s="4" t="str">
        <f t="shared" si="6"/>
        <v>Московский</v>
      </c>
      <c r="B42" s="12" t="str">
        <f t="shared" si="6"/>
        <v>ГБОУ СОШ №371</v>
      </c>
      <c r="C42" s="6">
        <f t="shared" si="6"/>
        <v>11371</v>
      </c>
      <c r="D42" s="6" t="str">
        <f t="shared" si="6"/>
        <v>СОШ с углуб.</v>
      </c>
      <c r="E42" s="8" t="str">
        <f t="shared" si="6"/>
        <v>3а</v>
      </c>
      <c r="F42" s="8">
        <f t="shared" si="6"/>
        <v>90</v>
      </c>
      <c r="G42" s="8">
        <f t="shared" si="6"/>
        <v>84</v>
      </c>
      <c r="H42" s="8">
        <f t="shared" si="3"/>
        <v>11371039</v>
      </c>
      <c r="I42" s="25"/>
      <c r="J42" s="25">
        <v>2</v>
      </c>
      <c r="K42" s="26"/>
      <c r="L42" s="26">
        <v>1</v>
      </c>
      <c r="M42" s="25"/>
      <c r="N42" s="25">
        <v>1</v>
      </c>
      <c r="O42" s="26"/>
      <c r="P42" s="26">
        <v>2</v>
      </c>
      <c r="Q42" s="25"/>
      <c r="R42" s="25">
        <v>1</v>
      </c>
      <c r="S42" s="26">
        <v>1</v>
      </c>
      <c r="T42" s="26"/>
      <c r="U42" s="25">
        <v>0</v>
      </c>
      <c r="V42" s="25"/>
      <c r="W42" s="26">
        <v>2</v>
      </c>
      <c r="X42" s="26"/>
      <c r="Y42" s="25">
        <v>1</v>
      </c>
      <c r="Z42" s="25"/>
      <c r="AA42" s="11">
        <f t="shared" si="0"/>
        <v>11</v>
      </c>
    </row>
    <row r="43" spans="1:27" ht="30" customHeight="1" x14ac:dyDescent="0.25">
      <c r="A43" s="4" t="str">
        <f t="shared" si="6"/>
        <v>Московский</v>
      </c>
      <c r="B43" s="12" t="str">
        <f t="shared" si="6"/>
        <v>ГБОУ СОШ №371</v>
      </c>
      <c r="C43" s="6">
        <f t="shared" si="6"/>
        <v>11371</v>
      </c>
      <c r="D43" s="6" t="str">
        <f t="shared" si="6"/>
        <v>СОШ с углуб.</v>
      </c>
      <c r="E43" s="8" t="str">
        <f t="shared" si="6"/>
        <v>3а</v>
      </c>
      <c r="F43" s="8">
        <f t="shared" si="6"/>
        <v>90</v>
      </c>
      <c r="G43" s="8">
        <f t="shared" si="6"/>
        <v>84</v>
      </c>
      <c r="H43" s="8">
        <f t="shared" si="3"/>
        <v>11371040</v>
      </c>
      <c r="I43" s="25">
        <v>2</v>
      </c>
      <c r="J43" s="25"/>
      <c r="K43" s="26">
        <v>1</v>
      </c>
      <c r="L43" s="26"/>
      <c r="M43" s="25">
        <v>1</v>
      </c>
      <c r="N43" s="25"/>
      <c r="O43" s="26">
        <v>2</v>
      </c>
      <c r="P43" s="26"/>
      <c r="Q43" s="25">
        <v>1</v>
      </c>
      <c r="R43" s="25"/>
      <c r="S43" s="26"/>
      <c r="T43" s="26">
        <v>1</v>
      </c>
      <c r="U43" s="25"/>
      <c r="V43" s="25">
        <v>0</v>
      </c>
      <c r="W43" s="26"/>
      <c r="X43" s="26">
        <v>2</v>
      </c>
      <c r="Y43" s="25">
        <v>1</v>
      </c>
      <c r="Z43" s="25"/>
      <c r="AA43" s="11">
        <f t="shared" si="0"/>
        <v>11</v>
      </c>
    </row>
    <row r="44" spans="1:27" ht="30" customHeight="1" x14ac:dyDescent="0.25">
      <c r="A44" s="4" t="str">
        <f t="shared" si="6"/>
        <v>Московский</v>
      </c>
      <c r="B44" s="12" t="str">
        <f t="shared" si="6"/>
        <v>ГБОУ СОШ №371</v>
      </c>
      <c r="C44" s="6">
        <f t="shared" si="6"/>
        <v>11371</v>
      </c>
      <c r="D44" s="6" t="str">
        <f t="shared" si="6"/>
        <v>СОШ с углуб.</v>
      </c>
      <c r="E44" s="8" t="str">
        <f t="shared" si="6"/>
        <v>3а</v>
      </c>
      <c r="F44" s="8">
        <f t="shared" si="6"/>
        <v>90</v>
      </c>
      <c r="G44" s="8">
        <f t="shared" si="6"/>
        <v>84</v>
      </c>
      <c r="H44" s="8">
        <f t="shared" si="3"/>
        <v>11371041</v>
      </c>
      <c r="I44" s="25">
        <v>2</v>
      </c>
      <c r="J44" s="25"/>
      <c r="K44" s="26">
        <v>1</v>
      </c>
      <c r="L44" s="26"/>
      <c r="M44" s="25">
        <v>1</v>
      </c>
      <c r="N44" s="25"/>
      <c r="O44" s="26"/>
      <c r="P44" s="26">
        <v>2</v>
      </c>
      <c r="Q44" s="25"/>
      <c r="R44" s="25">
        <v>1</v>
      </c>
      <c r="S44" s="26">
        <v>1</v>
      </c>
      <c r="T44" s="26"/>
      <c r="U44" s="25"/>
      <c r="V44" s="25">
        <v>0</v>
      </c>
      <c r="W44" s="26">
        <v>2</v>
      </c>
      <c r="X44" s="26"/>
      <c r="Y44" s="25">
        <v>1</v>
      </c>
      <c r="Z44" s="25"/>
      <c r="AA44" s="11">
        <f t="shared" si="0"/>
        <v>11</v>
      </c>
    </row>
    <row r="45" spans="1:27" ht="30" customHeight="1" x14ac:dyDescent="0.25">
      <c r="A45" s="4" t="str">
        <f t="shared" si="6"/>
        <v>Московский</v>
      </c>
      <c r="B45" s="12" t="str">
        <f t="shared" si="6"/>
        <v>ГБОУ СОШ №371</v>
      </c>
      <c r="C45" s="6">
        <f t="shared" si="6"/>
        <v>11371</v>
      </c>
      <c r="D45" s="6" t="str">
        <f t="shared" si="6"/>
        <v>СОШ с углуб.</v>
      </c>
      <c r="E45" s="8" t="str">
        <f t="shared" si="6"/>
        <v>3а</v>
      </c>
      <c r="F45" s="8">
        <f t="shared" si="6"/>
        <v>90</v>
      </c>
      <c r="G45" s="8">
        <f t="shared" si="6"/>
        <v>84</v>
      </c>
      <c r="H45" s="8">
        <f t="shared" si="3"/>
        <v>11371042</v>
      </c>
      <c r="I45" s="25">
        <v>2</v>
      </c>
      <c r="J45" s="25"/>
      <c r="K45" s="26"/>
      <c r="L45" s="26">
        <v>1</v>
      </c>
      <c r="M45" s="25"/>
      <c r="N45" s="25">
        <v>1</v>
      </c>
      <c r="O45" s="26"/>
      <c r="P45" s="26">
        <v>1</v>
      </c>
      <c r="Q45" s="25"/>
      <c r="R45" s="25">
        <v>2</v>
      </c>
      <c r="S45" s="26"/>
      <c r="T45" s="26">
        <v>1</v>
      </c>
      <c r="U45" s="25">
        <v>1</v>
      </c>
      <c r="V45" s="25"/>
      <c r="W45" s="26">
        <v>2</v>
      </c>
      <c r="X45" s="26"/>
      <c r="Y45" s="25"/>
      <c r="Z45" s="25">
        <v>1</v>
      </c>
      <c r="AA45" s="11">
        <f t="shared" si="0"/>
        <v>12</v>
      </c>
    </row>
    <row r="46" spans="1:27" ht="30" customHeight="1" x14ac:dyDescent="0.25">
      <c r="A46" s="4" t="str">
        <f t="shared" si="6"/>
        <v>Московский</v>
      </c>
      <c r="B46" s="12" t="str">
        <f t="shared" si="6"/>
        <v>ГБОУ СОШ №371</v>
      </c>
      <c r="C46" s="6">
        <f t="shared" si="6"/>
        <v>11371</v>
      </c>
      <c r="D46" s="6" t="str">
        <f t="shared" si="6"/>
        <v>СОШ с углуб.</v>
      </c>
      <c r="E46" s="8" t="str">
        <f t="shared" si="6"/>
        <v>3а</v>
      </c>
      <c r="F46" s="8">
        <f t="shared" si="6"/>
        <v>90</v>
      </c>
      <c r="G46" s="8">
        <f t="shared" si="6"/>
        <v>84</v>
      </c>
      <c r="H46" s="8">
        <f t="shared" si="3"/>
        <v>11371043</v>
      </c>
      <c r="I46" s="25"/>
      <c r="J46" s="25">
        <v>0</v>
      </c>
      <c r="K46" s="26"/>
      <c r="L46" s="26">
        <v>1</v>
      </c>
      <c r="M46" s="25">
        <v>1</v>
      </c>
      <c r="N46" s="25"/>
      <c r="O46" s="26">
        <v>2</v>
      </c>
      <c r="P46" s="26"/>
      <c r="Q46" s="25"/>
      <c r="R46" s="25">
        <v>2</v>
      </c>
      <c r="S46" s="26">
        <v>1</v>
      </c>
      <c r="T46" s="26"/>
      <c r="U46" s="25"/>
      <c r="V46" s="25">
        <v>0</v>
      </c>
      <c r="W46" s="26">
        <v>2</v>
      </c>
      <c r="X46" s="26"/>
      <c r="Y46" s="25">
        <v>0</v>
      </c>
      <c r="Z46" s="25"/>
      <c r="AA46" s="11">
        <f t="shared" si="0"/>
        <v>9</v>
      </c>
    </row>
    <row r="47" spans="1:27" ht="30" customHeight="1" x14ac:dyDescent="0.25">
      <c r="A47" s="4" t="str">
        <f t="shared" si="6"/>
        <v>Московский</v>
      </c>
      <c r="B47" s="12" t="str">
        <f t="shared" si="6"/>
        <v>ГБОУ СОШ №371</v>
      </c>
      <c r="C47" s="6">
        <f t="shared" si="6"/>
        <v>11371</v>
      </c>
      <c r="D47" s="6" t="str">
        <f t="shared" si="6"/>
        <v>СОШ с углуб.</v>
      </c>
      <c r="E47" s="8" t="str">
        <f t="shared" si="6"/>
        <v>3а</v>
      </c>
      <c r="F47" s="8">
        <f t="shared" si="6"/>
        <v>90</v>
      </c>
      <c r="G47" s="8">
        <f t="shared" si="6"/>
        <v>84</v>
      </c>
      <c r="H47" s="8">
        <f t="shared" si="3"/>
        <v>11371044</v>
      </c>
      <c r="I47" s="25"/>
      <c r="J47" s="25">
        <v>2</v>
      </c>
      <c r="K47" s="26">
        <v>1</v>
      </c>
      <c r="L47" s="26"/>
      <c r="M47" s="25">
        <v>1</v>
      </c>
      <c r="N47" s="25"/>
      <c r="O47" s="26">
        <v>2</v>
      </c>
      <c r="P47" s="26"/>
      <c r="Q47" s="25">
        <v>1</v>
      </c>
      <c r="R47" s="25"/>
      <c r="S47" s="26">
        <v>1</v>
      </c>
      <c r="T47" s="26"/>
      <c r="U47" s="25"/>
      <c r="V47" s="25">
        <v>0</v>
      </c>
      <c r="W47" s="26">
        <v>2</v>
      </c>
      <c r="X47" s="26"/>
      <c r="Y47" s="25"/>
      <c r="Z47" s="25">
        <v>1</v>
      </c>
      <c r="AA47" s="11">
        <f t="shared" si="0"/>
        <v>11</v>
      </c>
    </row>
    <row r="48" spans="1:27" ht="30" customHeight="1" x14ac:dyDescent="0.25">
      <c r="A48" s="4" t="str">
        <f t="shared" si="6"/>
        <v>Московский</v>
      </c>
      <c r="B48" s="12" t="str">
        <f t="shared" si="6"/>
        <v>ГБОУ СОШ №371</v>
      </c>
      <c r="C48" s="6">
        <f t="shared" si="6"/>
        <v>11371</v>
      </c>
      <c r="D48" s="6" t="str">
        <f t="shared" si="6"/>
        <v>СОШ с углуб.</v>
      </c>
      <c r="E48" s="8" t="str">
        <f t="shared" si="6"/>
        <v>3а</v>
      </c>
      <c r="F48" s="8">
        <f t="shared" si="6"/>
        <v>90</v>
      </c>
      <c r="G48" s="8">
        <f t="shared" si="6"/>
        <v>84</v>
      </c>
      <c r="H48" s="8">
        <f t="shared" si="3"/>
        <v>11371045</v>
      </c>
      <c r="I48" s="25"/>
      <c r="J48" s="25">
        <v>2</v>
      </c>
      <c r="K48" s="26"/>
      <c r="L48" s="26">
        <v>0</v>
      </c>
      <c r="M48" s="25"/>
      <c r="N48" s="25">
        <v>0</v>
      </c>
      <c r="O48" s="26">
        <v>2</v>
      </c>
      <c r="P48" s="26"/>
      <c r="Q48" s="25">
        <v>2</v>
      </c>
      <c r="R48" s="25"/>
      <c r="S48" s="26">
        <v>1</v>
      </c>
      <c r="T48" s="26"/>
      <c r="U48" s="25"/>
      <c r="V48" s="25">
        <v>1</v>
      </c>
      <c r="W48" s="26">
        <v>2</v>
      </c>
      <c r="X48" s="26"/>
      <c r="Y48" s="25">
        <v>1</v>
      </c>
      <c r="Z48" s="25"/>
      <c r="AA48" s="11">
        <f t="shared" si="0"/>
        <v>11</v>
      </c>
    </row>
    <row r="49" spans="1:27" ht="30" customHeight="1" x14ac:dyDescent="0.25">
      <c r="A49" s="4" t="str">
        <f t="shared" si="6"/>
        <v>Московский</v>
      </c>
      <c r="B49" s="12" t="str">
        <f t="shared" si="6"/>
        <v>ГБОУ СОШ №371</v>
      </c>
      <c r="C49" s="6">
        <f t="shared" si="6"/>
        <v>11371</v>
      </c>
      <c r="D49" s="6" t="str">
        <f t="shared" si="6"/>
        <v>СОШ с углуб.</v>
      </c>
      <c r="E49" s="8" t="str">
        <f t="shared" si="6"/>
        <v>3а</v>
      </c>
      <c r="F49" s="8">
        <f t="shared" si="6"/>
        <v>90</v>
      </c>
      <c r="G49" s="8">
        <f t="shared" si="6"/>
        <v>84</v>
      </c>
      <c r="H49" s="8">
        <f t="shared" si="3"/>
        <v>11371046</v>
      </c>
      <c r="I49" s="25"/>
      <c r="J49" s="25">
        <v>2</v>
      </c>
      <c r="K49" s="26">
        <v>1</v>
      </c>
      <c r="L49" s="26"/>
      <c r="M49" s="25">
        <v>1</v>
      </c>
      <c r="N49" s="25"/>
      <c r="O49" s="26">
        <v>2</v>
      </c>
      <c r="P49" s="26"/>
      <c r="Q49" s="25"/>
      <c r="R49" s="25">
        <v>2</v>
      </c>
      <c r="S49" s="26">
        <v>0</v>
      </c>
      <c r="T49" s="26"/>
      <c r="U49" s="25"/>
      <c r="V49" s="25">
        <v>1</v>
      </c>
      <c r="W49" s="26">
        <v>2</v>
      </c>
      <c r="X49" s="26"/>
      <c r="Y49" s="25">
        <v>1</v>
      </c>
      <c r="Z49" s="25"/>
      <c r="AA49" s="11">
        <f t="shared" si="0"/>
        <v>12</v>
      </c>
    </row>
    <row r="50" spans="1:27" ht="30" customHeight="1" x14ac:dyDescent="0.25">
      <c r="A50" s="4" t="str">
        <f t="shared" si="6"/>
        <v>Московский</v>
      </c>
      <c r="B50" s="12" t="str">
        <f t="shared" si="6"/>
        <v>ГБОУ СОШ №371</v>
      </c>
      <c r="C50" s="6">
        <f t="shared" si="6"/>
        <v>11371</v>
      </c>
      <c r="D50" s="6" t="str">
        <f t="shared" si="6"/>
        <v>СОШ с углуб.</v>
      </c>
      <c r="E50" s="8" t="str">
        <f t="shared" si="6"/>
        <v>3а</v>
      </c>
      <c r="F50" s="8">
        <f t="shared" si="6"/>
        <v>90</v>
      </c>
      <c r="G50" s="8">
        <f t="shared" si="6"/>
        <v>84</v>
      </c>
      <c r="H50" s="8">
        <f t="shared" si="3"/>
        <v>11371047</v>
      </c>
      <c r="I50" s="25">
        <v>2</v>
      </c>
      <c r="J50" s="25"/>
      <c r="K50" s="26"/>
      <c r="L50" s="26">
        <v>1</v>
      </c>
      <c r="M50" s="25">
        <v>1</v>
      </c>
      <c r="N50" s="25"/>
      <c r="O50" s="26">
        <v>1</v>
      </c>
      <c r="P50" s="26"/>
      <c r="Q50" s="25"/>
      <c r="R50" s="25">
        <v>1</v>
      </c>
      <c r="S50" s="26"/>
      <c r="T50" s="26">
        <v>1</v>
      </c>
      <c r="U50" s="25"/>
      <c r="V50" s="25">
        <v>1</v>
      </c>
      <c r="W50" s="26">
        <v>2</v>
      </c>
      <c r="X50" s="26"/>
      <c r="Y50" s="25">
        <v>0</v>
      </c>
      <c r="Z50" s="25"/>
      <c r="AA50" s="11">
        <f t="shared" si="0"/>
        <v>10</v>
      </c>
    </row>
    <row r="51" spans="1:27" ht="30" customHeight="1" x14ac:dyDescent="0.25">
      <c r="A51" s="4" t="str">
        <f t="shared" si="6"/>
        <v>Московский</v>
      </c>
      <c r="B51" s="12" t="str">
        <f t="shared" si="6"/>
        <v>ГБОУ СОШ №371</v>
      </c>
      <c r="C51" s="6">
        <f t="shared" si="6"/>
        <v>11371</v>
      </c>
      <c r="D51" s="6" t="str">
        <f t="shared" si="6"/>
        <v>СОШ с углуб.</v>
      </c>
      <c r="E51" s="13" t="s">
        <v>24</v>
      </c>
      <c r="F51" s="8">
        <f t="shared" si="6"/>
        <v>90</v>
      </c>
      <c r="G51" s="8">
        <f t="shared" si="6"/>
        <v>84</v>
      </c>
      <c r="H51" s="8">
        <f t="shared" si="3"/>
        <v>11371048</v>
      </c>
      <c r="I51" s="25"/>
      <c r="J51" s="25">
        <v>2</v>
      </c>
      <c r="K51" s="26">
        <v>1</v>
      </c>
      <c r="L51" s="26"/>
      <c r="M51" s="25">
        <v>1</v>
      </c>
      <c r="N51" s="25"/>
      <c r="O51" s="26"/>
      <c r="P51" s="26">
        <v>2</v>
      </c>
      <c r="Q51" s="25"/>
      <c r="R51" s="25">
        <v>2</v>
      </c>
      <c r="S51" s="26">
        <v>0</v>
      </c>
      <c r="T51" s="26"/>
      <c r="U51" s="25">
        <v>0</v>
      </c>
      <c r="V51" s="25"/>
      <c r="W51" s="26">
        <v>2</v>
      </c>
      <c r="X51" s="26"/>
      <c r="Y51" s="25">
        <v>1</v>
      </c>
      <c r="Z51" s="25"/>
      <c r="AA51" s="11">
        <f t="shared" si="0"/>
        <v>11</v>
      </c>
    </row>
    <row r="52" spans="1:27" ht="30" customHeight="1" x14ac:dyDescent="0.25">
      <c r="A52" s="4" t="str">
        <f t="shared" si="6"/>
        <v>Московский</v>
      </c>
      <c r="B52" s="12" t="str">
        <f t="shared" si="6"/>
        <v>ГБОУ СОШ №371</v>
      </c>
      <c r="C52" s="6">
        <f t="shared" si="6"/>
        <v>11371</v>
      </c>
      <c r="D52" s="6" t="str">
        <f t="shared" si="6"/>
        <v>СОШ с углуб.</v>
      </c>
      <c r="E52" s="8" t="str">
        <f t="shared" si="6"/>
        <v>3б</v>
      </c>
      <c r="F52" s="8">
        <f t="shared" si="6"/>
        <v>90</v>
      </c>
      <c r="G52" s="8">
        <f t="shared" si="6"/>
        <v>84</v>
      </c>
      <c r="H52" s="8">
        <f t="shared" si="3"/>
        <v>11371049</v>
      </c>
      <c r="I52" s="25"/>
      <c r="J52" s="25">
        <v>1</v>
      </c>
      <c r="K52" s="26"/>
      <c r="L52" s="26">
        <v>1</v>
      </c>
      <c r="M52" s="25"/>
      <c r="N52" s="25">
        <v>1</v>
      </c>
      <c r="O52" s="26">
        <v>2</v>
      </c>
      <c r="P52" s="26"/>
      <c r="Q52" s="25">
        <v>1</v>
      </c>
      <c r="R52" s="25"/>
      <c r="S52" s="26">
        <v>1</v>
      </c>
      <c r="T52" s="26"/>
      <c r="U52" s="25"/>
      <c r="V52" s="25">
        <v>0</v>
      </c>
      <c r="W52" s="26"/>
      <c r="X52" s="26">
        <v>1</v>
      </c>
      <c r="Y52" s="25"/>
      <c r="Z52" s="25">
        <v>1</v>
      </c>
      <c r="AA52" s="11">
        <f t="shared" si="0"/>
        <v>9</v>
      </c>
    </row>
    <row r="53" spans="1:27" ht="30" customHeight="1" x14ac:dyDescent="0.25">
      <c r="A53" s="4" t="str">
        <f t="shared" si="6"/>
        <v>Московский</v>
      </c>
      <c r="B53" s="12" t="str">
        <f t="shared" si="6"/>
        <v>ГБОУ СОШ №371</v>
      </c>
      <c r="C53" s="6">
        <f t="shared" si="6"/>
        <v>11371</v>
      </c>
      <c r="D53" s="6" t="str">
        <f t="shared" si="6"/>
        <v>СОШ с углуб.</v>
      </c>
      <c r="E53" s="8" t="str">
        <f t="shared" si="6"/>
        <v>3б</v>
      </c>
      <c r="F53" s="8">
        <f t="shared" si="6"/>
        <v>90</v>
      </c>
      <c r="G53" s="8">
        <f t="shared" si="6"/>
        <v>84</v>
      </c>
      <c r="H53" s="8">
        <f t="shared" si="3"/>
        <v>11371050</v>
      </c>
      <c r="I53" s="25">
        <v>2</v>
      </c>
      <c r="J53" s="25"/>
      <c r="K53" s="26">
        <v>1</v>
      </c>
      <c r="L53" s="26"/>
      <c r="M53" s="25"/>
      <c r="N53" s="25">
        <v>1</v>
      </c>
      <c r="O53" s="26">
        <v>2</v>
      </c>
      <c r="P53" s="26"/>
      <c r="Q53" s="25"/>
      <c r="R53" s="25">
        <v>2</v>
      </c>
      <c r="S53" s="26"/>
      <c r="T53" s="26">
        <v>1</v>
      </c>
      <c r="U53" s="25">
        <v>0</v>
      </c>
      <c r="V53" s="25"/>
      <c r="W53" s="26"/>
      <c r="X53" s="26">
        <v>2</v>
      </c>
      <c r="Y53" s="25">
        <v>1</v>
      </c>
      <c r="Z53" s="25"/>
      <c r="AA53" s="11">
        <f t="shared" si="0"/>
        <v>12</v>
      </c>
    </row>
    <row r="54" spans="1:27" ht="30" customHeight="1" x14ac:dyDescent="0.25">
      <c r="A54" s="4" t="str">
        <f t="shared" ref="A54:G69" si="7">A53</f>
        <v>Московский</v>
      </c>
      <c r="B54" s="12" t="str">
        <f t="shared" si="7"/>
        <v>ГБОУ СОШ №371</v>
      </c>
      <c r="C54" s="6">
        <f t="shared" si="7"/>
        <v>11371</v>
      </c>
      <c r="D54" s="6" t="str">
        <f t="shared" si="7"/>
        <v>СОШ с углуб.</v>
      </c>
      <c r="E54" s="8" t="str">
        <f t="shared" si="7"/>
        <v>3б</v>
      </c>
      <c r="F54" s="8">
        <f t="shared" si="7"/>
        <v>90</v>
      </c>
      <c r="G54" s="8">
        <f t="shared" si="7"/>
        <v>84</v>
      </c>
      <c r="H54" s="8">
        <f t="shared" si="3"/>
        <v>11371051</v>
      </c>
      <c r="I54" s="25"/>
      <c r="J54" s="25">
        <v>2</v>
      </c>
      <c r="K54" s="26"/>
      <c r="L54" s="26">
        <v>1</v>
      </c>
      <c r="M54" s="25">
        <v>1</v>
      </c>
      <c r="N54" s="25"/>
      <c r="O54" s="26">
        <v>2</v>
      </c>
      <c r="P54" s="26"/>
      <c r="Q54" s="25"/>
      <c r="R54" s="25">
        <v>1</v>
      </c>
      <c r="S54" s="26">
        <v>0</v>
      </c>
      <c r="T54" s="26"/>
      <c r="U54" s="25"/>
      <c r="V54" s="25">
        <v>0</v>
      </c>
      <c r="W54" s="26">
        <v>2</v>
      </c>
      <c r="X54" s="26"/>
      <c r="Y54" s="25">
        <v>0</v>
      </c>
      <c r="Z54" s="25"/>
      <c r="AA54" s="11">
        <f t="shared" si="0"/>
        <v>9</v>
      </c>
    </row>
    <row r="55" spans="1:27" ht="30" customHeight="1" x14ac:dyDescent="0.25">
      <c r="A55" s="4" t="str">
        <f t="shared" si="7"/>
        <v>Московский</v>
      </c>
      <c r="B55" s="12" t="str">
        <f t="shared" si="7"/>
        <v>ГБОУ СОШ №371</v>
      </c>
      <c r="C55" s="6">
        <f t="shared" si="7"/>
        <v>11371</v>
      </c>
      <c r="D55" s="6" t="str">
        <f t="shared" si="7"/>
        <v>СОШ с углуб.</v>
      </c>
      <c r="E55" s="8" t="str">
        <f t="shared" si="7"/>
        <v>3б</v>
      </c>
      <c r="F55" s="8">
        <f t="shared" si="7"/>
        <v>90</v>
      </c>
      <c r="G55" s="8">
        <f t="shared" si="7"/>
        <v>84</v>
      </c>
      <c r="H55" s="8">
        <f t="shared" si="3"/>
        <v>11371052</v>
      </c>
      <c r="I55" s="25"/>
      <c r="J55" s="25">
        <v>2</v>
      </c>
      <c r="K55" s="26"/>
      <c r="L55" s="26">
        <v>1</v>
      </c>
      <c r="M55" s="25"/>
      <c r="N55" s="25">
        <v>1</v>
      </c>
      <c r="O55" s="26">
        <v>2</v>
      </c>
      <c r="P55" s="26"/>
      <c r="Q55" s="25">
        <v>1</v>
      </c>
      <c r="R55" s="25"/>
      <c r="S55" s="26"/>
      <c r="T55" s="26">
        <v>0</v>
      </c>
      <c r="U55" s="25">
        <v>1</v>
      </c>
      <c r="V55" s="25"/>
      <c r="W55" s="26">
        <v>2</v>
      </c>
      <c r="X55" s="26"/>
      <c r="Y55" s="25"/>
      <c r="Z55" s="25">
        <v>1</v>
      </c>
      <c r="AA55" s="11">
        <f t="shared" si="0"/>
        <v>11</v>
      </c>
    </row>
    <row r="56" spans="1:27" ht="30" customHeight="1" x14ac:dyDescent="0.25">
      <c r="A56" s="4" t="str">
        <f t="shared" si="7"/>
        <v>Московский</v>
      </c>
      <c r="B56" s="12" t="str">
        <f t="shared" si="7"/>
        <v>ГБОУ СОШ №371</v>
      </c>
      <c r="C56" s="6">
        <f t="shared" si="7"/>
        <v>11371</v>
      </c>
      <c r="D56" s="6" t="str">
        <f t="shared" si="7"/>
        <v>СОШ с углуб.</v>
      </c>
      <c r="E56" s="8" t="str">
        <f t="shared" si="7"/>
        <v>3б</v>
      </c>
      <c r="F56" s="8">
        <f t="shared" si="7"/>
        <v>90</v>
      </c>
      <c r="G56" s="8">
        <f t="shared" si="7"/>
        <v>84</v>
      </c>
      <c r="H56" s="8">
        <f t="shared" si="3"/>
        <v>11371053</v>
      </c>
      <c r="I56" s="25"/>
      <c r="J56" s="25">
        <v>1</v>
      </c>
      <c r="K56" s="26">
        <v>1</v>
      </c>
      <c r="L56" s="26"/>
      <c r="M56" s="25">
        <v>1</v>
      </c>
      <c r="N56" s="25"/>
      <c r="O56" s="26">
        <v>1</v>
      </c>
      <c r="P56" s="26"/>
      <c r="Q56" s="25">
        <v>1</v>
      </c>
      <c r="R56" s="25"/>
      <c r="S56" s="26">
        <v>0</v>
      </c>
      <c r="T56" s="26"/>
      <c r="U56" s="25"/>
      <c r="V56" s="25">
        <v>0</v>
      </c>
      <c r="W56" s="26">
        <v>2</v>
      </c>
      <c r="X56" s="26"/>
      <c r="Y56" s="25"/>
      <c r="Z56" s="25">
        <v>1</v>
      </c>
      <c r="AA56" s="11">
        <f t="shared" si="0"/>
        <v>8</v>
      </c>
    </row>
    <row r="57" spans="1:27" ht="30" customHeight="1" x14ac:dyDescent="0.25">
      <c r="A57" s="4" t="str">
        <f t="shared" si="7"/>
        <v>Московский</v>
      </c>
      <c r="B57" s="12" t="str">
        <f t="shared" si="7"/>
        <v>ГБОУ СОШ №371</v>
      </c>
      <c r="C57" s="6">
        <f t="shared" si="7"/>
        <v>11371</v>
      </c>
      <c r="D57" s="6" t="str">
        <f t="shared" si="7"/>
        <v>СОШ с углуб.</v>
      </c>
      <c r="E57" s="8" t="str">
        <f t="shared" si="7"/>
        <v>3б</v>
      </c>
      <c r="F57" s="8">
        <f t="shared" si="7"/>
        <v>90</v>
      </c>
      <c r="G57" s="8">
        <f t="shared" si="7"/>
        <v>84</v>
      </c>
      <c r="H57" s="8">
        <f t="shared" si="3"/>
        <v>11371054</v>
      </c>
      <c r="I57" s="25"/>
      <c r="J57" s="25">
        <v>2</v>
      </c>
      <c r="K57" s="26"/>
      <c r="L57" s="26">
        <v>1</v>
      </c>
      <c r="M57" s="25">
        <v>1</v>
      </c>
      <c r="N57" s="25"/>
      <c r="O57" s="26">
        <v>2</v>
      </c>
      <c r="P57" s="26"/>
      <c r="Q57" s="25">
        <v>2</v>
      </c>
      <c r="R57" s="25"/>
      <c r="S57" s="26"/>
      <c r="T57" s="26">
        <v>1</v>
      </c>
      <c r="U57" s="25">
        <v>1</v>
      </c>
      <c r="V57" s="25"/>
      <c r="W57" s="26">
        <v>2</v>
      </c>
      <c r="X57" s="26"/>
      <c r="Y57" s="25">
        <v>1</v>
      </c>
      <c r="Z57" s="25"/>
      <c r="AA57" s="11">
        <f t="shared" si="0"/>
        <v>13</v>
      </c>
    </row>
    <row r="58" spans="1:27" ht="30" customHeight="1" x14ac:dyDescent="0.25">
      <c r="A58" s="4" t="str">
        <f t="shared" si="7"/>
        <v>Московский</v>
      </c>
      <c r="B58" s="12" t="str">
        <f t="shared" si="7"/>
        <v>ГБОУ СОШ №371</v>
      </c>
      <c r="C58" s="6">
        <f t="shared" si="7"/>
        <v>11371</v>
      </c>
      <c r="D58" s="6" t="str">
        <f t="shared" si="7"/>
        <v>СОШ с углуб.</v>
      </c>
      <c r="E58" s="8" t="str">
        <f t="shared" si="7"/>
        <v>3б</v>
      </c>
      <c r="F58" s="8">
        <f t="shared" si="7"/>
        <v>90</v>
      </c>
      <c r="G58" s="8">
        <f t="shared" si="7"/>
        <v>84</v>
      </c>
      <c r="H58" s="8">
        <f t="shared" si="3"/>
        <v>11371055</v>
      </c>
      <c r="I58" s="25">
        <v>2</v>
      </c>
      <c r="J58" s="25"/>
      <c r="K58" s="26"/>
      <c r="L58" s="26">
        <v>1</v>
      </c>
      <c r="M58" s="25">
        <v>1</v>
      </c>
      <c r="N58" s="25"/>
      <c r="O58" s="26">
        <v>1</v>
      </c>
      <c r="P58" s="26"/>
      <c r="Q58" s="25"/>
      <c r="R58" s="25">
        <v>2</v>
      </c>
      <c r="S58" s="26"/>
      <c r="T58" s="26">
        <v>0</v>
      </c>
      <c r="U58" s="25">
        <v>1</v>
      </c>
      <c r="V58" s="25"/>
      <c r="W58" s="26">
        <v>1</v>
      </c>
      <c r="X58" s="26"/>
      <c r="Y58" s="25">
        <v>1</v>
      </c>
      <c r="Z58" s="25"/>
      <c r="AA58" s="11">
        <f t="shared" si="0"/>
        <v>10</v>
      </c>
    </row>
    <row r="59" spans="1:27" ht="30" customHeight="1" x14ac:dyDescent="0.25">
      <c r="A59" s="4" t="str">
        <f t="shared" si="7"/>
        <v>Московский</v>
      </c>
      <c r="B59" s="12" t="str">
        <f t="shared" si="7"/>
        <v>ГБОУ СОШ №371</v>
      </c>
      <c r="C59" s="6">
        <f t="shared" si="7"/>
        <v>11371</v>
      </c>
      <c r="D59" s="6" t="str">
        <f t="shared" si="7"/>
        <v>СОШ с углуб.</v>
      </c>
      <c r="E59" s="8" t="str">
        <f t="shared" si="7"/>
        <v>3б</v>
      </c>
      <c r="F59" s="8">
        <f t="shared" si="7"/>
        <v>90</v>
      </c>
      <c r="G59" s="8">
        <f t="shared" si="7"/>
        <v>84</v>
      </c>
      <c r="H59" s="8">
        <f t="shared" si="3"/>
        <v>11371056</v>
      </c>
      <c r="I59" s="9"/>
      <c r="J59" s="9">
        <v>2</v>
      </c>
      <c r="K59" s="10">
        <v>1</v>
      </c>
      <c r="L59" s="10"/>
      <c r="M59" s="9">
        <v>1</v>
      </c>
      <c r="N59" s="9"/>
      <c r="O59" s="10">
        <v>2</v>
      </c>
      <c r="P59" s="10"/>
      <c r="Q59" s="9">
        <v>2</v>
      </c>
      <c r="R59" s="9"/>
      <c r="S59" s="10"/>
      <c r="T59" s="10">
        <v>0</v>
      </c>
      <c r="U59" s="9"/>
      <c r="V59" s="9">
        <v>0</v>
      </c>
      <c r="W59" s="10">
        <v>2</v>
      </c>
      <c r="X59" s="10"/>
      <c r="Y59" s="9">
        <v>1</v>
      </c>
      <c r="Z59" s="9"/>
      <c r="AA59" s="11">
        <f t="shared" si="0"/>
        <v>11</v>
      </c>
    </row>
    <row r="60" spans="1:27" ht="30" customHeight="1" x14ac:dyDescent="0.25">
      <c r="A60" s="4" t="str">
        <f t="shared" si="7"/>
        <v>Московский</v>
      </c>
      <c r="B60" s="12" t="str">
        <f t="shared" si="7"/>
        <v>ГБОУ СОШ №371</v>
      </c>
      <c r="C60" s="6">
        <f t="shared" si="7"/>
        <v>11371</v>
      </c>
      <c r="D60" s="6" t="str">
        <f t="shared" si="7"/>
        <v>СОШ с углуб.</v>
      </c>
      <c r="E60" s="13" t="s">
        <v>25</v>
      </c>
      <c r="F60" s="8">
        <f t="shared" si="7"/>
        <v>90</v>
      </c>
      <c r="G60" s="8">
        <f t="shared" si="7"/>
        <v>84</v>
      </c>
      <c r="H60" s="8">
        <f t="shared" si="3"/>
        <v>11371057</v>
      </c>
      <c r="I60" s="9"/>
      <c r="J60" s="9">
        <v>2</v>
      </c>
      <c r="K60" s="10">
        <v>1</v>
      </c>
      <c r="L60" s="10"/>
      <c r="M60" s="9">
        <v>1</v>
      </c>
      <c r="N60" s="9"/>
      <c r="O60" s="10">
        <v>2</v>
      </c>
      <c r="P60" s="10"/>
      <c r="Q60" s="9">
        <v>2</v>
      </c>
      <c r="R60" s="9"/>
      <c r="S60" s="10"/>
      <c r="T60" s="10">
        <v>1</v>
      </c>
      <c r="U60" s="9">
        <v>0</v>
      </c>
      <c r="V60" s="9"/>
      <c r="W60" s="10">
        <v>0</v>
      </c>
      <c r="X60" s="10"/>
      <c r="Y60" s="9">
        <v>1</v>
      </c>
      <c r="Z60" s="9"/>
      <c r="AA60" s="11">
        <f t="shared" si="0"/>
        <v>10</v>
      </c>
    </row>
    <row r="61" spans="1:27" ht="30" customHeight="1" x14ac:dyDescent="0.25">
      <c r="A61" s="4" t="str">
        <f t="shared" si="7"/>
        <v>Московский</v>
      </c>
      <c r="B61" s="12" t="str">
        <f t="shared" si="7"/>
        <v>ГБОУ СОШ №371</v>
      </c>
      <c r="C61" s="6">
        <f t="shared" si="7"/>
        <v>11371</v>
      </c>
      <c r="D61" s="6" t="str">
        <f t="shared" si="7"/>
        <v>СОШ с углуб.</v>
      </c>
      <c r="E61" s="8" t="str">
        <f t="shared" si="7"/>
        <v>3в</v>
      </c>
      <c r="F61" s="8">
        <f t="shared" si="7"/>
        <v>90</v>
      </c>
      <c r="G61" s="8">
        <f t="shared" si="7"/>
        <v>84</v>
      </c>
      <c r="H61" s="8">
        <f t="shared" si="3"/>
        <v>11371058</v>
      </c>
      <c r="I61" s="9">
        <v>2</v>
      </c>
      <c r="J61" s="9"/>
      <c r="K61" s="10"/>
      <c r="L61" s="10">
        <v>1</v>
      </c>
      <c r="M61" s="9">
        <v>1</v>
      </c>
      <c r="N61" s="9"/>
      <c r="O61" s="10">
        <v>1</v>
      </c>
      <c r="P61" s="10"/>
      <c r="Q61" s="9">
        <v>2</v>
      </c>
      <c r="R61" s="9"/>
      <c r="S61" s="10">
        <v>1</v>
      </c>
      <c r="T61" s="10"/>
      <c r="U61" s="9"/>
      <c r="V61" s="9">
        <v>0</v>
      </c>
      <c r="W61" s="10"/>
      <c r="X61" s="10">
        <v>2</v>
      </c>
      <c r="Y61" s="9">
        <v>1</v>
      </c>
      <c r="Z61" s="9"/>
      <c r="AA61" s="11">
        <f t="shared" si="0"/>
        <v>11</v>
      </c>
    </row>
    <row r="62" spans="1:27" ht="30" customHeight="1" x14ac:dyDescent="0.25">
      <c r="A62" s="4" t="str">
        <f t="shared" si="7"/>
        <v>Московский</v>
      </c>
      <c r="B62" s="12" t="str">
        <f t="shared" si="7"/>
        <v>ГБОУ СОШ №371</v>
      </c>
      <c r="C62" s="6">
        <f t="shared" si="7"/>
        <v>11371</v>
      </c>
      <c r="D62" s="6" t="str">
        <f t="shared" si="7"/>
        <v>СОШ с углуб.</v>
      </c>
      <c r="E62" s="8" t="str">
        <f t="shared" si="7"/>
        <v>3в</v>
      </c>
      <c r="F62" s="8">
        <f t="shared" si="7"/>
        <v>90</v>
      </c>
      <c r="G62" s="8">
        <f t="shared" si="7"/>
        <v>84</v>
      </c>
      <c r="H62" s="8">
        <f t="shared" si="3"/>
        <v>11371059</v>
      </c>
      <c r="I62" s="9">
        <v>2</v>
      </c>
      <c r="J62" s="9"/>
      <c r="K62" s="10">
        <v>1</v>
      </c>
      <c r="L62" s="10"/>
      <c r="M62" s="9"/>
      <c r="N62" s="9">
        <v>0</v>
      </c>
      <c r="O62" s="10">
        <v>2</v>
      </c>
      <c r="P62" s="10"/>
      <c r="Q62" s="9">
        <v>2</v>
      </c>
      <c r="R62" s="9"/>
      <c r="S62" s="10">
        <v>0</v>
      </c>
      <c r="T62" s="10"/>
      <c r="U62" s="9"/>
      <c r="V62" s="9">
        <v>1</v>
      </c>
      <c r="W62" s="10"/>
      <c r="X62" s="10">
        <v>2</v>
      </c>
      <c r="Y62" s="9">
        <v>0</v>
      </c>
      <c r="Z62" s="9"/>
      <c r="AA62" s="11">
        <f t="shared" si="0"/>
        <v>10</v>
      </c>
    </row>
    <row r="63" spans="1:27" ht="30" customHeight="1" x14ac:dyDescent="0.25">
      <c r="A63" s="4" t="str">
        <f t="shared" si="7"/>
        <v>Московский</v>
      </c>
      <c r="B63" s="12" t="str">
        <f t="shared" si="7"/>
        <v>ГБОУ СОШ №371</v>
      </c>
      <c r="C63" s="6">
        <f t="shared" si="7"/>
        <v>11371</v>
      </c>
      <c r="D63" s="6" t="str">
        <f t="shared" si="7"/>
        <v>СОШ с углуб.</v>
      </c>
      <c r="E63" s="8" t="str">
        <f t="shared" si="7"/>
        <v>3в</v>
      </c>
      <c r="F63" s="8">
        <f t="shared" si="7"/>
        <v>90</v>
      </c>
      <c r="G63" s="8">
        <f t="shared" si="7"/>
        <v>84</v>
      </c>
      <c r="H63" s="8">
        <f t="shared" si="3"/>
        <v>11371060</v>
      </c>
      <c r="I63" s="9"/>
      <c r="J63" s="9">
        <v>2</v>
      </c>
      <c r="K63" s="10">
        <v>1</v>
      </c>
      <c r="L63" s="10"/>
      <c r="M63" s="9">
        <v>0</v>
      </c>
      <c r="N63" s="9"/>
      <c r="O63" s="10">
        <v>2</v>
      </c>
      <c r="P63" s="10"/>
      <c r="Q63" s="9"/>
      <c r="R63" s="9">
        <v>2</v>
      </c>
      <c r="S63" s="10">
        <v>1</v>
      </c>
      <c r="T63" s="10"/>
      <c r="U63" s="9">
        <v>1</v>
      </c>
      <c r="V63" s="9"/>
      <c r="W63" s="10"/>
      <c r="X63" s="10">
        <v>2</v>
      </c>
      <c r="Y63" s="9"/>
      <c r="Z63" s="9">
        <v>0</v>
      </c>
      <c r="AA63" s="11">
        <f t="shared" si="0"/>
        <v>11</v>
      </c>
    </row>
    <row r="64" spans="1:27" ht="30" customHeight="1" x14ac:dyDescent="0.25">
      <c r="A64" s="4" t="str">
        <f t="shared" si="7"/>
        <v>Московский</v>
      </c>
      <c r="B64" s="12" t="str">
        <f t="shared" si="7"/>
        <v>ГБОУ СОШ №371</v>
      </c>
      <c r="C64" s="6">
        <f t="shared" si="7"/>
        <v>11371</v>
      </c>
      <c r="D64" s="6" t="str">
        <f t="shared" si="7"/>
        <v>СОШ с углуб.</v>
      </c>
      <c r="E64" s="8" t="str">
        <f t="shared" si="7"/>
        <v>3в</v>
      </c>
      <c r="F64" s="8">
        <f t="shared" si="7"/>
        <v>90</v>
      </c>
      <c r="G64" s="8">
        <f t="shared" si="7"/>
        <v>84</v>
      </c>
      <c r="H64" s="8">
        <f t="shared" si="3"/>
        <v>11371061</v>
      </c>
      <c r="I64" s="9">
        <v>2</v>
      </c>
      <c r="J64" s="9"/>
      <c r="K64" s="10"/>
      <c r="L64" s="10">
        <v>1</v>
      </c>
      <c r="M64" s="9">
        <v>1</v>
      </c>
      <c r="N64" s="9"/>
      <c r="O64" s="10">
        <v>1</v>
      </c>
      <c r="P64" s="10"/>
      <c r="Q64" s="9">
        <v>2</v>
      </c>
      <c r="R64" s="9"/>
      <c r="S64" s="10"/>
      <c r="T64" s="10">
        <v>0</v>
      </c>
      <c r="U64" s="9">
        <v>0</v>
      </c>
      <c r="V64" s="9"/>
      <c r="W64" s="10"/>
      <c r="X64" s="10">
        <v>2</v>
      </c>
      <c r="Y64" s="9"/>
      <c r="Z64" s="9">
        <v>0</v>
      </c>
      <c r="AA64" s="11">
        <f t="shared" si="0"/>
        <v>9</v>
      </c>
    </row>
    <row r="65" spans="1:27" ht="30" customHeight="1" x14ac:dyDescent="0.25">
      <c r="A65" s="4" t="str">
        <f t="shared" si="7"/>
        <v>Московский</v>
      </c>
      <c r="B65" s="12" t="str">
        <f t="shared" si="7"/>
        <v>ГБОУ СОШ №371</v>
      </c>
      <c r="C65" s="6">
        <f t="shared" si="7"/>
        <v>11371</v>
      </c>
      <c r="D65" s="6" t="str">
        <f t="shared" si="7"/>
        <v>СОШ с углуб.</v>
      </c>
      <c r="E65" s="8" t="str">
        <f t="shared" si="7"/>
        <v>3в</v>
      </c>
      <c r="F65" s="8">
        <f t="shared" si="7"/>
        <v>90</v>
      </c>
      <c r="G65" s="8">
        <f t="shared" si="7"/>
        <v>84</v>
      </c>
      <c r="H65" s="8">
        <f t="shared" si="3"/>
        <v>11371062</v>
      </c>
      <c r="I65" s="9">
        <v>2</v>
      </c>
      <c r="J65" s="9"/>
      <c r="K65" s="10">
        <v>1</v>
      </c>
      <c r="L65" s="10"/>
      <c r="M65" s="9"/>
      <c r="N65" s="9">
        <v>1</v>
      </c>
      <c r="O65" s="10">
        <v>2</v>
      </c>
      <c r="P65" s="10"/>
      <c r="Q65" s="9"/>
      <c r="R65" s="9">
        <v>2</v>
      </c>
      <c r="S65" s="10">
        <v>1</v>
      </c>
      <c r="T65" s="10"/>
      <c r="U65" s="9">
        <v>1</v>
      </c>
      <c r="V65" s="9"/>
      <c r="W65" s="10">
        <v>2</v>
      </c>
      <c r="X65" s="10"/>
      <c r="Y65" s="9">
        <v>1</v>
      </c>
      <c r="Z65" s="9"/>
      <c r="AA65" s="11">
        <f t="shared" ref="AA65:AA87" si="8">IF(COUNTBLANK(I65:Z65)&lt;=9,SUM(I65:Z65),"Не писал")</f>
        <v>13</v>
      </c>
    </row>
    <row r="66" spans="1:27" ht="30" customHeight="1" x14ac:dyDescent="0.25">
      <c r="A66" s="4" t="str">
        <f t="shared" si="7"/>
        <v>Московский</v>
      </c>
      <c r="B66" s="12" t="str">
        <f t="shared" si="7"/>
        <v>ГБОУ СОШ №371</v>
      </c>
      <c r="C66" s="6">
        <f t="shared" si="7"/>
        <v>11371</v>
      </c>
      <c r="D66" s="6" t="str">
        <f t="shared" si="7"/>
        <v>СОШ с углуб.</v>
      </c>
      <c r="E66" s="8" t="str">
        <f t="shared" si="7"/>
        <v>3в</v>
      </c>
      <c r="F66" s="8">
        <f t="shared" si="7"/>
        <v>90</v>
      </c>
      <c r="G66" s="8">
        <f t="shared" si="7"/>
        <v>84</v>
      </c>
      <c r="H66" s="8">
        <f t="shared" si="3"/>
        <v>11371063</v>
      </c>
      <c r="I66" s="9"/>
      <c r="J66" s="9">
        <v>2</v>
      </c>
      <c r="K66" s="10"/>
      <c r="L66" s="10">
        <v>1</v>
      </c>
      <c r="M66" s="9">
        <v>0</v>
      </c>
      <c r="N66" s="9"/>
      <c r="O66" s="10"/>
      <c r="P66" s="10">
        <v>2</v>
      </c>
      <c r="Q66" s="9"/>
      <c r="R66" s="9">
        <v>2</v>
      </c>
      <c r="S66" s="10">
        <v>0</v>
      </c>
      <c r="T66" s="10"/>
      <c r="U66" s="9">
        <v>1</v>
      </c>
      <c r="V66" s="9"/>
      <c r="W66" s="10"/>
      <c r="X66" s="10">
        <v>0</v>
      </c>
      <c r="Y66" s="9">
        <v>0</v>
      </c>
      <c r="Z66" s="9"/>
      <c r="AA66" s="11">
        <f t="shared" si="8"/>
        <v>8</v>
      </c>
    </row>
    <row r="67" spans="1:27" ht="30" customHeight="1" x14ac:dyDescent="0.25">
      <c r="A67" s="4" t="str">
        <f t="shared" si="7"/>
        <v>Московский</v>
      </c>
      <c r="B67" s="12" t="str">
        <f t="shared" si="7"/>
        <v>ГБОУ СОШ №371</v>
      </c>
      <c r="C67" s="6">
        <f t="shared" si="7"/>
        <v>11371</v>
      </c>
      <c r="D67" s="6" t="str">
        <f t="shared" si="7"/>
        <v>СОШ с углуб.</v>
      </c>
      <c r="E67" s="8" t="str">
        <f t="shared" si="7"/>
        <v>3в</v>
      </c>
      <c r="F67" s="8">
        <f t="shared" si="7"/>
        <v>90</v>
      </c>
      <c r="G67" s="8">
        <f t="shared" si="7"/>
        <v>84</v>
      </c>
      <c r="H67" s="8">
        <f t="shared" si="3"/>
        <v>11371064</v>
      </c>
      <c r="I67" s="9"/>
      <c r="J67" s="9">
        <v>2</v>
      </c>
      <c r="K67" s="10">
        <v>1</v>
      </c>
      <c r="L67" s="10"/>
      <c r="M67" s="9">
        <v>1</v>
      </c>
      <c r="N67" s="9"/>
      <c r="O67" s="10">
        <v>2</v>
      </c>
      <c r="P67" s="10"/>
      <c r="Q67" s="9"/>
      <c r="R67" s="9">
        <v>2</v>
      </c>
      <c r="S67" s="10">
        <v>1</v>
      </c>
      <c r="T67" s="10"/>
      <c r="U67" s="9">
        <v>0</v>
      </c>
      <c r="V67" s="9"/>
      <c r="W67" s="10">
        <v>1</v>
      </c>
      <c r="X67" s="10"/>
      <c r="Y67" s="9">
        <v>1</v>
      </c>
      <c r="Z67" s="9"/>
      <c r="AA67" s="11">
        <f t="shared" si="8"/>
        <v>11</v>
      </c>
    </row>
    <row r="68" spans="1:27" ht="30" customHeight="1" x14ac:dyDescent="0.25">
      <c r="A68" s="4" t="str">
        <f t="shared" si="7"/>
        <v>Московский</v>
      </c>
      <c r="B68" s="12" t="str">
        <f t="shared" si="7"/>
        <v>ГБОУ СОШ №371</v>
      </c>
      <c r="C68" s="6">
        <f t="shared" si="7"/>
        <v>11371</v>
      </c>
      <c r="D68" s="6" t="str">
        <f t="shared" si="7"/>
        <v>СОШ с углуб.</v>
      </c>
      <c r="E68" s="8" t="str">
        <f t="shared" si="7"/>
        <v>3в</v>
      </c>
      <c r="F68" s="8">
        <f t="shared" si="7"/>
        <v>90</v>
      </c>
      <c r="G68" s="8">
        <f t="shared" si="7"/>
        <v>84</v>
      </c>
      <c r="H68" s="8">
        <f t="shared" si="3"/>
        <v>11371065</v>
      </c>
      <c r="I68" s="9"/>
      <c r="J68" s="9">
        <v>2</v>
      </c>
      <c r="K68" s="10">
        <v>1</v>
      </c>
      <c r="L68" s="10"/>
      <c r="M68" s="9"/>
      <c r="N68" s="9">
        <v>1</v>
      </c>
      <c r="O68" s="10">
        <v>2</v>
      </c>
      <c r="P68" s="10"/>
      <c r="Q68" s="9">
        <v>2</v>
      </c>
      <c r="R68" s="9"/>
      <c r="S68" s="10"/>
      <c r="T68" s="10">
        <v>1</v>
      </c>
      <c r="U68" s="9">
        <v>1</v>
      </c>
      <c r="V68" s="9"/>
      <c r="W68" s="10"/>
      <c r="X68" s="10">
        <v>2</v>
      </c>
      <c r="Y68" s="9">
        <v>1</v>
      </c>
      <c r="Z68" s="9"/>
      <c r="AA68" s="11">
        <f t="shared" si="8"/>
        <v>13</v>
      </c>
    </row>
    <row r="69" spans="1:27" ht="30" customHeight="1" x14ac:dyDescent="0.25">
      <c r="A69" s="4" t="str">
        <f t="shared" si="7"/>
        <v>Московский</v>
      </c>
      <c r="B69" s="12" t="str">
        <f t="shared" si="7"/>
        <v>ГБОУ СОШ №371</v>
      </c>
      <c r="C69" s="6">
        <f t="shared" si="7"/>
        <v>11371</v>
      </c>
      <c r="D69" s="6" t="str">
        <f t="shared" si="7"/>
        <v>СОШ с углуб.</v>
      </c>
      <c r="E69" s="8" t="str">
        <f t="shared" si="7"/>
        <v>3в</v>
      </c>
      <c r="F69" s="8">
        <f t="shared" si="7"/>
        <v>90</v>
      </c>
      <c r="G69" s="8">
        <f t="shared" si="7"/>
        <v>84</v>
      </c>
      <c r="H69" s="8">
        <f t="shared" si="3"/>
        <v>11371066</v>
      </c>
      <c r="I69" s="9">
        <v>2</v>
      </c>
      <c r="J69" s="9"/>
      <c r="K69" s="10">
        <v>1</v>
      </c>
      <c r="L69" s="10"/>
      <c r="M69" s="9">
        <v>0</v>
      </c>
      <c r="N69" s="9"/>
      <c r="O69" s="10">
        <v>2</v>
      </c>
      <c r="P69" s="10"/>
      <c r="Q69" s="9"/>
      <c r="R69" s="9">
        <v>2</v>
      </c>
      <c r="S69" s="10">
        <v>0</v>
      </c>
      <c r="T69" s="10"/>
      <c r="U69" s="9">
        <v>1</v>
      </c>
      <c r="V69" s="9"/>
      <c r="W69" s="10"/>
      <c r="X69" s="10">
        <v>2</v>
      </c>
      <c r="Y69" s="9">
        <v>1</v>
      </c>
      <c r="Z69" s="9"/>
      <c r="AA69" s="11">
        <f t="shared" si="8"/>
        <v>11</v>
      </c>
    </row>
    <row r="70" spans="1:27" ht="30" customHeight="1" x14ac:dyDescent="0.25">
      <c r="A70" s="4" t="str">
        <f t="shared" ref="A70:G85" si="9">A69</f>
        <v>Московский</v>
      </c>
      <c r="B70" s="12" t="str">
        <f t="shared" si="9"/>
        <v>ГБОУ СОШ №371</v>
      </c>
      <c r="C70" s="6">
        <f t="shared" si="9"/>
        <v>11371</v>
      </c>
      <c r="D70" s="6" t="str">
        <f t="shared" si="9"/>
        <v>СОШ с углуб.</v>
      </c>
      <c r="E70" s="8" t="str">
        <f t="shared" si="9"/>
        <v>3в</v>
      </c>
      <c r="F70" s="8">
        <f t="shared" si="9"/>
        <v>90</v>
      </c>
      <c r="G70" s="8">
        <f t="shared" si="9"/>
        <v>84</v>
      </c>
      <c r="H70" s="8">
        <f t="shared" ref="H70:H87" si="10">H69+1</f>
        <v>11371067</v>
      </c>
      <c r="I70" s="9">
        <v>2</v>
      </c>
      <c r="J70" s="9"/>
      <c r="K70" s="10">
        <v>1</v>
      </c>
      <c r="L70" s="10"/>
      <c r="M70" s="9">
        <v>1</v>
      </c>
      <c r="N70" s="9"/>
      <c r="O70" s="10">
        <v>2</v>
      </c>
      <c r="P70" s="10"/>
      <c r="Q70" s="9">
        <v>2</v>
      </c>
      <c r="R70" s="9"/>
      <c r="S70" s="10">
        <v>1</v>
      </c>
      <c r="T70" s="10"/>
      <c r="U70" s="9"/>
      <c r="V70" s="9">
        <v>1</v>
      </c>
      <c r="W70" s="10">
        <v>2</v>
      </c>
      <c r="X70" s="10"/>
      <c r="Y70" s="9">
        <v>1</v>
      </c>
      <c r="Z70" s="9"/>
      <c r="AA70" s="11">
        <f t="shared" si="8"/>
        <v>13</v>
      </c>
    </row>
    <row r="71" spans="1:27" ht="30" customHeight="1" x14ac:dyDescent="0.25">
      <c r="A71" s="4" t="str">
        <f t="shared" si="9"/>
        <v>Московский</v>
      </c>
      <c r="B71" s="12" t="str">
        <f t="shared" si="9"/>
        <v>ГБОУ СОШ №371</v>
      </c>
      <c r="C71" s="6">
        <f t="shared" si="9"/>
        <v>11371</v>
      </c>
      <c r="D71" s="6" t="str">
        <f t="shared" si="9"/>
        <v>СОШ с углуб.</v>
      </c>
      <c r="E71" s="8" t="str">
        <f t="shared" si="9"/>
        <v>3в</v>
      </c>
      <c r="F71" s="8">
        <f t="shared" si="9"/>
        <v>90</v>
      </c>
      <c r="G71" s="8">
        <f t="shared" si="9"/>
        <v>84</v>
      </c>
      <c r="H71" s="8">
        <f t="shared" si="10"/>
        <v>11371068</v>
      </c>
      <c r="I71" s="9">
        <v>2</v>
      </c>
      <c r="J71" s="9"/>
      <c r="K71" s="10">
        <v>1</v>
      </c>
      <c r="L71" s="10"/>
      <c r="M71" s="9">
        <v>0</v>
      </c>
      <c r="N71" s="9"/>
      <c r="O71" s="10">
        <v>1</v>
      </c>
      <c r="P71" s="10"/>
      <c r="Q71" s="9"/>
      <c r="R71" s="9">
        <v>1</v>
      </c>
      <c r="S71" s="10">
        <v>1</v>
      </c>
      <c r="T71" s="10"/>
      <c r="U71" s="9">
        <v>1</v>
      </c>
      <c r="V71" s="9"/>
      <c r="W71" s="10"/>
      <c r="X71" s="10">
        <v>2</v>
      </c>
      <c r="Y71" s="9">
        <v>0</v>
      </c>
      <c r="Z71" s="9"/>
      <c r="AA71" s="11">
        <f t="shared" si="8"/>
        <v>9</v>
      </c>
    </row>
    <row r="72" spans="1:27" ht="30" customHeight="1" x14ac:dyDescent="0.25">
      <c r="A72" s="4" t="str">
        <f t="shared" si="9"/>
        <v>Московский</v>
      </c>
      <c r="B72" s="12" t="str">
        <f t="shared" si="9"/>
        <v>ГБОУ СОШ №371</v>
      </c>
      <c r="C72" s="6">
        <f t="shared" si="9"/>
        <v>11371</v>
      </c>
      <c r="D72" s="6" t="str">
        <f t="shared" si="9"/>
        <v>СОШ с углуб.</v>
      </c>
      <c r="E72" s="8" t="str">
        <f t="shared" si="9"/>
        <v>3в</v>
      </c>
      <c r="F72" s="8">
        <f t="shared" si="9"/>
        <v>90</v>
      </c>
      <c r="G72" s="8">
        <f t="shared" si="9"/>
        <v>84</v>
      </c>
      <c r="H72" s="8">
        <f t="shared" si="10"/>
        <v>11371069</v>
      </c>
      <c r="I72" s="9">
        <v>2</v>
      </c>
      <c r="J72" s="9"/>
      <c r="K72" s="10"/>
      <c r="L72" s="10">
        <v>1</v>
      </c>
      <c r="M72" s="9"/>
      <c r="N72" s="9">
        <v>1</v>
      </c>
      <c r="O72" s="10"/>
      <c r="P72" s="10">
        <v>2</v>
      </c>
      <c r="Q72" s="9"/>
      <c r="R72" s="9">
        <v>2</v>
      </c>
      <c r="S72" s="10">
        <v>1</v>
      </c>
      <c r="T72" s="10"/>
      <c r="U72" s="9">
        <v>0</v>
      </c>
      <c r="V72" s="9"/>
      <c r="W72" s="10">
        <v>2</v>
      </c>
      <c r="X72" s="10"/>
      <c r="Y72" s="9">
        <v>1</v>
      </c>
      <c r="Z72" s="9"/>
      <c r="AA72" s="11">
        <f t="shared" si="8"/>
        <v>12</v>
      </c>
    </row>
    <row r="73" spans="1:27" ht="30" customHeight="1" x14ac:dyDescent="0.25">
      <c r="A73" s="4" t="str">
        <f t="shared" si="9"/>
        <v>Московский</v>
      </c>
      <c r="B73" s="12" t="str">
        <f t="shared" si="9"/>
        <v>ГБОУ СОШ №371</v>
      </c>
      <c r="C73" s="6">
        <f t="shared" si="9"/>
        <v>11371</v>
      </c>
      <c r="D73" s="6" t="str">
        <f t="shared" si="9"/>
        <v>СОШ с углуб.</v>
      </c>
      <c r="E73" s="8" t="str">
        <f t="shared" si="9"/>
        <v>3в</v>
      </c>
      <c r="F73" s="8">
        <f t="shared" si="9"/>
        <v>90</v>
      </c>
      <c r="G73" s="8">
        <f t="shared" si="9"/>
        <v>84</v>
      </c>
      <c r="H73" s="8">
        <f t="shared" si="10"/>
        <v>11371070</v>
      </c>
      <c r="I73" s="9">
        <v>2</v>
      </c>
      <c r="J73" s="9"/>
      <c r="K73" s="10"/>
      <c r="L73" s="10">
        <v>1</v>
      </c>
      <c r="M73" s="9">
        <v>1</v>
      </c>
      <c r="N73" s="9"/>
      <c r="O73" s="10">
        <v>2</v>
      </c>
      <c r="P73" s="10"/>
      <c r="Q73" s="9">
        <v>1</v>
      </c>
      <c r="R73" s="9"/>
      <c r="S73" s="10">
        <v>1</v>
      </c>
      <c r="T73" s="10"/>
      <c r="U73" s="9">
        <v>1</v>
      </c>
      <c r="V73" s="9"/>
      <c r="W73" s="10">
        <v>2</v>
      </c>
      <c r="X73" s="10"/>
      <c r="Y73" s="9"/>
      <c r="Z73" s="9">
        <v>0</v>
      </c>
      <c r="AA73" s="11">
        <f t="shared" si="8"/>
        <v>11</v>
      </c>
    </row>
    <row r="74" spans="1:27" ht="30" customHeight="1" x14ac:dyDescent="0.25">
      <c r="A74" s="4" t="str">
        <f t="shared" si="9"/>
        <v>Московский</v>
      </c>
      <c r="B74" s="12" t="str">
        <f t="shared" si="9"/>
        <v>ГБОУ СОШ №371</v>
      </c>
      <c r="C74" s="6">
        <f t="shared" si="9"/>
        <v>11371</v>
      </c>
      <c r="D74" s="6" t="str">
        <f t="shared" si="9"/>
        <v>СОШ с углуб.</v>
      </c>
      <c r="E74" s="8" t="str">
        <f t="shared" si="9"/>
        <v>3в</v>
      </c>
      <c r="F74" s="8">
        <f t="shared" si="9"/>
        <v>90</v>
      </c>
      <c r="G74" s="8">
        <f t="shared" si="9"/>
        <v>84</v>
      </c>
      <c r="H74" s="8">
        <f t="shared" si="10"/>
        <v>11371071</v>
      </c>
      <c r="I74" s="9"/>
      <c r="J74" s="9">
        <v>1</v>
      </c>
      <c r="K74" s="10"/>
      <c r="L74" s="10">
        <v>0</v>
      </c>
      <c r="M74" s="9">
        <v>0</v>
      </c>
      <c r="N74" s="9"/>
      <c r="O74" s="10">
        <v>1</v>
      </c>
      <c r="P74" s="10"/>
      <c r="Q74" s="9"/>
      <c r="R74" s="9">
        <v>2</v>
      </c>
      <c r="S74" s="10">
        <v>0</v>
      </c>
      <c r="T74" s="10"/>
      <c r="U74" s="9">
        <v>1</v>
      </c>
      <c r="V74" s="9"/>
      <c r="W74" s="10">
        <v>0</v>
      </c>
      <c r="X74" s="10"/>
      <c r="Y74" s="9">
        <v>0</v>
      </c>
      <c r="Z74" s="9"/>
      <c r="AA74" s="11">
        <f t="shared" si="8"/>
        <v>5</v>
      </c>
    </row>
    <row r="75" spans="1:27" ht="30" customHeight="1" x14ac:dyDescent="0.25">
      <c r="A75" s="4" t="str">
        <f t="shared" si="9"/>
        <v>Московский</v>
      </c>
      <c r="B75" s="12" t="str">
        <f t="shared" si="9"/>
        <v>ГБОУ СОШ №371</v>
      </c>
      <c r="C75" s="6">
        <f t="shared" si="9"/>
        <v>11371</v>
      </c>
      <c r="D75" s="6" t="str">
        <f t="shared" si="9"/>
        <v>СОШ с углуб.</v>
      </c>
      <c r="E75" s="8" t="str">
        <f t="shared" si="9"/>
        <v>3в</v>
      </c>
      <c r="F75" s="8">
        <f t="shared" si="9"/>
        <v>90</v>
      </c>
      <c r="G75" s="8">
        <f t="shared" si="9"/>
        <v>84</v>
      </c>
      <c r="H75" s="8">
        <f t="shared" si="10"/>
        <v>11371072</v>
      </c>
      <c r="I75" s="9">
        <v>0</v>
      </c>
      <c r="J75" s="9"/>
      <c r="K75" s="10"/>
      <c r="L75" s="10">
        <v>0</v>
      </c>
      <c r="M75" s="9">
        <v>0</v>
      </c>
      <c r="N75" s="9"/>
      <c r="O75" s="10">
        <v>1</v>
      </c>
      <c r="P75" s="10"/>
      <c r="Q75" s="9"/>
      <c r="R75" s="9">
        <v>2</v>
      </c>
      <c r="S75" s="10">
        <v>0</v>
      </c>
      <c r="T75" s="10"/>
      <c r="U75" s="9">
        <v>1</v>
      </c>
      <c r="V75" s="9"/>
      <c r="W75" s="10"/>
      <c r="X75" s="10">
        <v>2</v>
      </c>
      <c r="Y75" s="9">
        <v>0</v>
      </c>
      <c r="Z75" s="9"/>
      <c r="AA75" s="11">
        <f t="shared" si="8"/>
        <v>6</v>
      </c>
    </row>
    <row r="76" spans="1:27" ht="30" customHeight="1" x14ac:dyDescent="0.25">
      <c r="A76" s="4" t="str">
        <f t="shared" si="9"/>
        <v>Московский</v>
      </c>
      <c r="B76" s="12" t="str">
        <f t="shared" si="9"/>
        <v>ГБОУ СОШ №371</v>
      </c>
      <c r="C76" s="6">
        <f t="shared" si="9"/>
        <v>11371</v>
      </c>
      <c r="D76" s="6" t="str">
        <f t="shared" si="9"/>
        <v>СОШ с углуб.</v>
      </c>
      <c r="E76" s="8" t="str">
        <f t="shared" si="9"/>
        <v>3в</v>
      </c>
      <c r="F76" s="8">
        <f t="shared" si="9"/>
        <v>90</v>
      </c>
      <c r="G76" s="8">
        <f t="shared" si="9"/>
        <v>84</v>
      </c>
      <c r="H76" s="8">
        <f t="shared" si="10"/>
        <v>11371073</v>
      </c>
      <c r="I76" s="9">
        <v>2</v>
      </c>
      <c r="J76" s="9"/>
      <c r="K76" s="10">
        <v>1</v>
      </c>
      <c r="L76" s="10"/>
      <c r="M76" s="9"/>
      <c r="N76" s="9">
        <v>1</v>
      </c>
      <c r="O76" s="10">
        <v>2</v>
      </c>
      <c r="P76" s="10"/>
      <c r="Q76" s="9"/>
      <c r="R76" s="9">
        <v>2</v>
      </c>
      <c r="S76" s="10">
        <v>0</v>
      </c>
      <c r="T76" s="10"/>
      <c r="U76" s="9"/>
      <c r="V76" s="9">
        <v>0</v>
      </c>
      <c r="W76" s="10">
        <v>1</v>
      </c>
      <c r="X76" s="10"/>
      <c r="Y76" s="9"/>
      <c r="Z76" s="9">
        <v>0</v>
      </c>
      <c r="AA76" s="11">
        <f t="shared" si="8"/>
        <v>9</v>
      </c>
    </row>
    <row r="77" spans="1:27" ht="30" customHeight="1" x14ac:dyDescent="0.25">
      <c r="A77" s="4" t="str">
        <f t="shared" si="9"/>
        <v>Московский</v>
      </c>
      <c r="B77" s="12" t="str">
        <f t="shared" si="9"/>
        <v>ГБОУ СОШ №371</v>
      </c>
      <c r="C77" s="6">
        <f t="shared" si="9"/>
        <v>11371</v>
      </c>
      <c r="D77" s="6" t="str">
        <f t="shared" si="9"/>
        <v>СОШ с углуб.</v>
      </c>
      <c r="E77" s="8" t="str">
        <f t="shared" si="9"/>
        <v>3в</v>
      </c>
      <c r="F77" s="8">
        <f t="shared" si="9"/>
        <v>90</v>
      </c>
      <c r="G77" s="8">
        <f t="shared" si="9"/>
        <v>84</v>
      </c>
      <c r="H77" s="8">
        <f t="shared" si="10"/>
        <v>11371074</v>
      </c>
      <c r="I77" s="9"/>
      <c r="J77" s="9">
        <v>2</v>
      </c>
      <c r="K77" s="10"/>
      <c r="L77" s="10">
        <v>1</v>
      </c>
      <c r="M77" s="9">
        <v>1</v>
      </c>
      <c r="N77" s="9"/>
      <c r="O77" s="10">
        <v>0</v>
      </c>
      <c r="P77" s="10"/>
      <c r="Q77" s="9"/>
      <c r="R77" s="9">
        <v>2</v>
      </c>
      <c r="S77" s="10">
        <v>1</v>
      </c>
      <c r="T77" s="10"/>
      <c r="U77" s="9">
        <v>0</v>
      </c>
      <c r="V77" s="9"/>
      <c r="W77" s="10">
        <v>2</v>
      </c>
      <c r="X77" s="10"/>
      <c r="Y77" s="9"/>
      <c r="Z77" s="9">
        <v>0</v>
      </c>
      <c r="AA77" s="11">
        <f t="shared" si="8"/>
        <v>9</v>
      </c>
    </row>
    <row r="78" spans="1:27" ht="30" customHeight="1" x14ac:dyDescent="0.25">
      <c r="A78" s="4" t="str">
        <f t="shared" si="9"/>
        <v>Московский</v>
      </c>
      <c r="B78" s="12" t="str">
        <f t="shared" si="9"/>
        <v>ГБОУ СОШ №371</v>
      </c>
      <c r="C78" s="6">
        <f t="shared" si="9"/>
        <v>11371</v>
      </c>
      <c r="D78" s="6" t="str">
        <f t="shared" si="9"/>
        <v>СОШ с углуб.</v>
      </c>
      <c r="E78" s="8" t="str">
        <f t="shared" si="9"/>
        <v>3в</v>
      </c>
      <c r="F78" s="8">
        <f t="shared" si="9"/>
        <v>90</v>
      </c>
      <c r="G78" s="8">
        <f t="shared" si="9"/>
        <v>84</v>
      </c>
      <c r="H78" s="8">
        <f t="shared" si="10"/>
        <v>11371075</v>
      </c>
      <c r="I78" s="9">
        <v>1</v>
      </c>
      <c r="J78" s="9"/>
      <c r="K78" s="10"/>
      <c r="L78" s="10">
        <v>1</v>
      </c>
      <c r="M78" s="9">
        <v>1</v>
      </c>
      <c r="N78" s="9"/>
      <c r="O78" s="10">
        <v>1</v>
      </c>
      <c r="P78" s="10"/>
      <c r="Q78" s="9"/>
      <c r="R78" s="9">
        <v>2</v>
      </c>
      <c r="S78" s="10">
        <v>0</v>
      </c>
      <c r="T78" s="10"/>
      <c r="U78" s="9">
        <v>1</v>
      </c>
      <c r="V78" s="9"/>
      <c r="W78" s="10">
        <v>1</v>
      </c>
      <c r="X78" s="10"/>
      <c r="Y78" s="9">
        <v>0</v>
      </c>
      <c r="Z78" s="9"/>
      <c r="AA78" s="11">
        <f t="shared" si="8"/>
        <v>8</v>
      </c>
    </row>
    <row r="79" spans="1:27" ht="30" customHeight="1" x14ac:dyDescent="0.25">
      <c r="A79" s="4" t="str">
        <f t="shared" si="9"/>
        <v>Московский</v>
      </c>
      <c r="B79" s="12" t="str">
        <f t="shared" si="9"/>
        <v>ГБОУ СОШ №371</v>
      </c>
      <c r="C79" s="6">
        <f t="shared" si="9"/>
        <v>11371</v>
      </c>
      <c r="D79" s="6" t="str">
        <f t="shared" si="9"/>
        <v>СОШ с углуб.</v>
      </c>
      <c r="E79" s="8" t="str">
        <f t="shared" si="9"/>
        <v>3в</v>
      </c>
      <c r="F79" s="8">
        <f t="shared" si="9"/>
        <v>90</v>
      </c>
      <c r="G79" s="8">
        <f t="shared" si="9"/>
        <v>84</v>
      </c>
      <c r="H79" s="8">
        <f t="shared" si="10"/>
        <v>11371076</v>
      </c>
      <c r="I79" s="9"/>
      <c r="J79" s="9">
        <v>1</v>
      </c>
      <c r="K79" s="10"/>
      <c r="L79" s="10">
        <v>1</v>
      </c>
      <c r="M79" s="9">
        <v>0</v>
      </c>
      <c r="N79" s="9"/>
      <c r="O79" s="10">
        <v>2</v>
      </c>
      <c r="P79" s="10"/>
      <c r="Q79" s="9"/>
      <c r="R79" s="9">
        <v>1</v>
      </c>
      <c r="S79" s="10"/>
      <c r="T79" s="10">
        <v>0</v>
      </c>
      <c r="U79" s="9"/>
      <c r="V79" s="9">
        <v>1</v>
      </c>
      <c r="W79" s="10">
        <v>1</v>
      </c>
      <c r="X79" s="10"/>
      <c r="Y79" s="9"/>
      <c r="Z79" s="9">
        <v>0</v>
      </c>
      <c r="AA79" s="11">
        <f t="shared" si="8"/>
        <v>7</v>
      </c>
    </row>
    <row r="80" spans="1:27" ht="30" customHeight="1" x14ac:dyDescent="0.25">
      <c r="A80" s="4" t="str">
        <f t="shared" si="9"/>
        <v>Московский</v>
      </c>
      <c r="B80" s="12" t="str">
        <f t="shared" si="9"/>
        <v>ГБОУ СОШ №371</v>
      </c>
      <c r="C80" s="6">
        <f t="shared" si="9"/>
        <v>11371</v>
      </c>
      <c r="D80" s="6" t="str">
        <f t="shared" si="9"/>
        <v>СОШ с углуб.</v>
      </c>
      <c r="E80" s="8" t="str">
        <f t="shared" si="9"/>
        <v>3в</v>
      </c>
      <c r="F80" s="8">
        <f t="shared" si="9"/>
        <v>90</v>
      </c>
      <c r="G80" s="8">
        <f t="shared" si="9"/>
        <v>84</v>
      </c>
      <c r="H80" s="8">
        <f t="shared" si="10"/>
        <v>11371077</v>
      </c>
      <c r="I80" s="9"/>
      <c r="J80" s="9">
        <v>2</v>
      </c>
      <c r="K80" s="10">
        <v>1</v>
      </c>
      <c r="L80" s="10"/>
      <c r="M80" s="9"/>
      <c r="N80" s="9">
        <v>1</v>
      </c>
      <c r="O80" s="10"/>
      <c r="P80" s="10">
        <v>2</v>
      </c>
      <c r="Q80" s="9"/>
      <c r="R80" s="9">
        <v>2</v>
      </c>
      <c r="S80" s="10">
        <v>1</v>
      </c>
      <c r="T80" s="10"/>
      <c r="U80" s="9">
        <v>1</v>
      </c>
      <c r="V80" s="9"/>
      <c r="W80" s="10"/>
      <c r="X80" s="10">
        <v>2</v>
      </c>
      <c r="Y80" s="9">
        <v>1</v>
      </c>
      <c r="Z80" s="9"/>
      <c r="AA80" s="11">
        <f t="shared" si="8"/>
        <v>13</v>
      </c>
    </row>
    <row r="81" spans="1:27" ht="30" customHeight="1" x14ac:dyDescent="0.25">
      <c r="A81" s="4" t="str">
        <f t="shared" si="9"/>
        <v>Московский</v>
      </c>
      <c r="B81" s="12" t="str">
        <f t="shared" si="9"/>
        <v>ГБОУ СОШ №371</v>
      </c>
      <c r="C81" s="6">
        <f t="shared" si="9"/>
        <v>11371</v>
      </c>
      <c r="D81" s="6" t="str">
        <f t="shared" si="9"/>
        <v>СОШ с углуб.</v>
      </c>
      <c r="E81" s="8" t="str">
        <f t="shared" si="9"/>
        <v>3в</v>
      </c>
      <c r="F81" s="8">
        <f t="shared" si="9"/>
        <v>90</v>
      </c>
      <c r="G81" s="8">
        <f t="shared" si="9"/>
        <v>84</v>
      </c>
      <c r="H81" s="8">
        <f t="shared" si="10"/>
        <v>11371078</v>
      </c>
      <c r="I81" s="9"/>
      <c r="J81" s="9">
        <v>2</v>
      </c>
      <c r="K81" s="10">
        <v>1</v>
      </c>
      <c r="L81" s="10"/>
      <c r="M81" s="9">
        <v>1</v>
      </c>
      <c r="N81" s="9"/>
      <c r="O81" s="10"/>
      <c r="P81" s="10">
        <v>2</v>
      </c>
      <c r="Q81" s="9">
        <v>1</v>
      </c>
      <c r="R81" s="9"/>
      <c r="S81" s="10">
        <v>1</v>
      </c>
      <c r="T81" s="10"/>
      <c r="U81" s="9"/>
      <c r="V81" s="9">
        <v>1</v>
      </c>
      <c r="W81" s="10">
        <v>2</v>
      </c>
      <c r="X81" s="10"/>
      <c r="Y81" s="9">
        <v>0</v>
      </c>
      <c r="Z81" s="9"/>
      <c r="AA81" s="11">
        <f t="shared" si="8"/>
        <v>11</v>
      </c>
    </row>
    <row r="82" spans="1:27" ht="30" customHeight="1" x14ac:dyDescent="0.25">
      <c r="A82" s="4" t="str">
        <f t="shared" si="9"/>
        <v>Московский</v>
      </c>
      <c r="B82" s="12" t="str">
        <f t="shared" si="9"/>
        <v>ГБОУ СОШ №371</v>
      </c>
      <c r="C82" s="6">
        <f t="shared" si="9"/>
        <v>11371</v>
      </c>
      <c r="D82" s="6" t="str">
        <f t="shared" si="9"/>
        <v>СОШ с углуб.</v>
      </c>
      <c r="E82" s="8" t="str">
        <f t="shared" si="9"/>
        <v>3в</v>
      </c>
      <c r="F82" s="8">
        <f t="shared" si="9"/>
        <v>90</v>
      </c>
      <c r="G82" s="8">
        <f t="shared" si="9"/>
        <v>84</v>
      </c>
      <c r="H82" s="8">
        <f t="shared" si="10"/>
        <v>11371079</v>
      </c>
      <c r="I82" s="9"/>
      <c r="J82" s="9">
        <v>2</v>
      </c>
      <c r="K82" s="10">
        <v>1</v>
      </c>
      <c r="L82" s="10"/>
      <c r="M82" s="9">
        <v>1</v>
      </c>
      <c r="N82" s="9"/>
      <c r="O82" s="10">
        <v>2</v>
      </c>
      <c r="P82" s="10"/>
      <c r="Q82" s="9"/>
      <c r="R82" s="9">
        <v>2</v>
      </c>
      <c r="S82" s="10">
        <v>1</v>
      </c>
      <c r="T82" s="10"/>
      <c r="U82" s="9">
        <v>1</v>
      </c>
      <c r="V82" s="9"/>
      <c r="W82" s="10">
        <v>2</v>
      </c>
      <c r="X82" s="10"/>
      <c r="Y82" s="9">
        <v>1</v>
      </c>
      <c r="Z82" s="9"/>
      <c r="AA82" s="11">
        <f t="shared" si="8"/>
        <v>13</v>
      </c>
    </row>
    <row r="83" spans="1:27" ht="30" customHeight="1" x14ac:dyDescent="0.25">
      <c r="A83" s="4" t="str">
        <f t="shared" si="9"/>
        <v>Московский</v>
      </c>
      <c r="B83" s="12" t="str">
        <f t="shared" si="9"/>
        <v>ГБОУ СОШ №371</v>
      </c>
      <c r="C83" s="6">
        <f t="shared" si="9"/>
        <v>11371</v>
      </c>
      <c r="D83" s="6" t="str">
        <f t="shared" si="9"/>
        <v>СОШ с углуб.</v>
      </c>
      <c r="E83" s="8" t="str">
        <f t="shared" si="9"/>
        <v>3в</v>
      </c>
      <c r="F83" s="8">
        <f t="shared" si="9"/>
        <v>90</v>
      </c>
      <c r="G83" s="8">
        <f t="shared" si="9"/>
        <v>84</v>
      </c>
      <c r="H83" s="8">
        <f t="shared" si="10"/>
        <v>11371080</v>
      </c>
      <c r="I83" s="9"/>
      <c r="J83" s="9">
        <v>2</v>
      </c>
      <c r="K83" s="10"/>
      <c r="L83" s="10">
        <v>1</v>
      </c>
      <c r="M83" s="9"/>
      <c r="N83" s="9">
        <v>1</v>
      </c>
      <c r="O83" s="10"/>
      <c r="P83" s="10">
        <v>2</v>
      </c>
      <c r="Q83" s="9">
        <v>2</v>
      </c>
      <c r="R83" s="9"/>
      <c r="S83" s="10"/>
      <c r="T83" s="10">
        <v>1</v>
      </c>
      <c r="U83" s="9"/>
      <c r="V83" s="9">
        <v>1</v>
      </c>
      <c r="W83" s="10">
        <v>2</v>
      </c>
      <c r="X83" s="10"/>
      <c r="Y83" s="9">
        <v>1</v>
      </c>
      <c r="Z83" s="9"/>
      <c r="AA83" s="11">
        <f t="shared" si="8"/>
        <v>13</v>
      </c>
    </row>
    <row r="84" spans="1:27" ht="30" customHeight="1" x14ac:dyDescent="0.25">
      <c r="A84" s="4" t="str">
        <f t="shared" si="9"/>
        <v>Московский</v>
      </c>
      <c r="B84" s="12" t="str">
        <f t="shared" si="9"/>
        <v>ГБОУ СОШ №371</v>
      </c>
      <c r="C84" s="6">
        <f t="shared" si="9"/>
        <v>11371</v>
      </c>
      <c r="D84" s="6" t="str">
        <f t="shared" si="9"/>
        <v>СОШ с углуб.</v>
      </c>
      <c r="E84" s="8" t="str">
        <f t="shared" si="9"/>
        <v>3в</v>
      </c>
      <c r="F84" s="8">
        <f t="shared" si="9"/>
        <v>90</v>
      </c>
      <c r="G84" s="8">
        <f t="shared" si="9"/>
        <v>84</v>
      </c>
      <c r="H84" s="8">
        <f t="shared" si="10"/>
        <v>11371081</v>
      </c>
      <c r="I84" s="9"/>
      <c r="J84" s="9">
        <v>2</v>
      </c>
      <c r="K84" s="10"/>
      <c r="L84" s="10">
        <v>1</v>
      </c>
      <c r="M84" s="9"/>
      <c r="N84" s="9">
        <v>1</v>
      </c>
      <c r="O84" s="10">
        <v>2</v>
      </c>
      <c r="P84" s="10"/>
      <c r="Q84" s="9">
        <v>2</v>
      </c>
      <c r="R84" s="9"/>
      <c r="S84" s="10">
        <v>1</v>
      </c>
      <c r="T84" s="10"/>
      <c r="U84" s="9"/>
      <c r="V84" s="9">
        <v>1</v>
      </c>
      <c r="W84" s="10">
        <v>2</v>
      </c>
      <c r="X84" s="10"/>
      <c r="Y84" s="9">
        <v>1</v>
      </c>
      <c r="Z84" s="9"/>
      <c r="AA84" s="11">
        <f t="shared" si="8"/>
        <v>13</v>
      </c>
    </row>
    <row r="85" spans="1:27" ht="30" customHeight="1" x14ac:dyDescent="0.25">
      <c r="A85" s="4" t="str">
        <f t="shared" si="9"/>
        <v>Московский</v>
      </c>
      <c r="B85" s="12" t="str">
        <f t="shared" si="9"/>
        <v>ГБОУ СОШ №371</v>
      </c>
      <c r="C85" s="6">
        <f t="shared" si="9"/>
        <v>11371</v>
      </c>
      <c r="D85" s="6" t="str">
        <f t="shared" si="9"/>
        <v>СОШ с углуб.</v>
      </c>
      <c r="E85" s="8" t="str">
        <f t="shared" si="9"/>
        <v>3в</v>
      </c>
      <c r="F85" s="8">
        <f t="shared" si="9"/>
        <v>90</v>
      </c>
      <c r="G85" s="8">
        <f t="shared" si="9"/>
        <v>84</v>
      </c>
      <c r="H85" s="8">
        <f t="shared" si="10"/>
        <v>11371082</v>
      </c>
      <c r="I85" s="9">
        <v>2</v>
      </c>
      <c r="J85" s="9"/>
      <c r="K85" s="10">
        <v>1</v>
      </c>
      <c r="L85" s="10"/>
      <c r="M85" s="9">
        <v>0</v>
      </c>
      <c r="N85" s="9"/>
      <c r="O85" s="10">
        <v>2</v>
      </c>
      <c r="P85" s="10"/>
      <c r="Q85" s="9">
        <v>2</v>
      </c>
      <c r="R85" s="9"/>
      <c r="S85" s="10">
        <v>1</v>
      </c>
      <c r="T85" s="10"/>
      <c r="U85" s="9">
        <v>0</v>
      </c>
      <c r="V85" s="9"/>
      <c r="W85" s="10">
        <v>2</v>
      </c>
      <c r="X85" s="10"/>
      <c r="Y85" s="9">
        <v>1</v>
      </c>
      <c r="Z85" s="9"/>
      <c r="AA85" s="11">
        <f t="shared" si="8"/>
        <v>11</v>
      </c>
    </row>
    <row r="86" spans="1:27" ht="30" customHeight="1" x14ac:dyDescent="0.25">
      <c r="A86" s="4" t="str">
        <f t="shared" ref="A86:G87" si="11">A85</f>
        <v>Московский</v>
      </c>
      <c r="B86" s="12" t="str">
        <f t="shared" si="11"/>
        <v>ГБОУ СОШ №371</v>
      </c>
      <c r="C86" s="6">
        <f t="shared" si="11"/>
        <v>11371</v>
      </c>
      <c r="D86" s="6" t="str">
        <f t="shared" si="11"/>
        <v>СОШ с углуб.</v>
      </c>
      <c r="E86" s="8" t="str">
        <f t="shared" si="11"/>
        <v>3в</v>
      </c>
      <c r="F86" s="8">
        <f t="shared" si="11"/>
        <v>90</v>
      </c>
      <c r="G86" s="8">
        <f t="shared" si="11"/>
        <v>84</v>
      </c>
      <c r="H86" s="8">
        <f t="shared" si="10"/>
        <v>11371083</v>
      </c>
      <c r="I86" s="9">
        <v>2</v>
      </c>
      <c r="J86" s="9"/>
      <c r="K86" s="10">
        <v>1</v>
      </c>
      <c r="L86" s="10"/>
      <c r="M86" s="9"/>
      <c r="N86" s="9">
        <v>1</v>
      </c>
      <c r="O86" s="10"/>
      <c r="P86" s="10">
        <v>2</v>
      </c>
      <c r="Q86" s="9">
        <v>2</v>
      </c>
      <c r="R86" s="9"/>
      <c r="S86" s="10">
        <v>1</v>
      </c>
      <c r="T86" s="10"/>
      <c r="U86" s="9"/>
      <c r="V86" s="9">
        <v>1</v>
      </c>
      <c r="W86" s="10">
        <v>1</v>
      </c>
      <c r="X86" s="10"/>
      <c r="Y86" s="9"/>
      <c r="Z86" s="9">
        <v>1</v>
      </c>
      <c r="AA86" s="11">
        <f t="shared" si="8"/>
        <v>12</v>
      </c>
    </row>
    <row r="87" spans="1:27" ht="30" customHeight="1" x14ac:dyDescent="0.25">
      <c r="A87" s="4" t="str">
        <f t="shared" si="11"/>
        <v>Московский</v>
      </c>
      <c r="B87" s="12" t="str">
        <f t="shared" si="11"/>
        <v>ГБОУ СОШ №371</v>
      </c>
      <c r="C87" s="6">
        <f t="shared" si="11"/>
        <v>11371</v>
      </c>
      <c r="D87" s="6" t="str">
        <f t="shared" si="11"/>
        <v>СОШ с углуб.</v>
      </c>
      <c r="E87" s="8" t="str">
        <f t="shared" si="11"/>
        <v>3в</v>
      </c>
      <c r="F87" s="8">
        <f t="shared" si="11"/>
        <v>90</v>
      </c>
      <c r="G87" s="8">
        <f t="shared" si="11"/>
        <v>84</v>
      </c>
      <c r="H87" s="8">
        <f t="shared" si="10"/>
        <v>11371084</v>
      </c>
      <c r="I87" s="9"/>
      <c r="J87" s="9">
        <v>2</v>
      </c>
      <c r="K87" s="10"/>
      <c r="L87" s="10">
        <v>1</v>
      </c>
      <c r="M87" s="9"/>
      <c r="N87" s="9">
        <v>0</v>
      </c>
      <c r="O87" s="10">
        <v>2</v>
      </c>
      <c r="P87" s="10"/>
      <c r="Q87" s="9"/>
      <c r="R87" s="9">
        <v>2</v>
      </c>
      <c r="S87" s="10">
        <v>1</v>
      </c>
      <c r="T87" s="10"/>
      <c r="U87" s="9">
        <v>0</v>
      </c>
      <c r="V87" s="9"/>
      <c r="W87" s="10">
        <v>2</v>
      </c>
      <c r="X87" s="10"/>
      <c r="Y87" s="9">
        <v>0</v>
      </c>
      <c r="Z87" s="9"/>
      <c r="AA87" s="11">
        <f t="shared" si="8"/>
        <v>10</v>
      </c>
    </row>
    <row r="88" spans="1:27" x14ac:dyDescent="0.25">
      <c r="I88" s="15">
        <f>COUNTA(I4:I87)</f>
        <v>40</v>
      </c>
      <c r="J88" s="15">
        <f t="shared" ref="J88:AA88" si="12">COUNTA(J4:J87)</f>
        <v>44</v>
      </c>
      <c r="K88" s="15">
        <f t="shared" si="12"/>
        <v>44</v>
      </c>
      <c r="L88" s="15">
        <f t="shared" si="12"/>
        <v>40</v>
      </c>
      <c r="M88" s="15">
        <f t="shared" si="12"/>
        <v>55</v>
      </c>
      <c r="N88" s="15">
        <f t="shared" si="12"/>
        <v>29</v>
      </c>
      <c r="O88" s="15">
        <f t="shared" si="12"/>
        <v>62</v>
      </c>
      <c r="P88" s="15">
        <f t="shared" si="12"/>
        <v>22</v>
      </c>
      <c r="Q88" s="15">
        <f t="shared" si="12"/>
        <v>31</v>
      </c>
      <c r="R88" s="15">
        <f t="shared" si="12"/>
        <v>53</v>
      </c>
      <c r="S88" s="15">
        <f t="shared" si="12"/>
        <v>52</v>
      </c>
      <c r="T88" s="15">
        <f t="shared" si="12"/>
        <v>32</v>
      </c>
      <c r="U88" s="15">
        <f t="shared" si="12"/>
        <v>50</v>
      </c>
      <c r="V88" s="15">
        <f t="shared" si="12"/>
        <v>34</v>
      </c>
      <c r="W88" s="15">
        <f t="shared" si="12"/>
        <v>55</v>
      </c>
      <c r="X88" s="15">
        <f t="shared" si="12"/>
        <v>29</v>
      </c>
      <c r="Y88" s="15">
        <f t="shared" si="12"/>
        <v>66</v>
      </c>
      <c r="Z88" s="15">
        <f t="shared" si="12"/>
        <v>18</v>
      </c>
      <c r="AA88" s="15">
        <f t="shared" si="12"/>
        <v>84</v>
      </c>
    </row>
    <row r="89" spans="1:27" x14ac:dyDescent="0.25">
      <c r="I89" s="15">
        <f>SUM(I4:I87)/(I88*I90)</f>
        <v>0.92500000000000004</v>
      </c>
      <c r="J89" s="15">
        <f t="shared" ref="J89:AA89" si="13">SUM(J4:J87)/(J88*J90)</f>
        <v>0.89772727272727271</v>
      </c>
      <c r="K89" s="15">
        <f t="shared" si="13"/>
        <v>1</v>
      </c>
      <c r="L89" s="15">
        <f t="shared" si="13"/>
        <v>0.92500000000000004</v>
      </c>
      <c r="M89" s="15">
        <f t="shared" si="13"/>
        <v>0.76363636363636367</v>
      </c>
      <c r="N89" s="15">
        <f t="shared" si="13"/>
        <v>0.86206896551724133</v>
      </c>
      <c r="O89" s="15">
        <f t="shared" si="13"/>
        <v>0.89516129032258063</v>
      </c>
      <c r="P89" s="15">
        <f t="shared" si="13"/>
        <v>0.95454545454545459</v>
      </c>
      <c r="Q89" s="15">
        <f t="shared" si="13"/>
        <v>0.82258064516129037</v>
      </c>
      <c r="R89" s="15">
        <f t="shared" si="13"/>
        <v>0.81132075471698117</v>
      </c>
      <c r="S89" s="15">
        <f t="shared" si="13"/>
        <v>0.69230769230769229</v>
      </c>
      <c r="T89" s="15">
        <f t="shared" si="13"/>
        <v>0.71875</v>
      </c>
      <c r="U89" s="15">
        <f t="shared" si="13"/>
        <v>0.7</v>
      </c>
      <c r="V89" s="15">
        <f t="shared" si="13"/>
        <v>0.41176470588235292</v>
      </c>
      <c r="W89" s="15">
        <f t="shared" si="13"/>
        <v>0.8545454545454545</v>
      </c>
      <c r="X89" s="15">
        <f t="shared" si="13"/>
        <v>0.87931034482758619</v>
      </c>
      <c r="Y89" s="15">
        <f t="shared" si="13"/>
        <v>0.75757575757575757</v>
      </c>
      <c r="Z89" s="15">
        <f t="shared" si="13"/>
        <v>0.55555555555555558</v>
      </c>
      <c r="AA89" s="15">
        <f t="shared" si="13"/>
        <v>0.82783882783882778</v>
      </c>
    </row>
    <row r="90" spans="1:27" s="52" customFormat="1" x14ac:dyDescent="0.25">
      <c r="A90" s="52" t="s">
        <v>120</v>
      </c>
      <c r="E90" s="14"/>
      <c r="F90" s="14"/>
      <c r="G90" s="14"/>
      <c r="H90" s="14"/>
      <c r="I90" s="15">
        <v>2</v>
      </c>
      <c r="J90" s="15">
        <v>2</v>
      </c>
      <c r="K90" s="15">
        <v>1</v>
      </c>
      <c r="L90" s="15">
        <v>1</v>
      </c>
      <c r="M90" s="15">
        <v>1</v>
      </c>
      <c r="N90" s="15">
        <v>1</v>
      </c>
      <c r="O90" s="15">
        <v>2</v>
      </c>
      <c r="P90" s="15">
        <v>2</v>
      </c>
      <c r="Q90" s="15">
        <v>2</v>
      </c>
      <c r="R90" s="15">
        <v>2</v>
      </c>
      <c r="S90" s="86">
        <v>1</v>
      </c>
      <c r="T90" s="15">
        <v>1</v>
      </c>
      <c r="U90" s="87">
        <v>1</v>
      </c>
      <c r="V90" s="15">
        <v>1</v>
      </c>
      <c r="W90" s="15">
        <v>2</v>
      </c>
      <c r="X90" s="15">
        <v>2</v>
      </c>
      <c r="Y90" s="87">
        <v>1</v>
      </c>
      <c r="Z90" s="15">
        <v>1</v>
      </c>
      <c r="AA90" s="15">
        <v>13</v>
      </c>
    </row>
    <row r="91" spans="1:27" x14ac:dyDescent="0.25">
      <c r="I91" s="15">
        <f>SUM(I4:J87)/(84*I90)</f>
        <v>0.9107142857142857</v>
      </c>
      <c r="K91" s="15">
        <f t="shared" ref="K91:AA91" si="14">SUM(K4:L87)/(84*K90)</f>
        <v>0.9642857142857143</v>
      </c>
      <c r="M91" s="15">
        <f t="shared" si="14"/>
        <v>0.79761904761904767</v>
      </c>
      <c r="O91" s="15">
        <f t="shared" si="14"/>
        <v>0.9107142857142857</v>
      </c>
      <c r="Q91" s="15">
        <f t="shared" si="14"/>
        <v>0.81547619047619047</v>
      </c>
      <c r="S91" s="15">
        <f t="shared" si="14"/>
        <v>0.70238095238095233</v>
      </c>
      <c r="U91" s="15">
        <f t="shared" si="14"/>
        <v>0.58333333333333337</v>
      </c>
      <c r="W91" s="15">
        <f t="shared" si="14"/>
        <v>0.86309523809523814</v>
      </c>
      <c r="Y91" s="15">
        <f t="shared" si="14"/>
        <v>0.7142857142857143</v>
      </c>
      <c r="AA91" s="15">
        <f t="shared" si="14"/>
        <v>0.82783882783882778</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9">
    <dataValidation operator="lessThanOrEqual" allowBlank="1" showInputMessage="1" showErrorMessage="1" sqref="H4:H87"/>
    <dataValidation type="list" allowBlank="1" showInputMessage="1" showErrorMessage="1" sqref="O59:R87 I59:J87 W59:X87">
      <formula1>балл2</formula1>
    </dataValidation>
    <dataValidation type="list" allowBlank="1" showInputMessage="1" showErrorMessage="1" sqref="S59:V87 K59:N87 Y59:Z87">
      <formula1>балл1</formula1>
    </dataValidation>
    <dataValidation type="list" allowBlank="1" showErrorMessage="1" sqref="K4:N35 S4:V35 Y4:Z35">
      <formula1>балл1</formula1>
      <formula2>0</formula2>
    </dataValidation>
    <dataValidation type="list" allowBlank="1" showErrorMessage="1" sqref="I4:J35 O4:R35 W4:X35">
      <formula1>балл2</formula1>
      <formula2>0</formula2>
    </dataValidation>
    <dataValidation type="list" allowBlank="1" showInputMessage="1" showErrorMessage="1" sqref="K36:N58 S36:V58 Y36:Z58">
      <formula1>балл1</formula1>
      <formula2>0</formula2>
    </dataValidation>
    <dataValidation type="list" allowBlank="1" showInputMessage="1" showErrorMessage="1" sqref="I36:J58 O36:R58 W36:X58">
      <formula1>балл2</formula1>
      <formula2>0</formula2>
    </dataValidation>
    <dataValidation allowBlank="1" showErrorMessage="1" sqref="A4 E4:G87"/>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pageSetUpPr fitToPage="1"/>
  </sheetPr>
  <dimension ref="A1:AD67"/>
  <sheetViews>
    <sheetView showGridLines="0" topLeftCell="A55" zoomScale="80" zoomScaleNormal="80" workbookViewId="0">
      <selection activeCell="A67" sqref="A67:XFD67"/>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36</v>
      </c>
      <c r="C4" s="6">
        <f>VLOOKUP(B4,[11]Списки!$C$1:$E$40,2,FALSE)</f>
        <v>11372</v>
      </c>
      <c r="D4" s="6" t="str">
        <f>VLOOKUP(B4,[11]Списки!$C$1:$E$40,3,FALSE)</f>
        <v>СОШ</v>
      </c>
      <c r="E4" s="7" t="s">
        <v>23</v>
      </c>
      <c r="F4" s="8">
        <v>64</v>
      </c>
      <c r="G4" s="8">
        <v>60</v>
      </c>
      <c r="H4" s="8">
        <f>C4*1000+1</f>
        <v>11372001</v>
      </c>
      <c r="I4" s="9"/>
      <c r="J4" s="9">
        <v>0</v>
      </c>
      <c r="K4" s="10"/>
      <c r="L4" s="10">
        <v>0</v>
      </c>
      <c r="M4" s="9">
        <v>1</v>
      </c>
      <c r="N4" s="9"/>
      <c r="O4" s="10"/>
      <c r="P4" s="10">
        <v>2</v>
      </c>
      <c r="Q4" s="9"/>
      <c r="R4" s="9">
        <v>2</v>
      </c>
      <c r="S4" s="10"/>
      <c r="T4" s="10">
        <v>0</v>
      </c>
      <c r="U4" s="9"/>
      <c r="V4" s="9">
        <v>0</v>
      </c>
      <c r="W4" s="10">
        <v>2</v>
      </c>
      <c r="X4" s="10"/>
      <c r="Y4" s="9">
        <v>1</v>
      </c>
      <c r="Z4" s="9"/>
      <c r="AA4" s="11">
        <f>IF(COUNTBLANK(I4:Z4)&lt;=9,SUM(I4:Z4),"Не писал")</f>
        <v>8</v>
      </c>
      <c r="AC4" s="83" t="s">
        <v>81</v>
      </c>
      <c r="AD4" s="83" t="s">
        <v>150</v>
      </c>
    </row>
    <row r="5" spans="1:30" ht="30" customHeight="1" x14ac:dyDescent="0.25">
      <c r="A5" s="4" t="str">
        <f>A4</f>
        <v>Московский</v>
      </c>
      <c r="B5" s="12" t="str">
        <f t="shared" ref="B5:G20" si="0">B4</f>
        <v>ГБОУ СОШ №372</v>
      </c>
      <c r="C5" s="6">
        <f t="shared" si="0"/>
        <v>11372</v>
      </c>
      <c r="D5" s="6" t="str">
        <f t="shared" si="0"/>
        <v>СОШ</v>
      </c>
      <c r="E5" s="8" t="str">
        <f t="shared" si="0"/>
        <v>3а</v>
      </c>
      <c r="F5" s="8">
        <f t="shared" si="0"/>
        <v>64</v>
      </c>
      <c r="G5" s="8">
        <f t="shared" si="0"/>
        <v>60</v>
      </c>
      <c r="H5" s="8">
        <f>H4+1</f>
        <v>11372002</v>
      </c>
      <c r="I5" s="9"/>
      <c r="J5" s="9">
        <v>0</v>
      </c>
      <c r="K5" s="10">
        <v>1</v>
      </c>
      <c r="L5" s="10"/>
      <c r="M5" s="9"/>
      <c r="N5" s="9">
        <v>1</v>
      </c>
      <c r="O5" s="10">
        <v>2</v>
      </c>
      <c r="P5" s="10"/>
      <c r="Q5" s="9">
        <v>2</v>
      </c>
      <c r="R5" s="9"/>
      <c r="S5" s="10"/>
      <c r="T5" s="10">
        <v>1</v>
      </c>
      <c r="U5" s="9">
        <v>0</v>
      </c>
      <c r="V5" s="9"/>
      <c r="W5" s="10"/>
      <c r="X5" s="10">
        <v>2</v>
      </c>
      <c r="Y5" s="9">
        <v>1</v>
      </c>
      <c r="Z5" s="9"/>
      <c r="AA5" s="11">
        <f t="shared" ref="AA5:AA63" si="1">IF(COUNTBLANK(I5:Z5)&lt;=9,SUM(I5:Z5),"Не писал")</f>
        <v>10</v>
      </c>
      <c r="AC5" s="83">
        <v>0</v>
      </c>
      <c r="AD5" s="83">
        <f>COUNTIF(AA$4:AA$63,AC5)</f>
        <v>0</v>
      </c>
    </row>
    <row r="6" spans="1:30" ht="30" customHeight="1" x14ac:dyDescent="0.25">
      <c r="A6" s="4" t="str">
        <f t="shared" ref="A6:G21" si="2">A5</f>
        <v>Московский</v>
      </c>
      <c r="B6" s="12" t="str">
        <f t="shared" si="0"/>
        <v>ГБОУ СОШ №372</v>
      </c>
      <c r="C6" s="6">
        <f t="shared" si="0"/>
        <v>11372</v>
      </c>
      <c r="D6" s="6" t="str">
        <f t="shared" si="0"/>
        <v>СОШ</v>
      </c>
      <c r="E6" s="8" t="str">
        <f t="shared" si="0"/>
        <v>3а</v>
      </c>
      <c r="F6" s="8">
        <f t="shared" si="0"/>
        <v>64</v>
      </c>
      <c r="G6" s="8">
        <f t="shared" si="0"/>
        <v>60</v>
      </c>
      <c r="H6" s="8">
        <f t="shared" ref="H6:H63" si="3">H5+1</f>
        <v>11372003</v>
      </c>
      <c r="I6" s="9"/>
      <c r="J6" s="9">
        <v>0</v>
      </c>
      <c r="K6" s="10"/>
      <c r="L6" s="10">
        <v>1</v>
      </c>
      <c r="M6" s="9">
        <v>1</v>
      </c>
      <c r="N6" s="9"/>
      <c r="O6" s="10"/>
      <c r="P6" s="10">
        <v>2</v>
      </c>
      <c r="Q6" s="9">
        <v>2</v>
      </c>
      <c r="R6" s="9"/>
      <c r="S6" s="10"/>
      <c r="T6" s="10">
        <v>0</v>
      </c>
      <c r="U6" s="9"/>
      <c r="V6" s="9">
        <v>0</v>
      </c>
      <c r="W6" s="10">
        <v>2</v>
      </c>
      <c r="X6" s="10"/>
      <c r="Y6" s="9">
        <v>1</v>
      </c>
      <c r="Z6" s="9"/>
      <c r="AA6" s="11">
        <f t="shared" si="1"/>
        <v>9</v>
      </c>
      <c r="AC6" s="83">
        <v>1</v>
      </c>
      <c r="AD6" s="83">
        <f t="shared" ref="AD6:AD18" si="4">COUNTIF(AA$4:AA$63,AC6)</f>
        <v>0</v>
      </c>
    </row>
    <row r="7" spans="1:30" ht="30" customHeight="1" x14ac:dyDescent="0.25">
      <c r="A7" s="4" t="str">
        <f t="shared" si="2"/>
        <v>Московский</v>
      </c>
      <c r="B7" s="12" t="str">
        <f t="shared" si="0"/>
        <v>ГБОУ СОШ №372</v>
      </c>
      <c r="C7" s="6">
        <f t="shared" si="0"/>
        <v>11372</v>
      </c>
      <c r="D7" s="6" t="str">
        <f t="shared" si="0"/>
        <v>СОШ</v>
      </c>
      <c r="E7" s="8" t="str">
        <f t="shared" si="0"/>
        <v>3а</v>
      </c>
      <c r="F7" s="8">
        <f t="shared" si="0"/>
        <v>64</v>
      </c>
      <c r="G7" s="8">
        <f t="shared" si="0"/>
        <v>60</v>
      </c>
      <c r="H7" s="8">
        <f t="shared" si="3"/>
        <v>11372004</v>
      </c>
      <c r="I7" s="9">
        <v>0</v>
      </c>
      <c r="J7" s="9"/>
      <c r="K7" s="10"/>
      <c r="L7" s="10">
        <v>1</v>
      </c>
      <c r="M7" s="9">
        <v>0</v>
      </c>
      <c r="N7" s="9"/>
      <c r="O7" s="10">
        <v>1</v>
      </c>
      <c r="P7" s="10"/>
      <c r="Q7" s="9">
        <v>0</v>
      </c>
      <c r="R7" s="9"/>
      <c r="S7" s="10">
        <v>0</v>
      </c>
      <c r="T7" s="10"/>
      <c r="U7" s="9">
        <v>0</v>
      </c>
      <c r="V7" s="9"/>
      <c r="W7" s="10">
        <v>1</v>
      </c>
      <c r="X7" s="10"/>
      <c r="Y7" s="9">
        <v>0</v>
      </c>
      <c r="Z7" s="9"/>
      <c r="AA7" s="11">
        <f t="shared" si="1"/>
        <v>3</v>
      </c>
      <c r="AC7" s="83">
        <v>2</v>
      </c>
      <c r="AD7" s="83">
        <f t="shared" si="4"/>
        <v>0</v>
      </c>
    </row>
    <row r="8" spans="1:30" ht="30" customHeight="1" x14ac:dyDescent="0.25">
      <c r="A8" s="4" t="str">
        <f t="shared" si="2"/>
        <v>Московский</v>
      </c>
      <c r="B8" s="12" t="str">
        <f t="shared" si="0"/>
        <v>ГБОУ СОШ №372</v>
      </c>
      <c r="C8" s="6">
        <f t="shared" si="0"/>
        <v>11372</v>
      </c>
      <c r="D8" s="6" t="str">
        <f t="shared" si="0"/>
        <v>СОШ</v>
      </c>
      <c r="E8" s="8" t="str">
        <f t="shared" si="0"/>
        <v>3а</v>
      </c>
      <c r="F8" s="8">
        <f t="shared" si="0"/>
        <v>64</v>
      </c>
      <c r="G8" s="8">
        <f t="shared" si="0"/>
        <v>60</v>
      </c>
      <c r="H8" s="8">
        <f t="shared" si="3"/>
        <v>11372005</v>
      </c>
      <c r="I8" s="9"/>
      <c r="J8" s="9">
        <v>0</v>
      </c>
      <c r="K8" s="10"/>
      <c r="L8" s="10">
        <v>1</v>
      </c>
      <c r="M8" s="9">
        <v>1</v>
      </c>
      <c r="N8" s="9"/>
      <c r="O8" s="10">
        <v>1</v>
      </c>
      <c r="P8" s="10"/>
      <c r="Q8" s="9"/>
      <c r="R8" s="9">
        <v>2</v>
      </c>
      <c r="S8" s="10">
        <v>1</v>
      </c>
      <c r="T8" s="10"/>
      <c r="U8" s="9">
        <v>0</v>
      </c>
      <c r="V8" s="9"/>
      <c r="W8" s="10"/>
      <c r="X8" s="10">
        <v>2</v>
      </c>
      <c r="Y8" s="9">
        <v>1</v>
      </c>
      <c r="Z8" s="9"/>
      <c r="AA8" s="11">
        <f t="shared" si="1"/>
        <v>9</v>
      </c>
      <c r="AC8" s="83">
        <v>3</v>
      </c>
      <c r="AD8" s="83">
        <f t="shared" si="4"/>
        <v>1</v>
      </c>
    </row>
    <row r="9" spans="1:30" ht="30" customHeight="1" x14ac:dyDescent="0.25">
      <c r="A9" s="4" t="str">
        <f t="shared" si="2"/>
        <v>Московский</v>
      </c>
      <c r="B9" s="12" t="str">
        <f t="shared" si="0"/>
        <v>ГБОУ СОШ №372</v>
      </c>
      <c r="C9" s="6">
        <f t="shared" si="0"/>
        <v>11372</v>
      </c>
      <c r="D9" s="6" t="str">
        <f t="shared" si="0"/>
        <v>СОШ</v>
      </c>
      <c r="E9" s="8" t="str">
        <f t="shared" si="0"/>
        <v>3а</v>
      </c>
      <c r="F9" s="8">
        <f t="shared" si="0"/>
        <v>64</v>
      </c>
      <c r="G9" s="8">
        <f t="shared" si="0"/>
        <v>60</v>
      </c>
      <c r="H9" s="8">
        <f t="shared" si="3"/>
        <v>11372006</v>
      </c>
      <c r="I9" s="9"/>
      <c r="J9" s="9">
        <v>2</v>
      </c>
      <c r="K9" s="10">
        <v>1</v>
      </c>
      <c r="L9" s="10"/>
      <c r="M9" s="9"/>
      <c r="N9" s="9">
        <v>0</v>
      </c>
      <c r="O9" s="10">
        <v>2</v>
      </c>
      <c r="P9" s="10"/>
      <c r="Q9" s="9"/>
      <c r="R9" s="9">
        <v>2</v>
      </c>
      <c r="S9" s="10">
        <v>0</v>
      </c>
      <c r="T9" s="10"/>
      <c r="U9" s="9">
        <v>0</v>
      </c>
      <c r="V9" s="9"/>
      <c r="W9" s="10">
        <v>1</v>
      </c>
      <c r="X9" s="10"/>
      <c r="Y9" s="9">
        <v>0</v>
      </c>
      <c r="Z9" s="9"/>
      <c r="AA9" s="11">
        <f t="shared" si="1"/>
        <v>8</v>
      </c>
      <c r="AC9" s="83">
        <v>4</v>
      </c>
      <c r="AD9" s="83">
        <f t="shared" si="4"/>
        <v>5</v>
      </c>
    </row>
    <row r="10" spans="1:30" ht="30" customHeight="1" x14ac:dyDescent="0.25">
      <c r="A10" s="4" t="str">
        <f t="shared" si="2"/>
        <v>Московский</v>
      </c>
      <c r="B10" s="12" t="str">
        <f t="shared" si="0"/>
        <v>ГБОУ СОШ №372</v>
      </c>
      <c r="C10" s="6">
        <f t="shared" si="0"/>
        <v>11372</v>
      </c>
      <c r="D10" s="6" t="str">
        <f t="shared" si="0"/>
        <v>СОШ</v>
      </c>
      <c r="E10" s="8" t="str">
        <f t="shared" si="0"/>
        <v>3а</v>
      </c>
      <c r="F10" s="8">
        <f t="shared" si="0"/>
        <v>64</v>
      </c>
      <c r="G10" s="8">
        <f t="shared" si="0"/>
        <v>60</v>
      </c>
      <c r="H10" s="8">
        <f t="shared" si="3"/>
        <v>11372007</v>
      </c>
      <c r="I10" s="9">
        <v>0</v>
      </c>
      <c r="J10" s="9"/>
      <c r="K10" s="10">
        <v>0</v>
      </c>
      <c r="L10" s="10"/>
      <c r="M10" s="9">
        <v>0</v>
      </c>
      <c r="N10" s="9"/>
      <c r="O10" s="10">
        <v>2</v>
      </c>
      <c r="P10" s="10"/>
      <c r="Q10" s="9">
        <v>1</v>
      </c>
      <c r="R10" s="9"/>
      <c r="S10" s="10"/>
      <c r="T10" s="10">
        <v>0</v>
      </c>
      <c r="U10" s="9">
        <v>0</v>
      </c>
      <c r="V10" s="9"/>
      <c r="W10" s="10"/>
      <c r="X10" s="10">
        <v>0</v>
      </c>
      <c r="Y10" s="9">
        <v>1</v>
      </c>
      <c r="Z10" s="9"/>
      <c r="AA10" s="11">
        <f t="shared" si="1"/>
        <v>4</v>
      </c>
      <c r="AC10" s="83">
        <v>5</v>
      </c>
      <c r="AD10" s="83">
        <f t="shared" si="4"/>
        <v>1</v>
      </c>
    </row>
    <row r="11" spans="1:30" ht="30" customHeight="1" x14ac:dyDescent="0.25">
      <c r="A11" s="4" t="str">
        <f t="shared" si="2"/>
        <v>Московский</v>
      </c>
      <c r="B11" s="12" t="str">
        <f t="shared" si="0"/>
        <v>ГБОУ СОШ №372</v>
      </c>
      <c r="C11" s="6">
        <f t="shared" si="0"/>
        <v>11372</v>
      </c>
      <c r="D11" s="6" t="str">
        <f t="shared" si="0"/>
        <v>СОШ</v>
      </c>
      <c r="E11" s="8" t="str">
        <f t="shared" si="0"/>
        <v>3а</v>
      </c>
      <c r="F11" s="8">
        <f t="shared" si="0"/>
        <v>64</v>
      </c>
      <c r="G11" s="8">
        <f t="shared" si="0"/>
        <v>60</v>
      </c>
      <c r="H11" s="8">
        <f t="shared" si="3"/>
        <v>11372008</v>
      </c>
      <c r="I11" s="9">
        <v>0</v>
      </c>
      <c r="J11" s="9"/>
      <c r="K11" s="10">
        <v>1</v>
      </c>
      <c r="L11" s="10"/>
      <c r="M11" s="9">
        <v>1</v>
      </c>
      <c r="N11" s="9"/>
      <c r="O11" s="10"/>
      <c r="P11" s="10">
        <v>2</v>
      </c>
      <c r="Q11" s="9"/>
      <c r="R11" s="9">
        <v>2</v>
      </c>
      <c r="S11" s="10">
        <v>1</v>
      </c>
      <c r="T11" s="10"/>
      <c r="U11" s="9">
        <v>0</v>
      </c>
      <c r="V11" s="9"/>
      <c r="W11" s="10">
        <v>2</v>
      </c>
      <c r="X11" s="10"/>
      <c r="Y11" s="9">
        <v>1</v>
      </c>
      <c r="Z11" s="9"/>
      <c r="AA11" s="11">
        <f t="shared" si="1"/>
        <v>10</v>
      </c>
      <c r="AC11" s="83">
        <v>6</v>
      </c>
      <c r="AD11" s="83">
        <f t="shared" si="4"/>
        <v>3</v>
      </c>
    </row>
    <row r="12" spans="1:30" ht="30" customHeight="1" x14ac:dyDescent="0.25">
      <c r="A12" s="4" t="str">
        <f t="shared" si="2"/>
        <v>Московский</v>
      </c>
      <c r="B12" s="12" t="str">
        <f t="shared" si="0"/>
        <v>ГБОУ СОШ №372</v>
      </c>
      <c r="C12" s="6">
        <f t="shared" si="0"/>
        <v>11372</v>
      </c>
      <c r="D12" s="6" t="str">
        <f t="shared" si="0"/>
        <v>СОШ</v>
      </c>
      <c r="E12" s="8" t="str">
        <f t="shared" si="0"/>
        <v>3а</v>
      </c>
      <c r="F12" s="8">
        <f t="shared" si="0"/>
        <v>64</v>
      </c>
      <c r="G12" s="8">
        <f t="shared" si="0"/>
        <v>60</v>
      </c>
      <c r="H12" s="8">
        <f t="shared" si="3"/>
        <v>11372009</v>
      </c>
      <c r="I12" s="9"/>
      <c r="J12" s="9">
        <v>2</v>
      </c>
      <c r="K12" s="10">
        <v>1</v>
      </c>
      <c r="L12" s="10"/>
      <c r="M12" s="9">
        <v>1</v>
      </c>
      <c r="N12" s="9"/>
      <c r="O12" s="10">
        <v>2</v>
      </c>
      <c r="P12" s="10"/>
      <c r="Q12" s="9">
        <v>1</v>
      </c>
      <c r="R12" s="9"/>
      <c r="S12" s="10">
        <v>1</v>
      </c>
      <c r="T12" s="10"/>
      <c r="U12" s="9"/>
      <c r="V12" s="9">
        <v>0</v>
      </c>
      <c r="W12" s="10"/>
      <c r="X12" s="10">
        <v>1</v>
      </c>
      <c r="Y12" s="9"/>
      <c r="Z12" s="9">
        <v>1</v>
      </c>
      <c r="AA12" s="11">
        <f t="shared" si="1"/>
        <v>10</v>
      </c>
      <c r="AC12" s="83">
        <v>7</v>
      </c>
      <c r="AD12" s="83">
        <f t="shared" si="4"/>
        <v>6</v>
      </c>
    </row>
    <row r="13" spans="1:30" ht="30" customHeight="1" x14ac:dyDescent="0.25">
      <c r="A13" s="4" t="str">
        <f t="shared" si="2"/>
        <v>Московский</v>
      </c>
      <c r="B13" s="12" t="str">
        <f t="shared" si="0"/>
        <v>ГБОУ СОШ №372</v>
      </c>
      <c r="C13" s="6">
        <f t="shared" si="0"/>
        <v>11372</v>
      </c>
      <c r="D13" s="6" t="str">
        <f t="shared" si="0"/>
        <v>СОШ</v>
      </c>
      <c r="E13" s="8" t="str">
        <f t="shared" si="0"/>
        <v>3а</v>
      </c>
      <c r="F13" s="8">
        <f t="shared" si="0"/>
        <v>64</v>
      </c>
      <c r="G13" s="8">
        <f t="shared" si="0"/>
        <v>60</v>
      </c>
      <c r="H13" s="8">
        <f t="shared" si="3"/>
        <v>11372010</v>
      </c>
      <c r="I13" s="9"/>
      <c r="J13" s="9">
        <v>0</v>
      </c>
      <c r="K13" s="10">
        <v>1</v>
      </c>
      <c r="L13" s="10"/>
      <c r="M13" s="9">
        <v>0</v>
      </c>
      <c r="N13" s="9"/>
      <c r="O13" s="10">
        <v>2</v>
      </c>
      <c r="P13" s="10"/>
      <c r="Q13" s="9">
        <v>0</v>
      </c>
      <c r="R13" s="9"/>
      <c r="S13" s="10">
        <v>1</v>
      </c>
      <c r="T13" s="10"/>
      <c r="U13" s="9">
        <v>0</v>
      </c>
      <c r="V13" s="9"/>
      <c r="W13" s="10"/>
      <c r="X13" s="10">
        <v>0</v>
      </c>
      <c r="Y13" s="9">
        <v>0</v>
      </c>
      <c r="Z13" s="9"/>
      <c r="AA13" s="11">
        <f t="shared" si="1"/>
        <v>4</v>
      </c>
      <c r="AC13" s="83">
        <v>8</v>
      </c>
      <c r="AD13" s="83">
        <f t="shared" si="4"/>
        <v>6</v>
      </c>
    </row>
    <row r="14" spans="1:30" ht="30" customHeight="1" x14ac:dyDescent="0.25">
      <c r="A14" s="4" t="str">
        <f t="shared" si="2"/>
        <v>Московский</v>
      </c>
      <c r="B14" s="12" t="str">
        <f t="shared" si="0"/>
        <v>ГБОУ СОШ №372</v>
      </c>
      <c r="C14" s="6">
        <f t="shared" si="0"/>
        <v>11372</v>
      </c>
      <c r="D14" s="6" t="str">
        <f t="shared" si="0"/>
        <v>СОШ</v>
      </c>
      <c r="E14" s="8" t="str">
        <f t="shared" si="0"/>
        <v>3а</v>
      </c>
      <c r="F14" s="8">
        <f t="shared" si="0"/>
        <v>64</v>
      </c>
      <c r="G14" s="8">
        <f t="shared" si="0"/>
        <v>60</v>
      </c>
      <c r="H14" s="8">
        <f t="shared" si="3"/>
        <v>11372011</v>
      </c>
      <c r="I14" s="9">
        <v>2</v>
      </c>
      <c r="J14" s="9"/>
      <c r="K14" s="10">
        <v>1</v>
      </c>
      <c r="L14" s="10"/>
      <c r="M14" s="9"/>
      <c r="N14" s="9">
        <v>1</v>
      </c>
      <c r="O14" s="10">
        <v>2</v>
      </c>
      <c r="P14" s="10"/>
      <c r="Q14" s="9"/>
      <c r="R14" s="9">
        <v>2</v>
      </c>
      <c r="S14" s="10"/>
      <c r="T14" s="10">
        <v>1</v>
      </c>
      <c r="U14" s="9">
        <v>1</v>
      </c>
      <c r="V14" s="9"/>
      <c r="W14" s="10"/>
      <c r="X14" s="10">
        <v>2</v>
      </c>
      <c r="Y14" s="9">
        <v>1</v>
      </c>
      <c r="Z14" s="9"/>
      <c r="AA14" s="11">
        <f t="shared" si="1"/>
        <v>13</v>
      </c>
      <c r="AC14" s="83">
        <v>9</v>
      </c>
      <c r="AD14" s="83">
        <f t="shared" si="4"/>
        <v>12</v>
      </c>
    </row>
    <row r="15" spans="1:30" ht="30" customHeight="1" x14ac:dyDescent="0.25">
      <c r="A15" s="4" t="str">
        <f t="shared" si="2"/>
        <v>Московский</v>
      </c>
      <c r="B15" s="12" t="str">
        <f t="shared" si="0"/>
        <v>ГБОУ СОШ №372</v>
      </c>
      <c r="C15" s="6">
        <f t="shared" si="0"/>
        <v>11372</v>
      </c>
      <c r="D15" s="6" t="str">
        <f t="shared" si="0"/>
        <v>СОШ</v>
      </c>
      <c r="E15" s="8" t="str">
        <f t="shared" si="0"/>
        <v>3а</v>
      </c>
      <c r="F15" s="8">
        <f t="shared" si="0"/>
        <v>64</v>
      </c>
      <c r="G15" s="8">
        <f t="shared" si="0"/>
        <v>60</v>
      </c>
      <c r="H15" s="8">
        <f t="shared" si="3"/>
        <v>11372012</v>
      </c>
      <c r="I15" s="9"/>
      <c r="J15" s="9">
        <v>2</v>
      </c>
      <c r="K15" s="10">
        <v>1</v>
      </c>
      <c r="L15" s="10"/>
      <c r="M15" s="9">
        <v>1</v>
      </c>
      <c r="N15" s="9"/>
      <c r="O15" s="10">
        <v>2</v>
      </c>
      <c r="P15" s="10"/>
      <c r="Q15" s="9">
        <v>2</v>
      </c>
      <c r="R15" s="9"/>
      <c r="S15" s="10">
        <v>1</v>
      </c>
      <c r="T15" s="10"/>
      <c r="U15" s="9">
        <v>0</v>
      </c>
      <c r="V15" s="9"/>
      <c r="W15" s="10"/>
      <c r="X15" s="10">
        <v>2</v>
      </c>
      <c r="Y15" s="9">
        <v>1</v>
      </c>
      <c r="Z15" s="9"/>
      <c r="AA15" s="11">
        <f t="shared" si="1"/>
        <v>12</v>
      </c>
      <c r="AC15" s="83">
        <v>10</v>
      </c>
      <c r="AD15" s="83">
        <f t="shared" si="4"/>
        <v>10</v>
      </c>
    </row>
    <row r="16" spans="1:30" ht="30" customHeight="1" x14ac:dyDescent="0.25">
      <c r="A16" s="4" t="str">
        <f t="shared" si="2"/>
        <v>Московский</v>
      </c>
      <c r="B16" s="12" t="str">
        <f t="shared" si="0"/>
        <v>ГБОУ СОШ №372</v>
      </c>
      <c r="C16" s="6">
        <f t="shared" si="0"/>
        <v>11372</v>
      </c>
      <c r="D16" s="6" t="str">
        <f t="shared" si="0"/>
        <v>СОШ</v>
      </c>
      <c r="E16" s="8" t="str">
        <f t="shared" si="0"/>
        <v>3а</v>
      </c>
      <c r="F16" s="8">
        <f t="shared" si="0"/>
        <v>64</v>
      </c>
      <c r="G16" s="8">
        <f t="shared" si="0"/>
        <v>60</v>
      </c>
      <c r="H16" s="8">
        <f t="shared" si="3"/>
        <v>11372013</v>
      </c>
      <c r="I16" s="9"/>
      <c r="J16" s="9">
        <v>2</v>
      </c>
      <c r="K16" s="10">
        <v>1</v>
      </c>
      <c r="L16" s="10"/>
      <c r="M16" s="9">
        <v>1</v>
      </c>
      <c r="N16" s="9"/>
      <c r="O16" s="10">
        <v>2</v>
      </c>
      <c r="P16" s="10"/>
      <c r="Q16" s="9"/>
      <c r="R16" s="9">
        <v>2</v>
      </c>
      <c r="S16" s="10">
        <v>0</v>
      </c>
      <c r="T16" s="10"/>
      <c r="U16" s="9"/>
      <c r="V16" s="9">
        <v>1</v>
      </c>
      <c r="W16" s="10">
        <v>1</v>
      </c>
      <c r="X16" s="10"/>
      <c r="Y16" s="9">
        <v>1</v>
      </c>
      <c r="Z16" s="9"/>
      <c r="AA16" s="11">
        <f t="shared" si="1"/>
        <v>11</v>
      </c>
      <c r="AC16" s="83">
        <v>11</v>
      </c>
      <c r="AD16" s="83">
        <f t="shared" si="4"/>
        <v>8</v>
      </c>
    </row>
    <row r="17" spans="1:30" ht="30" customHeight="1" x14ac:dyDescent="0.25">
      <c r="A17" s="4" t="str">
        <f t="shared" si="2"/>
        <v>Московский</v>
      </c>
      <c r="B17" s="12" t="str">
        <f t="shared" si="0"/>
        <v>ГБОУ СОШ №372</v>
      </c>
      <c r="C17" s="6">
        <f t="shared" si="0"/>
        <v>11372</v>
      </c>
      <c r="D17" s="6" t="str">
        <f t="shared" si="0"/>
        <v>СОШ</v>
      </c>
      <c r="E17" s="8" t="str">
        <f t="shared" si="0"/>
        <v>3а</v>
      </c>
      <c r="F17" s="8">
        <f t="shared" si="0"/>
        <v>64</v>
      </c>
      <c r="G17" s="8">
        <f t="shared" si="0"/>
        <v>60</v>
      </c>
      <c r="H17" s="8">
        <f t="shared" si="3"/>
        <v>11372014</v>
      </c>
      <c r="I17" s="9">
        <v>2</v>
      </c>
      <c r="J17" s="9"/>
      <c r="K17" s="10">
        <v>1</v>
      </c>
      <c r="L17" s="10"/>
      <c r="M17" s="9">
        <v>1</v>
      </c>
      <c r="N17" s="9"/>
      <c r="O17" s="10"/>
      <c r="P17" s="10">
        <v>2</v>
      </c>
      <c r="Q17" s="9"/>
      <c r="R17" s="9">
        <v>0</v>
      </c>
      <c r="S17" s="10">
        <v>0</v>
      </c>
      <c r="T17" s="10"/>
      <c r="U17" s="9">
        <v>0</v>
      </c>
      <c r="V17" s="9"/>
      <c r="W17" s="10">
        <v>1</v>
      </c>
      <c r="X17" s="10"/>
      <c r="Y17" s="9">
        <v>1</v>
      </c>
      <c r="Z17" s="9"/>
      <c r="AA17" s="11">
        <f t="shared" si="1"/>
        <v>8</v>
      </c>
      <c r="AC17" s="83">
        <v>12</v>
      </c>
      <c r="AD17" s="83">
        <f t="shared" si="4"/>
        <v>6</v>
      </c>
    </row>
    <row r="18" spans="1:30" ht="30" customHeight="1" x14ac:dyDescent="0.25">
      <c r="A18" s="4" t="str">
        <f t="shared" si="2"/>
        <v>Московский</v>
      </c>
      <c r="B18" s="12" t="str">
        <f t="shared" si="0"/>
        <v>ГБОУ СОШ №372</v>
      </c>
      <c r="C18" s="6">
        <f t="shared" si="0"/>
        <v>11372</v>
      </c>
      <c r="D18" s="6" t="str">
        <f t="shared" si="0"/>
        <v>СОШ</v>
      </c>
      <c r="E18" s="8" t="str">
        <f t="shared" si="0"/>
        <v>3а</v>
      </c>
      <c r="F18" s="8">
        <f t="shared" si="0"/>
        <v>64</v>
      </c>
      <c r="G18" s="8">
        <f t="shared" si="0"/>
        <v>60</v>
      </c>
      <c r="H18" s="8">
        <f t="shared" si="3"/>
        <v>11372015</v>
      </c>
      <c r="I18" s="9">
        <v>0</v>
      </c>
      <c r="J18" s="9"/>
      <c r="K18" s="10">
        <v>1</v>
      </c>
      <c r="L18" s="10"/>
      <c r="M18" s="9">
        <v>0</v>
      </c>
      <c r="N18" s="9"/>
      <c r="O18" s="10">
        <v>1</v>
      </c>
      <c r="P18" s="10"/>
      <c r="Q18" s="9">
        <v>0</v>
      </c>
      <c r="R18" s="9"/>
      <c r="S18" s="10">
        <v>0</v>
      </c>
      <c r="T18" s="10"/>
      <c r="U18" s="9">
        <v>0</v>
      </c>
      <c r="V18" s="9"/>
      <c r="W18" s="10">
        <v>2</v>
      </c>
      <c r="X18" s="10"/>
      <c r="Y18" s="9">
        <v>0</v>
      </c>
      <c r="Z18" s="9"/>
      <c r="AA18" s="11">
        <f t="shared" si="1"/>
        <v>4</v>
      </c>
      <c r="AC18" s="83">
        <v>13</v>
      </c>
      <c r="AD18" s="83">
        <f t="shared" si="4"/>
        <v>2</v>
      </c>
    </row>
    <row r="19" spans="1:30" ht="30" customHeight="1" x14ac:dyDescent="0.25">
      <c r="A19" s="4" t="str">
        <f t="shared" si="2"/>
        <v>Московский</v>
      </c>
      <c r="B19" s="12" t="str">
        <f t="shared" si="0"/>
        <v>ГБОУ СОШ №372</v>
      </c>
      <c r="C19" s="6">
        <f t="shared" si="0"/>
        <v>11372</v>
      </c>
      <c r="D19" s="6" t="str">
        <f t="shared" si="0"/>
        <v>СОШ</v>
      </c>
      <c r="E19" s="8" t="str">
        <f t="shared" si="0"/>
        <v>3а</v>
      </c>
      <c r="F19" s="8">
        <f t="shared" si="0"/>
        <v>64</v>
      </c>
      <c r="G19" s="8">
        <f t="shared" si="0"/>
        <v>60</v>
      </c>
      <c r="H19" s="8">
        <f t="shared" si="3"/>
        <v>11372016</v>
      </c>
      <c r="I19" s="9">
        <v>0</v>
      </c>
      <c r="J19" s="9"/>
      <c r="K19" s="10">
        <v>0</v>
      </c>
      <c r="L19" s="10"/>
      <c r="M19" s="9">
        <v>1</v>
      </c>
      <c r="N19" s="9"/>
      <c r="O19" s="10"/>
      <c r="P19" s="10">
        <v>1</v>
      </c>
      <c r="Q19" s="9">
        <v>1</v>
      </c>
      <c r="R19" s="9"/>
      <c r="S19" s="10">
        <v>1</v>
      </c>
      <c r="T19" s="10"/>
      <c r="U19" s="9"/>
      <c r="V19" s="9">
        <v>0</v>
      </c>
      <c r="W19" s="10">
        <v>2</v>
      </c>
      <c r="X19" s="10"/>
      <c r="Y19" s="9">
        <v>1</v>
      </c>
      <c r="Z19" s="9"/>
      <c r="AA19" s="11">
        <f t="shared" si="1"/>
        <v>7</v>
      </c>
      <c r="AC19" s="52"/>
      <c r="AD19" s="85">
        <f>SUM(AD5:AD18)</f>
        <v>60</v>
      </c>
    </row>
    <row r="20" spans="1:30" ht="30" customHeight="1" x14ac:dyDescent="0.25">
      <c r="A20" s="4" t="str">
        <f t="shared" si="2"/>
        <v>Московский</v>
      </c>
      <c r="B20" s="12" t="str">
        <f t="shared" si="0"/>
        <v>ГБОУ СОШ №372</v>
      </c>
      <c r="C20" s="6">
        <f t="shared" si="0"/>
        <v>11372</v>
      </c>
      <c r="D20" s="6" t="str">
        <f t="shared" si="0"/>
        <v>СОШ</v>
      </c>
      <c r="E20" s="8" t="str">
        <f t="shared" si="0"/>
        <v>3а</v>
      </c>
      <c r="F20" s="8">
        <f t="shared" si="0"/>
        <v>64</v>
      </c>
      <c r="G20" s="8">
        <f t="shared" si="0"/>
        <v>60</v>
      </c>
      <c r="H20" s="8">
        <f t="shared" si="3"/>
        <v>11372017</v>
      </c>
      <c r="I20" s="9"/>
      <c r="J20" s="9">
        <v>1</v>
      </c>
      <c r="K20" s="10">
        <v>0</v>
      </c>
      <c r="L20" s="10"/>
      <c r="M20" s="9">
        <v>0</v>
      </c>
      <c r="N20" s="9"/>
      <c r="O20" s="10">
        <v>1</v>
      </c>
      <c r="P20" s="10"/>
      <c r="Q20" s="9"/>
      <c r="R20" s="9">
        <v>2</v>
      </c>
      <c r="S20" s="10">
        <v>1</v>
      </c>
      <c r="T20" s="10"/>
      <c r="U20" s="9"/>
      <c r="V20" s="9">
        <v>0</v>
      </c>
      <c r="W20" s="10">
        <v>1</v>
      </c>
      <c r="X20" s="10"/>
      <c r="Y20" s="9"/>
      <c r="Z20" s="9">
        <v>1</v>
      </c>
      <c r="AA20" s="11">
        <f t="shared" si="1"/>
        <v>7</v>
      </c>
    </row>
    <row r="21" spans="1:30" ht="30" customHeight="1" x14ac:dyDescent="0.25">
      <c r="A21" s="4" t="str">
        <f t="shared" si="2"/>
        <v>Московский</v>
      </c>
      <c r="B21" s="12" t="str">
        <f t="shared" si="2"/>
        <v>ГБОУ СОШ №372</v>
      </c>
      <c r="C21" s="6">
        <f t="shared" si="2"/>
        <v>11372</v>
      </c>
      <c r="D21" s="6" t="str">
        <f t="shared" si="2"/>
        <v>СОШ</v>
      </c>
      <c r="E21" s="8" t="str">
        <f t="shared" si="2"/>
        <v>3а</v>
      </c>
      <c r="F21" s="8">
        <f t="shared" si="2"/>
        <v>64</v>
      </c>
      <c r="G21" s="8">
        <f t="shared" si="2"/>
        <v>60</v>
      </c>
      <c r="H21" s="8">
        <f t="shared" si="3"/>
        <v>11372018</v>
      </c>
      <c r="I21" s="9">
        <v>2</v>
      </c>
      <c r="J21" s="9"/>
      <c r="K21" s="10">
        <v>1</v>
      </c>
      <c r="L21" s="10"/>
      <c r="M21" s="9">
        <v>1</v>
      </c>
      <c r="N21" s="9"/>
      <c r="O21" s="10"/>
      <c r="P21" s="10">
        <v>2</v>
      </c>
      <c r="Q21" s="9">
        <v>1</v>
      </c>
      <c r="R21" s="9"/>
      <c r="S21" s="10">
        <v>0</v>
      </c>
      <c r="T21" s="10"/>
      <c r="U21" s="9">
        <v>0</v>
      </c>
      <c r="V21" s="9"/>
      <c r="W21" s="10">
        <v>1</v>
      </c>
      <c r="X21" s="10"/>
      <c r="Y21" s="9">
        <v>1</v>
      </c>
      <c r="Z21" s="9"/>
      <c r="AA21" s="11">
        <f t="shared" si="1"/>
        <v>9</v>
      </c>
    </row>
    <row r="22" spans="1:30" ht="30" customHeight="1" x14ac:dyDescent="0.25">
      <c r="A22" s="4" t="str">
        <f t="shared" ref="A22:G37" si="5">A21</f>
        <v>Московский</v>
      </c>
      <c r="B22" s="12" t="str">
        <f t="shared" si="5"/>
        <v>ГБОУ СОШ №372</v>
      </c>
      <c r="C22" s="6">
        <f t="shared" si="5"/>
        <v>11372</v>
      </c>
      <c r="D22" s="6" t="str">
        <f t="shared" si="5"/>
        <v>СОШ</v>
      </c>
      <c r="E22" s="8" t="str">
        <f t="shared" si="5"/>
        <v>3а</v>
      </c>
      <c r="F22" s="8">
        <f t="shared" si="5"/>
        <v>64</v>
      </c>
      <c r="G22" s="8">
        <f t="shared" si="5"/>
        <v>60</v>
      </c>
      <c r="H22" s="8">
        <f t="shared" si="3"/>
        <v>11372019</v>
      </c>
      <c r="I22" s="9"/>
      <c r="J22" s="9">
        <v>1</v>
      </c>
      <c r="K22" s="10">
        <v>0</v>
      </c>
      <c r="L22" s="10"/>
      <c r="M22" s="9">
        <v>0</v>
      </c>
      <c r="N22" s="9"/>
      <c r="O22" s="10">
        <v>2</v>
      </c>
      <c r="P22" s="10"/>
      <c r="Q22" s="9"/>
      <c r="R22" s="9">
        <v>2</v>
      </c>
      <c r="S22" s="10">
        <v>1</v>
      </c>
      <c r="T22" s="10"/>
      <c r="U22" s="9"/>
      <c r="V22" s="9">
        <v>0</v>
      </c>
      <c r="W22" s="10">
        <v>2</v>
      </c>
      <c r="X22" s="10"/>
      <c r="Y22" s="9">
        <v>1</v>
      </c>
      <c r="Z22" s="9"/>
      <c r="AA22" s="11">
        <f t="shared" si="1"/>
        <v>9</v>
      </c>
    </row>
    <row r="23" spans="1:30" ht="30" customHeight="1" x14ac:dyDescent="0.25">
      <c r="A23" s="4" t="str">
        <f t="shared" si="5"/>
        <v>Московский</v>
      </c>
      <c r="B23" s="12" t="str">
        <f t="shared" si="5"/>
        <v>ГБОУ СОШ №372</v>
      </c>
      <c r="C23" s="6">
        <f t="shared" si="5"/>
        <v>11372</v>
      </c>
      <c r="D23" s="6" t="str">
        <f t="shared" si="5"/>
        <v>СОШ</v>
      </c>
      <c r="E23" s="8" t="str">
        <f t="shared" si="5"/>
        <v>3а</v>
      </c>
      <c r="F23" s="8">
        <f t="shared" si="5"/>
        <v>64</v>
      </c>
      <c r="G23" s="8">
        <f t="shared" si="5"/>
        <v>60</v>
      </c>
      <c r="H23" s="8">
        <f t="shared" si="3"/>
        <v>11372020</v>
      </c>
      <c r="I23" s="9">
        <v>2</v>
      </c>
      <c r="J23" s="9"/>
      <c r="K23" s="10">
        <v>1</v>
      </c>
      <c r="L23" s="10"/>
      <c r="M23" s="9">
        <v>0</v>
      </c>
      <c r="N23" s="9"/>
      <c r="O23" s="10">
        <v>1</v>
      </c>
      <c r="P23" s="10"/>
      <c r="Q23" s="9"/>
      <c r="R23" s="9">
        <v>2</v>
      </c>
      <c r="S23" s="10">
        <v>1</v>
      </c>
      <c r="T23" s="10"/>
      <c r="U23" s="9"/>
      <c r="V23" s="9">
        <v>0</v>
      </c>
      <c r="W23" s="10">
        <v>1</v>
      </c>
      <c r="X23" s="10"/>
      <c r="Y23" s="9"/>
      <c r="Z23" s="9">
        <v>1</v>
      </c>
      <c r="AA23" s="11">
        <f t="shared" si="1"/>
        <v>9</v>
      </c>
    </row>
    <row r="24" spans="1:30" ht="30" customHeight="1" x14ac:dyDescent="0.25">
      <c r="A24" s="4" t="str">
        <f t="shared" si="5"/>
        <v>Московский</v>
      </c>
      <c r="B24" s="12" t="str">
        <f t="shared" si="5"/>
        <v>ГБОУ СОШ №372</v>
      </c>
      <c r="C24" s="6">
        <f t="shared" si="5"/>
        <v>11372</v>
      </c>
      <c r="D24" s="6" t="str">
        <f t="shared" si="5"/>
        <v>СОШ</v>
      </c>
      <c r="E24" s="8" t="str">
        <f t="shared" si="5"/>
        <v>3а</v>
      </c>
      <c r="F24" s="8">
        <f t="shared" si="5"/>
        <v>64</v>
      </c>
      <c r="G24" s="8">
        <f t="shared" si="5"/>
        <v>60</v>
      </c>
      <c r="H24" s="8">
        <f t="shared" si="3"/>
        <v>11372021</v>
      </c>
      <c r="I24" s="9">
        <v>0</v>
      </c>
      <c r="J24" s="9"/>
      <c r="K24" s="10"/>
      <c r="L24" s="10">
        <v>0</v>
      </c>
      <c r="M24" s="9">
        <v>1</v>
      </c>
      <c r="N24" s="9"/>
      <c r="O24" s="10">
        <v>1</v>
      </c>
      <c r="P24" s="10"/>
      <c r="Q24" s="9">
        <v>1</v>
      </c>
      <c r="R24" s="9"/>
      <c r="S24" s="10">
        <v>1</v>
      </c>
      <c r="T24" s="10"/>
      <c r="U24" s="9">
        <v>1</v>
      </c>
      <c r="V24" s="9"/>
      <c r="W24" s="10">
        <v>0</v>
      </c>
      <c r="X24" s="10"/>
      <c r="Y24" s="9">
        <v>1</v>
      </c>
      <c r="Z24" s="9"/>
      <c r="AA24" s="11">
        <f t="shared" si="1"/>
        <v>6</v>
      </c>
    </row>
    <row r="25" spans="1:30" ht="30" customHeight="1" x14ac:dyDescent="0.25">
      <c r="A25" s="4" t="str">
        <f t="shared" si="5"/>
        <v>Московский</v>
      </c>
      <c r="B25" s="12" t="str">
        <f t="shared" si="5"/>
        <v>ГБОУ СОШ №372</v>
      </c>
      <c r="C25" s="6">
        <f t="shared" si="5"/>
        <v>11372</v>
      </c>
      <c r="D25" s="6" t="str">
        <f t="shared" si="5"/>
        <v>СОШ</v>
      </c>
      <c r="E25" s="8" t="str">
        <f t="shared" si="5"/>
        <v>3а</v>
      </c>
      <c r="F25" s="8">
        <f t="shared" si="5"/>
        <v>64</v>
      </c>
      <c r="G25" s="8">
        <f t="shared" si="5"/>
        <v>60</v>
      </c>
      <c r="H25" s="8">
        <f t="shared" si="3"/>
        <v>11372022</v>
      </c>
      <c r="I25" s="9"/>
      <c r="J25" s="9">
        <v>2</v>
      </c>
      <c r="K25" s="10">
        <v>1</v>
      </c>
      <c r="L25" s="10"/>
      <c r="M25" s="9">
        <v>1</v>
      </c>
      <c r="N25" s="9"/>
      <c r="O25" s="10">
        <v>2</v>
      </c>
      <c r="P25" s="10"/>
      <c r="Q25" s="9">
        <v>1</v>
      </c>
      <c r="R25" s="9"/>
      <c r="S25" s="10">
        <v>1</v>
      </c>
      <c r="T25" s="10"/>
      <c r="U25" s="9"/>
      <c r="V25" s="9">
        <v>0</v>
      </c>
      <c r="W25" s="10">
        <v>1</v>
      </c>
      <c r="X25" s="10"/>
      <c r="Y25" s="9"/>
      <c r="Z25" s="9">
        <v>1</v>
      </c>
      <c r="AA25" s="11">
        <f t="shared" si="1"/>
        <v>10</v>
      </c>
    </row>
    <row r="26" spans="1:30" ht="30" customHeight="1" x14ac:dyDescent="0.25">
      <c r="A26" s="4" t="str">
        <f t="shared" si="5"/>
        <v>Московский</v>
      </c>
      <c r="B26" s="12" t="str">
        <f t="shared" si="5"/>
        <v>ГБОУ СОШ №372</v>
      </c>
      <c r="C26" s="6">
        <f t="shared" si="5"/>
        <v>11372</v>
      </c>
      <c r="D26" s="6" t="str">
        <f t="shared" si="5"/>
        <v>СОШ</v>
      </c>
      <c r="E26" s="8" t="str">
        <f t="shared" si="5"/>
        <v>3а</v>
      </c>
      <c r="F26" s="8">
        <f t="shared" si="5"/>
        <v>64</v>
      </c>
      <c r="G26" s="8">
        <f t="shared" si="5"/>
        <v>60</v>
      </c>
      <c r="H26" s="8">
        <f t="shared" si="3"/>
        <v>11372023</v>
      </c>
      <c r="I26" s="9"/>
      <c r="J26" s="9">
        <v>0</v>
      </c>
      <c r="K26" s="10">
        <v>1</v>
      </c>
      <c r="L26" s="10"/>
      <c r="M26" s="9">
        <v>1</v>
      </c>
      <c r="N26" s="9"/>
      <c r="O26" s="10">
        <v>2</v>
      </c>
      <c r="P26" s="10"/>
      <c r="Q26" s="9"/>
      <c r="R26" s="9">
        <v>2</v>
      </c>
      <c r="S26" s="10">
        <v>1</v>
      </c>
      <c r="T26" s="10"/>
      <c r="U26" s="9">
        <v>0</v>
      </c>
      <c r="V26" s="9"/>
      <c r="W26" s="10"/>
      <c r="X26" s="10">
        <v>2</v>
      </c>
      <c r="Y26" s="9">
        <v>1</v>
      </c>
      <c r="Z26" s="9"/>
      <c r="AA26" s="11">
        <f t="shared" si="1"/>
        <v>10</v>
      </c>
    </row>
    <row r="27" spans="1:30" ht="30" customHeight="1" x14ac:dyDescent="0.25">
      <c r="A27" s="4" t="str">
        <f t="shared" si="5"/>
        <v>Московский</v>
      </c>
      <c r="B27" s="12" t="str">
        <f t="shared" si="5"/>
        <v>ГБОУ СОШ №372</v>
      </c>
      <c r="C27" s="6">
        <f t="shared" si="5"/>
        <v>11372</v>
      </c>
      <c r="D27" s="6" t="str">
        <f t="shared" si="5"/>
        <v>СОШ</v>
      </c>
      <c r="E27" s="8" t="str">
        <f t="shared" si="5"/>
        <v>3а</v>
      </c>
      <c r="F27" s="8">
        <f t="shared" si="5"/>
        <v>64</v>
      </c>
      <c r="G27" s="8">
        <f t="shared" si="5"/>
        <v>60</v>
      </c>
      <c r="H27" s="8">
        <f t="shared" si="3"/>
        <v>11372024</v>
      </c>
      <c r="I27" s="9"/>
      <c r="J27" s="9">
        <v>2</v>
      </c>
      <c r="K27" s="10">
        <v>1</v>
      </c>
      <c r="L27" s="10"/>
      <c r="M27" s="9">
        <v>1</v>
      </c>
      <c r="N27" s="9"/>
      <c r="O27" s="10">
        <v>1</v>
      </c>
      <c r="P27" s="10"/>
      <c r="Q27" s="9">
        <v>1</v>
      </c>
      <c r="R27" s="9"/>
      <c r="S27" s="10">
        <v>1</v>
      </c>
      <c r="T27" s="10"/>
      <c r="U27" s="9">
        <v>0</v>
      </c>
      <c r="V27" s="9"/>
      <c r="W27" s="10">
        <v>2</v>
      </c>
      <c r="X27" s="10"/>
      <c r="Y27" s="9">
        <v>1</v>
      </c>
      <c r="Z27" s="9"/>
      <c r="AA27" s="11">
        <f t="shared" si="1"/>
        <v>10</v>
      </c>
    </row>
    <row r="28" spans="1:30" ht="30" customHeight="1" x14ac:dyDescent="0.25">
      <c r="A28" s="4" t="str">
        <f t="shared" si="5"/>
        <v>Московский</v>
      </c>
      <c r="B28" s="12" t="str">
        <f t="shared" si="5"/>
        <v>ГБОУ СОШ №372</v>
      </c>
      <c r="C28" s="6">
        <f t="shared" si="5"/>
        <v>11372</v>
      </c>
      <c r="D28" s="6" t="str">
        <f t="shared" si="5"/>
        <v>СОШ</v>
      </c>
      <c r="E28" s="8" t="str">
        <f t="shared" si="5"/>
        <v>3а</v>
      </c>
      <c r="F28" s="8">
        <f t="shared" si="5"/>
        <v>64</v>
      </c>
      <c r="G28" s="8">
        <f t="shared" si="5"/>
        <v>60</v>
      </c>
      <c r="H28" s="8">
        <f t="shared" si="3"/>
        <v>11372025</v>
      </c>
      <c r="I28" s="9"/>
      <c r="J28" s="9">
        <v>1</v>
      </c>
      <c r="K28" s="10">
        <v>1</v>
      </c>
      <c r="L28" s="10"/>
      <c r="M28" s="9">
        <v>1</v>
      </c>
      <c r="N28" s="9"/>
      <c r="O28" s="10">
        <v>2</v>
      </c>
      <c r="P28" s="10"/>
      <c r="Q28" s="9"/>
      <c r="R28" s="9">
        <v>2</v>
      </c>
      <c r="S28" s="10">
        <v>1</v>
      </c>
      <c r="T28" s="10"/>
      <c r="U28" s="9">
        <v>1</v>
      </c>
      <c r="V28" s="9"/>
      <c r="W28" s="10"/>
      <c r="X28" s="10">
        <v>2</v>
      </c>
      <c r="Y28" s="9">
        <v>1</v>
      </c>
      <c r="Z28" s="9"/>
      <c r="AA28" s="11">
        <f t="shared" si="1"/>
        <v>12</v>
      </c>
    </row>
    <row r="29" spans="1:30" ht="30" customHeight="1" x14ac:dyDescent="0.25">
      <c r="A29" s="4" t="str">
        <f t="shared" si="5"/>
        <v>Московский</v>
      </c>
      <c r="B29" s="12" t="str">
        <f t="shared" si="5"/>
        <v>ГБОУ СОШ №372</v>
      </c>
      <c r="C29" s="6">
        <f t="shared" si="5"/>
        <v>11372</v>
      </c>
      <c r="D29" s="6" t="str">
        <f t="shared" si="5"/>
        <v>СОШ</v>
      </c>
      <c r="E29" s="8" t="str">
        <f t="shared" si="5"/>
        <v>3а</v>
      </c>
      <c r="F29" s="8">
        <f t="shared" si="5"/>
        <v>64</v>
      </c>
      <c r="G29" s="8">
        <f t="shared" si="5"/>
        <v>60</v>
      </c>
      <c r="H29" s="8">
        <f t="shared" si="3"/>
        <v>11372026</v>
      </c>
      <c r="I29" s="9"/>
      <c r="J29" s="9">
        <v>1</v>
      </c>
      <c r="K29" s="10">
        <v>0</v>
      </c>
      <c r="L29" s="10"/>
      <c r="M29" s="9"/>
      <c r="N29" s="9">
        <v>0</v>
      </c>
      <c r="O29" s="10">
        <v>1</v>
      </c>
      <c r="P29" s="10"/>
      <c r="Q29" s="9"/>
      <c r="R29" s="9">
        <v>1</v>
      </c>
      <c r="S29" s="10">
        <v>0</v>
      </c>
      <c r="T29" s="10"/>
      <c r="U29" s="9"/>
      <c r="V29" s="9">
        <v>0</v>
      </c>
      <c r="W29" s="10"/>
      <c r="X29" s="10">
        <v>0</v>
      </c>
      <c r="Y29" s="9">
        <v>1</v>
      </c>
      <c r="Z29" s="9"/>
      <c r="AA29" s="11">
        <f t="shared" si="1"/>
        <v>4</v>
      </c>
    </row>
    <row r="30" spans="1:30" ht="30" customHeight="1" x14ac:dyDescent="0.25">
      <c r="A30" s="4" t="str">
        <f t="shared" si="5"/>
        <v>Московский</v>
      </c>
      <c r="B30" s="12" t="str">
        <f t="shared" si="5"/>
        <v>ГБОУ СОШ №372</v>
      </c>
      <c r="C30" s="6">
        <f t="shared" si="5"/>
        <v>11372</v>
      </c>
      <c r="D30" s="6" t="str">
        <f t="shared" si="5"/>
        <v>СОШ</v>
      </c>
      <c r="E30" s="8" t="str">
        <f t="shared" si="5"/>
        <v>3а</v>
      </c>
      <c r="F30" s="8">
        <f t="shared" si="5"/>
        <v>64</v>
      </c>
      <c r="G30" s="8">
        <f t="shared" si="5"/>
        <v>60</v>
      </c>
      <c r="H30" s="8">
        <f t="shared" si="3"/>
        <v>11372027</v>
      </c>
      <c r="I30" s="9"/>
      <c r="J30" s="9">
        <v>0</v>
      </c>
      <c r="K30" s="10"/>
      <c r="L30" s="10">
        <v>1</v>
      </c>
      <c r="M30" s="9">
        <v>1</v>
      </c>
      <c r="N30" s="9"/>
      <c r="O30" s="10"/>
      <c r="P30" s="10">
        <v>2</v>
      </c>
      <c r="Q30" s="9">
        <v>1</v>
      </c>
      <c r="R30" s="9"/>
      <c r="S30" s="10">
        <v>1</v>
      </c>
      <c r="T30" s="10"/>
      <c r="U30" s="9"/>
      <c r="V30" s="9">
        <v>0</v>
      </c>
      <c r="W30" s="10">
        <v>2</v>
      </c>
      <c r="X30" s="10"/>
      <c r="Y30" s="9">
        <v>1</v>
      </c>
      <c r="Z30" s="9"/>
      <c r="AA30" s="11">
        <f t="shared" si="1"/>
        <v>9</v>
      </c>
    </row>
    <row r="31" spans="1:30" ht="30" customHeight="1" x14ac:dyDescent="0.25">
      <c r="A31" s="4" t="str">
        <f t="shared" si="5"/>
        <v>Московский</v>
      </c>
      <c r="B31" s="12" t="str">
        <f t="shared" si="5"/>
        <v>ГБОУ СОШ №372</v>
      </c>
      <c r="C31" s="6">
        <f t="shared" si="5"/>
        <v>11372</v>
      </c>
      <c r="D31" s="6" t="str">
        <f t="shared" si="5"/>
        <v>СОШ</v>
      </c>
      <c r="E31" s="8" t="str">
        <f t="shared" si="5"/>
        <v>3а</v>
      </c>
      <c r="F31" s="8">
        <f t="shared" si="5"/>
        <v>64</v>
      </c>
      <c r="G31" s="8">
        <f t="shared" si="5"/>
        <v>60</v>
      </c>
      <c r="H31" s="8">
        <f t="shared" si="3"/>
        <v>11372028</v>
      </c>
      <c r="I31" s="9"/>
      <c r="J31" s="9">
        <v>0</v>
      </c>
      <c r="K31" s="10">
        <v>1</v>
      </c>
      <c r="L31" s="10"/>
      <c r="M31" s="9"/>
      <c r="N31" s="9">
        <v>0</v>
      </c>
      <c r="O31" s="10">
        <v>2</v>
      </c>
      <c r="P31" s="10"/>
      <c r="Q31" s="9">
        <v>2</v>
      </c>
      <c r="R31" s="9"/>
      <c r="S31" s="10"/>
      <c r="T31" s="10">
        <v>1</v>
      </c>
      <c r="U31" s="9">
        <v>0</v>
      </c>
      <c r="V31" s="9"/>
      <c r="W31" s="10">
        <v>1</v>
      </c>
      <c r="X31" s="10"/>
      <c r="Y31" s="9">
        <v>1</v>
      </c>
      <c r="Z31" s="9"/>
      <c r="AA31" s="11">
        <f t="shared" si="1"/>
        <v>8</v>
      </c>
    </row>
    <row r="32" spans="1:30" ht="30" customHeight="1" x14ac:dyDescent="0.25">
      <c r="A32" s="4" t="str">
        <f t="shared" si="5"/>
        <v>Московский</v>
      </c>
      <c r="B32" s="12" t="str">
        <f t="shared" si="5"/>
        <v>ГБОУ СОШ №372</v>
      </c>
      <c r="C32" s="6">
        <f t="shared" si="5"/>
        <v>11372</v>
      </c>
      <c r="D32" s="6" t="str">
        <f t="shared" si="5"/>
        <v>СОШ</v>
      </c>
      <c r="E32" s="8" t="str">
        <f t="shared" si="5"/>
        <v>3а</v>
      </c>
      <c r="F32" s="8">
        <f t="shared" si="5"/>
        <v>64</v>
      </c>
      <c r="G32" s="8">
        <f t="shared" si="5"/>
        <v>60</v>
      </c>
      <c r="H32" s="8">
        <f t="shared" si="3"/>
        <v>11372029</v>
      </c>
      <c r="I32" s="9"/>
      <c r="J32" s="9">
        <v>1</v>
      </c>
      <c r="K32" s="10"/>
      <c r="L32" s="10">
        <v>1</v>
      </c>
      <c r="M32" s="9">
        <v>1</v>
      </c>
      <c r="N32" s="9"/>
      <c r="O32" s="10"/>
      <c r="P32" s="10">
        <v>0</v>
      </c>
      <c r="Q32" s="9"/>
      <c r="R32" s="9">
        <v>0</v>
      </c>
      <c r="S32" s="10">
        <v>1</v>
      </c>
      <c r="T32" s="10"/>
      <c r="U32" s="9">
        <v>1</v>
      </c>
      <c r="V32" s="9"/>
      <c r="W32" s="10"/>
      <c r="X32" s="10">
        <v>0</v>
      </c>
      <c r="Y32" s="9"/>
      <c r="Z32" s="9">
        <v>0</v>
      </c>
      <c r="AA32" s="11">
        <f t="shared" si="1"/>
        <v>5</v>
      </c>
    </row>
    <row r="33" spans="1:27" ht="30" customHeight="1" x14ac:dyDescent="0.25">
      <c r="A33" s="4" t="str">
        <f t="shared" si="5"/>
        <v>Московский</v>
      </c>
      <c r="B33" s="12" t="str">
        <f t="shared" si="5"/>
        <v>ГБОУ СОШ №372</v>
      </c>
      <c r="C33" s="6">
        <f t="shared" si="5"/>
        <v>11372</v>
      </c>
      <c r="D33" s="6" t="str">
        <f t="shared" si="5"/>
        <v>СОШ</v>
      </c>
      <c r="E33" s="8" t="str">
        <f t="shared" si="5"/>
        <v>3а</v>
      </c>
      <c r="F33" s="8">
        <f t="shared" si="5"/>
        <v>64</v>
      </c>
      <c r="G33" s="8">
        <f t="shared" si="5"/>
        <v>60</v>
      </c>
      <c r="H33" s="8">
        <f t="shared" si="3"/>
        <v>11372030</v>
      </c>
      <c r="I33" s="9"/>
      <c r="J33" s="9">
        <v>1</v>
      </c>
      <c r="K33" s="10">
        <v>0</v>
      </c>
      <c r="L33" s="10"/>
      <c r="M33" s="9">
        <v>1</v>
      </c>
      <c r="N33" s="9"/>
      <c r="O33" s="10">
        <v>1</v>
      </c>
      <c r="P33" s="10"/>
      <c r="Q33" s="9">
        <v>1</v>
      </c>
      <c r="R33" s="9"/>
      <c r="S33" s="10">
        <v>1</v>
      </c>
      <c r="T33" s="10"/>
      <c r="U33" s="9"/>
      <c r="V33" s="9">
        <v>0</v>
      </c>
      <c r="W33" s="10">
        <v>2</v>
      </c>
      <c r="X33" s="10"/>
      <c r="Y33" s="9">
        <v>1</v>
      </c>
      <c r="Z33" s="9"/>
      <c r="AA33" s="11">
        <f t="shared" si="1"/>
        <v>8</v>
      </c>
    </row>
    <row r="34" spans="1:27" ht="30" customHeight="1" x14ac:dyDescent="0.25">
      <c r="A34" s="4" t="str">
        <f t="shared" si="5"/>
        <v>Московский</v>
      </c>
      <c r="B34" s="12" t="str">
        <f t="shared" si="5"/>
        <v>ГБОУ СОШ №372</v>
      </c>
      <c r="C34" s="6">
        <f t="shared" si="5"/>
        <v>11372</v>
      </c>
      <c r="D34" s="6" t="str">
        <f t="shared" si="5"/>
        <v>СОШ</v>
      </c>
      <c r="E34" s="13" t="s">
        <v>24</v>
      </c>
      <c r="F34" s="8">
        <f>F33</f>
        <v>64</v>
      </c>
      <c r="G34" s="8">
        <v>60</v>
      </c>
      <c r="H34" s="8">
        <f t="shared" si="3"/>
        <v>11372031</v>
      </c>
      <c r="I34" s="9">
        <v>1</v>
      </c>
      <c r="J34" s="9"/>
      <c r="K34" s="10"/>
      <c r="L34" s="10">
        <v>1</v>
      </c>
      <c r="M34" s="9">
        <v>1</v>
      </c>
      <c r="N34" s="9"/>
      <c r="O34" s="10"/>
      <c r="P34" s="10">
        <v>1</v>
      </c>
      <c r="Q34" s="9"/>
      <c r="R34" s="9">
        <v>0</v>
      </c>
      <c r="S34" s="10"/>
      <c r="T34" s="10">
        <v>1</v>
      </c>
      <c r="U34" s="9">
        <v>1</v>
      </c>
      <c r="V34" s="9"/>
      <c r="W34" s="10">
        <v>1</v>
      </c>
      <c r="X34" s="10"/>
      <c r="Y34" s="9"/>
      <c r="Z34" s="9">
        <v>0</v>
      </c>
      <c r="AA34" s="11">
        <f t="shared" si="1"/>
        <v>7</v>
      </c>
    </row>
    <row r="35" spans="1:27" ht="30" customHeight="1" x14ac:dyDescent="0.25">
      <c r="A35" s="4" t="str">
        <f t="shared" si="5"/>
        <v>Московский</v>
      </c>
      <c r="B35" s="12" t="str">
        <f t="shared" si="5"/>
        <v>ГБОУ СОШ №372</v>
      </c>
      <c r="C35" s="6">
        <f t="shared" si="5"/>
        <v>11372</v>
      </c>
      <c r="D35" s="6" t="str">
        <f t="shared" si="5"/>
        <v>СОШ</v>
      </c>
      <c r="E35" s="8" t="str">
        <f t="shared" si="5"/>
        <v>3б</v>
      </c>
      <c r="F35" s="8">
        <f t="shared" si="5"/>
        <v>64</v>
      </c>
      <c r="G35" s="8">
        <f t="shared" si="5"/>
        <v>60</v>
      </c>
      <c r="H35" s="8">
        <f t="shared" si="3"/>
        <v>11372032</v>
      </c>
      <c r="I35" s="9"/>
      <c r="J35" s="9">
        <v>1</v>
      </c>
      <c r="K35" s="10"/>
      <c r="L35" s="10">
        <v>1</v>
      </c>
      <c r="M35" s="9">
        <v>1</v>
      </c>
      <c r="N35" s="9"/>
      <c r="O35" s="10">
        <v>2</v>
      </c>
      <c r="P35" s="10"/>
      <c r="Q35" s="9"/>
      <c r="R35" s="9">
        <v>2</v>
      </c>
      <c r="S35" s="10"/>
      <c r="T35" s="10">
        <v>0</v>
      </c>
      <c r="U35" s="9"/>
      <c r="V35" s="9">
        <v>0</v>
      </c>
      <c r="W35" s="10">
        <v>1</v>
      </c>
      <c r="X35" s="10"/>
      <c r="Y35" s="9">
        <v>1</v>
      </c>
      <c r="Z35" s="9"/>
      <c r="AA35" s="11">
        <f t="shared" si="1"/>
        <v>9</v>
      </c>
    </row>
    <row r="36" spans="1:27" ht="30" customHeight="1" x14ac:dyDescent="0.25">
      <c r="A36" s="4" t="str">
        <f t="shared" si="5"/>
        <v>Московский</v>
      </c>
      <c r="B36" s="12" t="str">
        <f t="shared" si="5"/>
        <v>ГБОУ СОШ №372</v>
      </c>
      <c r="C36" s="6">
        <f t="shared" si="5"/>
        <v>11372</v>
      </c>
      <c r="D36" s="6" t="str">
        <f t="shared" si="5"/>
        <v>СОШ</v>
      </c>
      <c r="E36" s="8" t="str">
        <f t="shared" si="5"/>
        <v>3б</v>
      </c>
      <c r="F36" s="8">
        <f t="shared" si="5"/>
        <v>64</v>
      </c>
      <c r="G36" s="8">
        <f t="shared" si="5"/>
        <v>60</v>
      </c>
      <c r="H36" s="8">
        <f t="shared" si="3"/>
        <v>11372033</v>
      </c>
      <c r="I36" s="9">
        <v>1</v>
      </c>
      <c r="J36" s="9"/>
      <c r="K36" s="10">
        <v>1</v>
      </c>
      <c r="L36" s="10"/>
      <c r="M36" s="9">
        <v>0</v>
      </c>
      <c r="N36" s="9"/>
      <c r="O36" s="10">
        <v>2</v>
      </c>
      <c r="P36" s="10"/>
      <c r="Q36" s="9"/>
      <c r="R36" s="9">
        <v>1</v>
      </c>
      <c r="S36" s="10"/>
      <c r="T36" s="10">
        <v>0</v>
      </c>
      <c r="U36" s="9">
        <v>0</v>
      </c>
      <c r="V36" s="9"/>
      <c r="W36" s="10">
        <v>1</v>
      </c>
      <c r="X36" s="10"/>
      <c r="Y36" s="9">
        <v>1</v>
      </c>
      <c r="Z36" s="9"/>
      <c r="AA36" s="11">
        <f t="shared" si="1"/>
        <v>7</v>
      </c>
    </row>
    <row r="37" spans="1:27" ht="30" customHeight="1" x14ac:dyDescent="0.25">
      <c r="A37" s="4" t="str">
        <f t="shared" si="5"/>
        <v>Московский</v>
      </c>
      <c r="B37" s="12" t="str">
        <f t="shared" si="5"/>
        <v>ГБОУ СОШ №372</v>
      </c>
      <c r="C37" s="6">
        <f t="shared" si="5"/>
        <v>11372</v>
      </c>
      <c r="D37" s="6" t="str">
        <f t="shared" si="5"/>
        <v>СОШ</v>
      </c>
      <c r="E37" s="8" t="str">
        <f t="shared" si="5"/>
        <v>3б</v>
      </c>
      <c r="F37" s="8">
        <f t="shared" si="5"/>
        <v>64</v>
      </c>
      <c r="G37" s="8">
        <f t="shared" si="5"/>
        <v>60</v>
      </c>
      <c r="H37" s="8">
        <f t="shared" si="3"/>
        <v>11372034</v>
      </c>
      <c r="I37" s="9">
        <v>0</v>
      </c>
      <c r="J37" s="9"/>
      <c r="K37" s="10">
        <v>1</v>
      </c>
      <c r="L37" s="10"/>
      <c r="M37" s="9">
        <v>1</v>
      </c>
      <c r="N37" s="9"/>
      <c r="O37" s="10">
        <v>2</v>
      </c>
      <c r="P37" s="10"/>
      <c r="Q37" s="9"/>
      <c r="R37" s="9">
        <v>2</v>
      </c>
      <c r="S37" s="10">
        <v>1</v>
      </c>
      <c r="T37" s="10"/>
      <c r="U37" s="9">
        <v>1</v>
      </c>
      <c r="V37" s="9"/>
      <c r="W37" s="10">
        <v>1</v>
      </c>
      <c r="X37" s="10"/>
      <c r="Y37" s="9">
        <v>1</v>
      </c>
      <c r="Z37" s="9"/>
      <c r="AA37" s="11">
        <f t="shared" si="1"/>
        <v>10</v>
      </c>
    </row>
    <row r="38" spans="1:27" ht="30" customHeight="1" x14ac:dyDescent="0.25">
      <c r="A38" s="4" t="str">
        <f t="shared" ref="A38:G53" si="6">A37</f>
        <v>Московский</v>
      </c>
      <c r="B38" s="12" t="str">
        <f t="shared" si="6"/>
        <v>ГБОУ СОШ №372</v>
      </c>
      <c r="C38" s="6">
        <f t="shared" si="6"/>
        <v>11372</v>
      </c>
      <c r="D38" s="6" t="str">
        <f t="shared" si="6"/>
        <v>СОШ</v>
      </c>
      <c r="E38" s="8" t="str">
        <f t="shared" si="6"/>
        <v>3б</v>
      </c>
      <c r="F38" s="8">
        <f t="shared" si="6"/>
        <v>64</v>
      </c>
      <c r="G38" s="8">
        <f t="shared" si="6"/>
        <v>60</v>
      </c>
      <c r="H38" s="8">
        <f t="shared" si="3"/>
        <v>11372035</v>
      </c>
      <c r="I38" s="9">
        <v>2</v>
      </c>
      <c r="J38" s="9"/>
      <c r="K38" s="10">
        <v>1</v>
      </c>
      <c r="L38" s="10"/>
      <c r="M38" s="9">
        <v>1</v>
      </c>
      <c r="N38" s="9"/>
      <c r="O38" s="10">
        <v>1</v>
      </c>
      <c r="P38" s="10"/>
      <c r="Q38" s="9">
        <v>2</v>
      </c>
      <c r="R38" s="9"/>
      <c r="S38" s="10">
        <v>1</v>
      </c>
      <c r="T38" s="10"/>
      <c r="U38" s="9">
        <v>1</v>
      </c>
      <c r="V38" s="9"/>
      <c r="W38" s="10">
        <v>2</v>
      </c>
      <c r="X38" s="10"/>
      <c r="Y38" s="9">
        <v>1</v>
      </c>
      <c r="Z38" s="9"/>
      <c r="AA38" s="11">
        <f t="shared" si="1"/>
        <v>12</v>
      </c>
    </row>
    <row r="39" spans="1:27" ht="30" customHeight="1" x14ac:dyDescent="0.25">
      <c r="A39" s="4" t="str">
        <f t="shared" si="6"/>
        <v>Московский</v>
      </c>
      <c r="B39" s="12" t="str">
        <f t="shared" si="6"/>
        <v>ГБОУ СОШ №372</v>
      </c>
      <c r="C39" s="6">
        <f t="shared" si="6"/>
        <v>11372</v>
      </c>
      <c r="D39" s="6" t="str">
        <f t="shared" si="6"/>
        <v>СОШ</v>
      </c>
      <c r="E39" s="8" t="str">
        <f t="shared" si="6"/>
        <v>3б</v>
      </c>
      <c r="F39" s="8">
        <f t="shared" si="6"/>
        <v>64</v>
      </c>
      <c r="G39" s="8">
        <f t="shared" si="6"/>
        <v>60</v>
      </c>
      <c r="H39" s="8">
        <f t="shared" si="3"/>
        <v>11372036</v>
      </c>
      <c r="I39" s="9"/>
      <c r="J39" s="9">
        <v>2</v>
      </c>
      <c r="K39" s="10">
        <v>1</v>
      </c>
      <c r="L39" s="10"/>
      <c r="M39" s="9">
        <v>1</v>
      </c>
      <c r="N39" s="9"/>
      <c r="O39" s="10">
        <v>2</v>
      </c>
      <c r="P39" s="10"/>
      <c r="Q39" s="9">
        <v>0</v>
      </c>
      <c r="R39" s="9"/>
      <c r="S39" s="10">
        <v>1</v>
      </c>
      <c r="T39" s="10"/>
      <c r="U39" s="9"/>
      <c r="V39" s="9">
        <v>0</v>
      </c>
      <c r="W39" s="10">
        <v>1</v>
      </c>
      <c r="X39" s="10"/>
      <c r="Y39" s="9">
        <v>1</v>
      </c>
      <c r="Z39" s="9"/>
      <c r="AA39" s="11">
        <f t="shared" si="1"/>
        <v>9</v>
      </c>
    </row>
    <row r="40" spans="1:27" ht="30" customHeight="1" x14ac:dyDescent="0.25">
      <c r="A40" s="4" t="str">
        <f t="shared" si="6"/>
        <v>Московский</v>
      </c>
      <c r="B40" s="12" t="str">
        <f t="shared" si="6"/>
        <v>ГБОУ СОШ №372</v>
      </c>
      <c r="C40" s="6">
        <f t="shared" si="6"/>
        <v>11372</v>
      </c>
      <c r="D40" s="6" t="str">
        <f t="shared" si="6"/>
        <v>СОШ</v>
      </c>
      <c r="E40" s="8" t="str">
        <f t="shared" si="6"/>
        <v>3б</v>
      </c>
      <c r="F40" s="8">
        <f t="shared" si="6"/>
        <v>64</v>
      </c>
      <c r="G40" s="8">
        <f t="shared" si="6"/>
        <v>60</v>
      </c>
      <c r="H40" s="8">
        <f t="shared" si="3"/>
        <v>11372037</v>
      </c>
      <c r="I40" s="9"/>
      <c r="J40" s="9">
        <v>1</v>
      </c>
      <c r="K40" s="10">
        <v>0</v>
      </c>
      <c r="L40" s="10"/>
      <c r="M40" s="9">
        <v>1</v>
      </c>
      <c r="N40" s="9"/>
      <c r="O40" s="10">
        <v>1</v>
      </c>
      <c r="P40" s="10"/>
      <c r="Q40" s="9">
        <v>1</v>
      </c>
      <c r="R40" s="9"/>
      <c r="S40" s="10"/>
      <c r="T40" s="10">
        <v>0</v>
      </c>
      <c r="U40" s="9"/>
      <c r="V40" s="9">
        <v>0</v>
      </c>
      <c r="W40" s="10">
        <v>2</v>
      </c>
      <c r="X40" s="10"/>
      <c r="Y40" s="9">
        <v>1</v>
      </c>
      <c r="Z40" s="9"/>
      <c r="AA40" s="11">
        <f t="shared" si="1"/>
        <v>7</v>
      </c>
    </row>
    <row r="41" spans="1:27" ht="30" customHeight="1" x14ac:dyDescent="0.25">
      <c r="A41" s="4" t="str">
        <f t="shared" si="6"/>
        <v>Московский</v>
      </c>
      <c r="B41" s="12" t="str">
        <f t="shared" si="6"/>
        <v>ГБОУ СОШ №372</v>
      </c>
      <c r="C41" s="6">
        <f t="shared" si="6"/>
        <v>11372</v>
      </c>
      <c r="D41" s="6" t="str">
        <f t="shared" si="6"/>
        <v>СОШ</v>
      </c>
      <c r="E41" s="8" t="str">
        <f t="shared" si="6"/>
        <v>3б</v>
      </c>
      <c r="F41" s="8">
        <f t="shared" si="6"/>
        <v>64</v>
      </c>
      <c r="G41" s="8">
        <f t="shared" si="6"/>
        <v>60</v>
      </c>
      <c r="H41" s="8">
        <f t="shared" si="3"/>
        <v>11372038</v>
      </c>
      <c r="I41" s="9"/>
      <c r="J41" s="9">
        <v>1</v>
      </c>
      <c r="K41" s="10">
        <v>1</v>
      </c>
      <c r="L41" s="10"/>
      <c r="M41" s="9">
        <v>1</v>
      </c>
      <c r="N41" s="9"/>
      <c r="O41" s="10"/>
      <c r="P41" s="10">
        <v>2</v>
      </c>
      <c r="Q41" s="9"/>
      <c r="R41" s="9">
        <v>2</v>
      </c>
      <c r="S41" s="10">
        <v>1</v>
      </c>
      <c r="T41" s="10"/>
      <c r="U41" s="9">
        <v>1</v>
      </c>
      <c r="V41" s="9"/>
      <c r="W41" s="10"/>
      <c r="X41" s="10">
        <v>2</v>
      </c>
      <c r="Y41" s="9">
        <v>1</v>
      </c>
      <c r="Z41" s="9"/>
      <c r="AA41" s="11">
        <f t="shared" si="1"/>
        <v>12</v>
      </c>
    </row>
    <row r="42" spans="1:27" ht="30" customHeight="1" x14ac:dyDescent="0.25">
      <c r="A42" s="4" t="str">
        <f t="shared" si="6"/>
        <v>Московский</v>
      </c>
      <c r="B42" s="12" t="str">
        <f t="shared" si="6"/>
        <v>ГБОУ СОШ №372</v>
      </c>
      <c r="C42" s="6">
        <f t="shared" si="6"/>
        <v>11372</v>
      </c>
      <c r="D42" s="6" t="str">
        <f t="shared" si="6"/>
        <v>СОШ</v>
      </c>
      <c r="E42" s="8" t="str">
        <f t="shared" si="6"/>
        <v>3б</v>
      </c>
      <c r="F42" s="8">
        <f t="shared" si="6"/>
        <v>64</v>
      </c>
      <c r="G42" s="8">
        <f t="shared" si="6"/>
        <v>60</v>
      </c>
      <c r="H42" s="8">
        <f t="shared" si="3"/>
        <v>11372039</v>
      </c>
      <c r="I42" s="9">
        <v>2</v>
      </c>
      <c r="J42" s="9"/>
      <c r="K42" s="10">
        <v>1</v>
      </c>
      <c r="L42" s="10"/>
      <c r="M42" s="9">
        <v>1</v>
      </c>
      <c r="N42" s="9"/>
      <c r="O42" s="10">
        <v>1</v>
      </c>
      <c r="P42" s="10"/>
      <c r="Q42" s="9">
        <v>1</v>
      </c>
      <c r="R42" s="9"/>
      <c r="S42" s="10">
        <v>1</v>
      </c>
      <c r="T42" s="10"/>
      <c r="U42" s="9"/>
      <c r="V42" s="9">
        <v>0</v>
      </c>
      <c r="W42" s="10">
        <v>2</v>
      </c>
      <c r="X42" s="10"/>
      <c r="Y42" s="9">
        <v>1</v>
      </c>
      <c r="Z42" s="9"/>
      <c r="AA42" s="11">
        <f t="shared" si="1"/>
        <v>10</v>
      </c>
    </row>
    <row r="43" spans="1:27" ht="30" customHeight="1" x14ac:dyDescent="0.25">
      <c r="A43" s="4" t="str">
        <f t="shared" si="6"/>
        <v>Московский</v>
      </c>
      <c r="B43" s="12" t="str">
        <f t="shared" si="6"/>
        <v>ГБОУ СОШ №372</v>
      </c>
      <c r="C43" s="6">
        <f t="shared" si="6"/>
        <v>11372</v>
      </c>
      <c r="D43" s="6" t="str">
        <f t="shared" si="6"/>
        <v>СОШ</v>
      </c>
      <c r="E43" s="8" t="str">
        <f t="shared" si="6"/>
        <v>3б</v>
      </c>
      <c r="F43" s="8">
        <f t="shared" si="6"/>
        <v>64</v>
      </c>
      <c r="G43" s="8">
        <f t="shared" si="6"/>
        <v>60</v>
      </c>
      <c r="H43" s="8">
        <f t="shared" si="3"/>
        <v>11372040</v>
      </c>
      <c r="I43" s="9"/>
      <c r="J43" s="9">
        <v>2</v>
      </c>
      <c r="K43" s="10">
        <v>1</v>
      </c>
      <c r="L43" s="10"/>
      <c r="M43" s="9">
        <v>1</v>
      </c>
      <c r="N43" s="9"/>
      <c r="O43" s="10">
        <v>2</v>
      </c>
      <c r="P43" s="10"/>
      <c r="Q43" s="9"/>
      <c r="R43" s="9">
        <v>2</v>
      </c>
      <c r="S43" s="10">
        <v>1</v>
      </c>
      <c r="T43" s="10"/>
      <c r="U43" s="9">
        <v>0</v>
      </c>
      <c r="V43" s="9"/>
      <c r="W43" s="10"/>
      <c r="X43" s="10">
        <v>2</v>
      </c>
      <c r="Y43" s="9"/>
      <c r="Z43" s="9">
        <v>0</v>
      </c>
      <c r="AA43" s="11">
        <f t="shared" si="1"/>
        <v>11</v>
      </c>
    </row>
    <row r="44" spans="1:27" ht="30" customHeight="1" x14ac:dyDescent="0.25">
      <c r="A44" s="4" t="str">
        <f t="shared" si="6"/>
        <v>Московский</v>
      </c>
      <c r="B44" s="12" t="str">
        <f t="shared" si="6"/>
        <v>ГБОУ СОШ №372</v>
      </c>
      <c r="C44" s="6">
        <f t="shared" si="6"/>
        <v>11372</v>
      </c>
      <c r="D44" s="6" t="str">
        <f t="shared" si="6"/>
        <v>СОШ</v>
      </c>
      <c r="E44" s="8" t="str">
        <f t="shared" si="6"/>
        <v>3б</v>
      </c>
      <c r="F44" s="8">
        <f t="shared" si="6"/>
        <v>64</v>
      </c>
      <c r="G44" s="8">
        <f t="shared" si="6"/>
        <v>60</v>
      </c>
      <c r="H44" s="8">
        <f t="shared" si="3"/>
        <v>11372041</v>
      </c>
      <c r="I44" s="9"/>
      <c r="J44" s="9">
        <v>0</v>
      </c>
      <c r="K44" s="10"/>
      <c r="L44" s="10">
        <v>1</v>
      </c>
      <c r="M44" s="9">
        <v>1</v>
      </c>
      <c r="N44" s="9"/>
      <c r="O44" s="10">
        <v>2</v>
      </c>
      <c r="P44" s="10"/>
      <c r="Q44" s="9"/>
      <c r="R44" s="9">
        <v>2</v>
      </c>
      <c r="S44" s="10"/>
      <c r="T44" s="10">
        <v>0</v>
      </c>
      <c r="U44" s="9">
        <v>0</v>
      </c>
      <c r="V44" s="9"/>
      <c r="W44" s="10">
        <v>2</v>
      </c>
      <c r="X44" s="10"/>
      <c r="Y44" s="9">
        <v>1</v>
      </c>
      <c r="Z44" s="9"/>
      <c r="AA44" s="11">
        <f t="shared" si="1"/>
        <v>9</v>
      </c>
    </row>
    <row r="45" spans="1:27" ht="30" customHeight="1" x14ac:dyDescent="0.25">
      <c r="A45" s="4" t="str">
        <f t="shared" si="6"/>
        <v>Московский</v>
      </c>
      <c r="B45" s="12" t="str">
        <f t="shared" si="6"/>
        <v>ГБОУ СОШ №372</v>
      </c>
      <c r="C45" s="6">
        <f t="shared" si="6"/>
        <v>11372</v>
      </c>
      <c r="D45" s="6" t="str">
        <f t="shared" si="6"/>
        <v>СОШ</v>
      </c>
      <c r="E45" s="8" t="str">
        <f t="shared" si="6"/>
        <v>3б</v>
      </c>
      <c r="F45" s="8">
        <f t="shared" si="6"/>
        <v>64</v>
      </c>
      <c r="G45" s="8">
        <f t="shared" si="6"/>
        <v>60</v>
      </c>
      <c r="H45" s="8">
        <f t="shared" si="3"/>
        <v>11372042</v>
      </c>
      <c r="I45" s="9">
        <v>2</v>
      </c>
      <c r="J45" s="9"/>
      <c r="K45" s="10">
        <v>1</v>
      </c>
      <c r="L45" s="10"/>
      <c r="M45" s="9">
        <v>0</v>
      </c>
      <c r="N45" s="9"/>
      <c r="O45" s="10">
        <v>2</v>
      </c>
      <c r="P45" s="10"/>
      <c r="Q45" s="9"/>
      <c r="R45" s="9">
        <v>2</v>
      </c>
      <c r="S45" s="10">
        <v>1</v>
      </c>
      <c r="T45" s="10"/>
      <c r="U45" s="9">
        <v>0</v>
      </c>
      <c r="V45" s="9"/>
      <c r="W45" s="10">
        <v>0</v>
      </c>
      <c r="X45" s="10"/>
      <c r="Y45" s="9">
        <v>1</v>
      </c>
      <c r="Z45" s="9"/>
      <c r="AA45" s="11">
        <f t="shared" si="1"/>
        <v>9</v>
      </c>
    </row>
    <row r="46" spans="1:27" ht="30" customHeight="1" x14ac:dyDescent="0.25">
      <c r="A46" s="4" t="str">
        <f t="shared" si="6"/>
        <v>Московский</v>
      </c>
      <c r="B46" s="12" t="str">
        <f t="shared" si="6"/>
        <v>ГБОУ СОШ №372</v>
      </c>
      <c r="C46" s="6">
        <f t="shared" si="6"/>
        <v>11372</v>
      </c>
      <c r="D46" s="6" t="str">
        <f t="shared" si="6"/>
        <v>СОШ</v>
      </c>
      <c r="E46" s="8" t="str">
        <f t="shared" si="6"/>
        <v>3б</v>
      </c>
      <c r="F46" s="8">
        <f t="shared" si="6"/>
        <v>64</v>
      </c>
      <c r="G46" s="8">
        <f t="shared" si="6"/>
        <v>60</v>
      </c>
      <c r="H46" s="8">
        <f t="shared" si="3"/>
        <v>11372043</v>
      </c>
      <c r="I46" s="9"/>
      <c r="J46" s="9">
        <v>2</v>
      </c>
      <c r="K46" s="10">
        <v>1</v>
      </c>
      <c r="L46" s="10"/>
      <c r="M46" s="9">
        <v>0</v>
      </c>
      <c r="N46" s="9"/>
      <c r="O46" s="10">
        <v>2</v>
      </c>
      <c r="P46" s="10"/>
      <c r="Q46" s="9"/>
      <c r="R46" s="9">
        <v>2</v>
      </c>
      <c r="S46" s="10"/>
      <c r="T46" s="10">
        <v>0</v>
      </c>
      <c r="U46" s="9">
        <v>0</v>
      </c>
      <c r="V46" s="9"/>
      <c r="W46" s="10">
        <v>1</v>
      </c>
      <c r="X46" s="10"/>
      <c r="Y46" s="9">
        <v>1</v>
      </c>
      <c r="Z46" s="9"/>
      <c r="AA46" s="11">
        <f t="shared" si="1"/>
        <v>9</v>
      </c>
    </row>
    <row r="47" spans="1:27" ht="30" customHeight="1" x14ac:dyDescent="0.25">
      <c r="A47" s="4" t="str">
        <f t="shared" si="6"/>
        <v>Московский</v>
      </c>
      <c r="B47" s="12" t="str">
        <f t="shared" si="6"/>
        <v>ГБОУ СОШ №372</v>
      </c>
      <c r="C47" s="6">
        <f t="shared" si="6"/>
        <v>11372</v>
      </c>
      <c r="D47" s="6" t="str">
        <f t="shared" si="6"/>
        <v>СОШ</v>
      </c>
      <c r="E47" s="8" t="str">
        <f t="shared" si="6"/>
        <v>3б</v>
      </c>
      <c r="F47" s="8">
        <f t="shared" si="6"/>
        <v>64</v>
      </c>
      <c r="G47" s="8">
        <f t="shared" si="6"/>
        <v>60</v>
      </c>
      <c r="H47" s="8">
        <f t="shared" si="3"/>
        <v>11372044</v>
      </c>
      <c r="I47" s="9"/>
      <c r="J47" s="9">
        <v>0</v>
      </c>
      <c r="K47" s="10">
        <v>1</v>
      </c>
      <c r="L47" s="10"/>
      <c r="M47" s="9">
        <v>1</v>
      </c>
      <c r="N47" s="9"/>
      <c r="O47" s="10"/>
      <c r="P47" s="10">
        <v>2</v>
      </c>
      <c r="Q47" s="9"/>
      <c r="R47" s="9">
        <v>1</v>
      </c>
      <c r="S47" s="10">
        <v>0</v>
      </c>
      <c r="T47" s="10"/>
      <c r="U47" s="9"/>
      <c r="V47" s="9">
        <v>1</v>
      </c>
      <c r="W47" s="10">
        <v>1</v>
      </c>
      <c r="X47" s="10"/>
      <c r="Y47" s="9"/>
      <c r="Z47" s="9">
        <v>1</v>
      </c>
      <c r="AA47" s="11">
        <f t="shared" si="1"/>
        <v>8</v>
      </c>
    </row>
    <row r="48" spans="1:27" ht="30" customHeight="1" x14ac:dyDescent="0.25">
      <c r="A48" s="4" t="str">
        <f t="shared" si="6"/>
        <v>Московский</v>
      </c>
      <c r="B48" s="12" t="str">
        <f t="shared" si="6"/>
        <v>ГБОУ СОШ №372</v>
      </c>
      <c r="C48" s="6">
        <f t="shared" si="6"/>
        <v>11372</v>
      </c>
      <c r="D48" s="6" t="str">
        <f t="shared" si="6"/>
        <v>СОШ</v>
      </c>
      <c r="E48" s="8" t="str">
        <f t="shared" si="6"/>
        <v>3б</v>
      </c>
      <c r="F48" s="8">
        <f t="shared" si="6"/>
        <v>64</v>
      </c>
      <c r="G48" s="8">
        <f t="shared" si="6"/>
        <v>60</v>
      </c>
      <c r="H48" s="8">
        <f t="shared" si="3"/>
        <v>11372045</v>
      </c>
      <c r="I48" s="9"/>
      <c r="J48" s="9">
        <v>2</v>
      </c>
      <c r="K48" s="10">
        <v>1</v>
      </c>
      <c r="L48" s="10"/>
      <c r="M48" s="9">
        <v>1</v>
      </c>
      <c r="N48" s="9"/>
      <c r="O48" s="10"/>
      <c r="P48" s="10">
        <v>2</v>
      </c>
      <c r="Q48" s="9">
        <v>1</v>
      </c>
      <c r="R48" s="9"/>
      <c r="S48" s="10">
        <v>1</v>
      </c>
      <c r="T48" s="10"/>
      <c r="U48" s="9"/>
      <c r="V48" s="9">
        <v>0</v>
      </c>
      <c r="W48" s="10">
        <v>2</v>
      </c>
      <c r="X48" s="10"/>
      <c r="Y48" s="9">
        <v>1</v>
      </c>
      <c r="Z48" s="9"/>
      <c r="AA48" s="11">
        <f t="shared" si="1"/>
        <v>11</v>
      </c>
    </row>
    <row r="49" spans="1:27" ht="30" customHeight="1" x14ac:dyDescent="0.25">
      <c r="A49" s="4" t="str">
        <f t="shared" si="6"/>
        <v>Московский</v>
      </c>
      <c r="B49" s="12" t="str">
        <f t="shared" si="6"/>
        <v>ГБОУ СОШ №372</v>
      </c>
      <c r="C49" s="6">
        <f t="shared" si="6"/>
        <v>11372</v>
      </c>
      <c r="D49" s="6" t="str">
        <f t="shared" si="6"/>
        <v>СОШ</v>
      </c>
      <c r="E49" s="8" t="str">
        <f t="shared" si="6"/>
        <v>3б</v>
      </c>
      <c r="F49" s="8">
        <f t="shared" si="6"/>
        <v>64</v>
      </c>
      <c r="G49" s="8">
        <f t="shared" si="6"/>
        <v>60</v>
      </c>
      <c r="H49" s="8">
        <f t="shared" si="3"/>
        <v>11372046</v>
      </c>
      <c r="I49" s="9"/>
      <c r="J49" s="9">
        <v>2</v>
      </c>
      <c r="K49" s="10">
        <v>1</v>
      </c>
      <c r="L49" s="10"/>
      <c r="M49" s="9">
        <v>1</v>
      </c>
      <c r="N49" s="9"/>
      <c r="O49" s="10"/>
      <c r="P49" s="10">
        <v>2</v>
      </c>
      <c r="Q49" s="9">
        <v>2</v>
      </c>
      <c r="R49" s="9"/>
      <c r="S49" s="10">
        <v>1</v>
      </c>
      <c r="T49" s="10"/>
      <c r="U49" s="9">
        <v>1</v>
      </c>
      <c r="V49" s="9"/>
      <c r="W49" s="10">
        <v>2</v>
      </c>
      <c r="X49" s="10"/>
      <c r="Y49" s="9">
        <v>1</v>
      </c>
      <c r="Z49" s="9"/>
      <c r="AA49" s="11">
        <f t="shared" si="1"/>
        <v>13</v>
      </c>
    </row>
    <row r="50" spans="1:27" ht="30" customHeight="1" x14ac:dyDescent="0.25">
      <c r="A50" s="4" t="str">
        <f t="shared" si="6"/>
        <v>Московский</v>
      </c>
      <c r="B50" s="12" t="str">
        <f t="shared" si="6"/>
        <v>ГБОУ СОШ №372</v>
      </c>
      <c r="C50" s="6">
        <f t="shared" si="6"/>
        <v>11372</v>
      </c>
      <c r="D50" s="6" t="str">
        <f t="shared" si="6"/>
        <v>СОШ</v>
      </c>
      <c r="E50" s="8" t="str">
        <f t="shared" si="6"/>
        <v>3б</v>
      </c>
      <c r="F50" s="8">
        <f t="shared" si="6"/>
        <v>64</v>
      </c>
      <c r="G50" s="8">
        <f t="shared" si="6"/>
        <v>60</v>
      </c>
      <c r="H50" s="8">
        <f t="shared" si="3"/>
        <v>11372047</v>
      </c>
      <c r="I50" s="9"/>
      <c r="J50" s="9">
        <v>2</v>
      </c>
      <c r="K50" s="10"/>
      <c r="L50" s="10">
        <v>1</v>
      </c>
      <c r="M50" s="9">
        <v>1</v>
      </c>
      <c r="N50" s="9"/>
      <c r="O50" s="10">
        <v>2</v>
      </c>
      <c r="P50" s="10"/>
      <c r="Q50" s="9">
        <v>1</v>
      </c>
      <c r="R50" s="9"/>
      <c r="S50" s="10">
        <v>1</v>
      </c>
      <c r="T50" s="10"/>
      <c r="U50" s="9">
        <v>1</v>
      </c>
      <c r="V50" s="9"/>
      <c r="W50" s="10">
        <v>1</v>
      </c>
      <c r="X50" s="10"/>
      <c r="Y50" s="9">
        <v>1</v>
      </c>
      <c r="Z50" s="9"/>
      <c r="AA50" s="11">
        <f t="shared" si="1"/>
        <v>11</v>
      </c>
    </row>
    <row r="51" spans="1:27" ht="30" customHeight="1" x14ac:dyDescent="0.25">
      <c r="A51" s="4" t="str">
        <f t="shared" si="6"/>
        <v>Московский</v>
      </c>
      <c r="B51" s="12" t="str">
        <f t="shared" si="6"/>
        <v>ГБОУ СОШ №372</v>
      </c>
      <c r="C51" s="6">
        <f t="shared" si="6"/>
        <v>11372</v>
      </c>
      <c r="D51" s="6" t="str">
        <f t="shared" si="6"/>
        <v>СОШ</v>
      </c>
      <c r="E51" s="8" t="str">
        <f t="shared" si="6"/>
        <v>3б</v>
      </c>
      <c r="F51" s="8">
        <f t="shared" si="6"/>
        <v>64</v>
      </c>
      <c r="G51" s="8">
        <f t="shared" si="6"/>
        <v>60</v>
      </c>
      <c r="H51" s="8">
        <f t="shared" si="3"/>
        <v>11372048</v>
      </c>
      <c r="I51" s="9"/>
      <c r="J51" s="9">
        <v>0</v>
      </c>
      <c r="K51" s="10">
        <v>1</v>
      </c>
      <c r="L51" s="10"/>
      <c r="M51" s="9"/>
      <c r="N51" s="9">
        <v>0</v>
      </c>
      <c r="O51" s="10">
        <v>1</v>
      </c>
      <c r="P51" s="10"/>
      <c r="Q51" s="9"/>
      <c r="R51" s="9">
        <v>1</v>
      </c>
      <c r="S51" s="10"/>
      <c r="T51" s="10">
        <v>1</v>
      </c>
      <c r="U51" s="9"/>
      <c r="V51" s="9">
        <v>0</v>
      </c>
      <c r="W51" s="10">
        <v>2</v>
      </c>
      <c r="X51" s="10"/>
      <c r="Y51" s="9">
        <v>1</v>
      </c>
      <c r="Z51" s="9"/>
      <c r="AA51" s="11">
        <f t="shared" si="1"/>
        <v>7</v>
      </c>
    </row>
    <row r="52" spans="1:27" ht="30" customHeight="1" x14ac:dyDescent="0.25">
      <c r="A52" s="4" t="str">
        <f t="shared" si="6"/>
        <v>Московский</v>
      </c>
      <c r="B52" s="12" t="str">
        <f t="shared" si="6"/>
        <v>ГБОУ СОШ №372</v>
      </c>
      <c r="C52" s="6">
        <f t="shared" si="6"/>
        <v>11372</v>
      </c>
      <c r="D52" s="6" t="str">
        <f t="shared" si="6"/>
        <v>СОШ</v>
      </c>
      <c r="E52" s="8" t="str">
        <f t="shared" si="6"/>
        <v>3б</v>
      </c>
      <c r="F52" s="8">
        <f t="shared" si="6"/>
        <v>64</v>
      </c>
      <c r="G52" s="8">
        <f t="shared" si="6"/>
        <v>60</v>
      </c>
      <c r="H52" s="8">
        <f t="shared" si="3"/>
        <v>11372049</v>
      </c>
      <c r="I52" s="9"/>
      <c r="J52" s="9">
        <v>1</v>
      </c>
      <c r="K52" s="10">
        <v>1</v>
      </c>
      <c r="L52" s="10"/>
      <c r="M52" s="9">
        <v>1</v>
      </c>
      <c r="N52" s="9"/>
      <c r="O52" s="10"/>
      <c r="P52" s="10">
        <v>2</v>
      </c>
      <c r="Q52" s="9">
        <v>1</v>
      </c>
      <c r="R52" s="9"/>
      <c r="S52" s="10">
        <v>0</v>
      </c>
      <c r="T52" s="10"/>
      <c r="U52" s="9"/>
      <c r="V52" s="9">
        <v>0</v>
      </c>
      <c r="W52" s="10">
        <v>2</v>
      </c>
      <c r="X52" s="10"/>
      <c r="Y52" s="9"/>
      <c r="Z52" s="9">
        <v>1</v>
      </c>
      <c r="AA52" s="11">
        <f t="shared" si="1"/>
        <v>9</v>
      </c>
    </row>
    <row r="53" spans="1:27" ht="30" customHeight="1" x14ac:dyDescent="0.25">
      <c r="A53" s="4" t="str">
        <f t="shared" si="6"/>
        <v>Московский</v>
      </c>
      <c r="B53" s="12" t="str">
        <f t="shared" si="6"/>
        <v>ГБОУ СОШ №372</v>
      </c>
      <c r="C53" s="6">
        <f t="shared" si="6"/>
        <v>11372</v>
      </c>
      <c r="D53" s="6" t="str">
        <f t="shared" si="6"/>
        <v>СОШ</v>
      </c>
      <c r="E53" s="8" t="str">
        <f t="shared" si="6"/>
        <v>3б</v>
      </c>
      <c r="F53" s="8">
        <f t="shared" si="6"/>
        <v>64</v>
      </c>
      <c r="G53" s="8">
        <f t="shared" si="6"/>
        <v>60</v>
      </c>
      <c r="H53" s="8">
        <f t="shared" si="3"/>
        <v>11372050</v>
      </c>
      <c r="I53" s="9"/>
      <c r="J53" s="9">
        <v>2</v>
      </c>
      <c r="K53" s="10"/>
      <c r="L53" s="10">
        <v>1</v>
      </c>
      <c r="M53" s="9"/>
      <c r="N53" s="9">
        <v>0</v>
      </c>
      <c r="O53" s="10"/>
      <c r="P53" s="10">
        <v>2</v>
      </c>
      <c r="Q53" s="9"/>
      <c r="R53" s="9">
        <v>2</v>
      </c>
      <c r="S53" s="10"/>
      <c r="T53" s="10">
        <v>0</v>
      </c>
      <c r="U53" s="9"/>
      <c r="V53" s="9">
        <v>0</v>
      </c>
      <c r="W53" s="10"/>
      <c r="X53" s="10">
        <v>2</v>
      </c>
      <c r="Y53" s="9">
        <v>1</v>
      </c>
      <c r="Z53" s="9"/>
      <c r="AA53" s="11">
        <f t="shared" si="1"/>
        <v>10</v>
      </c>
    </row>
    <row r="54" spans="1:27" ht="30" customHeight="1" x14ac:dyDescent="0.25">
      <c r="A54" s="4" t="str">
        <f t="shared" ref="A54:G63" si="7">A53</f>
        <v>Московский</v>
      </c>
      <c r="B54" s="12" t="str">
        <f t="shared" si="7"/>
        <v>ГБОУ СОШ №372</v>
      </c>
      <c r="C54" s="6">
        <f t="shared" si="7"/>
        <v>11372</v>
      </c>
      <c r="D54" s="6" t="str">
        <f t="shared" si="7"/>
        <v>СОШ</v>
      </c>
      <c r="E54" s="8" t="str">
        <f t="shared" si="7"/>
        <v>3б</v>
      </c>
      <c r="F54" s="8">
        <f t="shared" si="7"/>
        <v>64</v>
      </c>
      <c r="G54" s="8">
        <f t="shared" si="7"/>
        <v>60</v>
      </c>
      <c r="H54" s="8">
        <f t="shared" si="3"/>
        <v>11372051</v>
      </c>
      <c r="I54" s="9">
        <v>2</v>
      </c>
      <c r="J54" s="9"/>
      <c r="K54" s="10">
        <v>1</v>
      </c>
      <c r="L54" s="10"/>
      <c r="M54" s="9">
        <v>1</v>
      </c>
      <c r="N54" s="9"/>
      <c r="O54" s="10"/>
      <c r="P54" s="10">
        <v>2</v>
      </c>
      <c r="Q54" s="9">
        <v>1</v>
      </c>
      <c r="R54" s="9"/>
      <c r="S54" s="10"/>
      <c r="T54" s="10">
        <v>0</v>
      </c>
      <c r="U54" s="9">
        <v>1</v>
      </c>
      <c r="V54" s="9"/>
      <c r="W54" s="10">
        <v>1</v>
      </c>
      <c r="X54" s="10"/>
      <c r="Y54" s="9"/>
      <c r="Z54" s="9">
        <v>1</v>
      </c>
      <c r="AA54" s="11">
        <f t="shared" si="1"/>
        <v>10</v>
      </c>
    </row>
    <row r="55" spans="1:27" ht="30" customHeight="1" x14ac:dyDescent="0.25">
      <c r="A55" s="4" t="str">
        <f t="shared" si="7"/>
        <v>Московский</v>
      </c>
      <c r="B55" s="12" t="str">
        <f t="shared" si="7"/>
        <v>ГБОУ СОШ №372</v>
      </c>
      <c r="C55" s="6">
        <f t="shared" si="7"/>
        <v>11372</v>
      </c>
      <c r="D55" s="6" t="str">
        <f t="shared" si="7"/>
        <v>СОШ</v>
      </c>
      <c r="E55" s="8" t="str">
        <f t="shared" si="7"/>
        <v>3б</v>
      </c>
      <c r="F55" s="8">
        <f t="shared" si="7"/>
        <v>64</v>
      </c>
      <c r="G55" s="8">
        <f t="shared" si="7"/>
        <v>60</v>
      </c>
      <c r="H55" s="8">
        <f t="shared" si="3"/>
        <v>11372052</v>
      </c>
      <c r="I55" s="9">
        <v>1</v>
      </c>
      <c r="J55" s="9"/>
      <c r="K55" s="10"/>
      <c r="L55" s="10">
        <v>1</v>
      </c>
      <c r="M55" s="9">
        <v>1</v>
      </c>
      <c r="N55" s="9"/>
      <c r="O55" s="10"/>
      <c r="P55" s="10">
        <v>0</v>
      </c>
      <c r="Q55" s="9">
        <v>0</v>
      </c>
      <c r="R55" s="9"/>
      <c r="S55" s="10"/>
      <c r="T55" s="10">
        <v>1</v>
      </c>
      <c r="U55" s="9"/>
      <c r="V55" s="9">
        <v>0</v>
      </c>
      <c r="W55" s="10">
        <v>1</v>
      </c>
      <c r="X55" s="10"/>
      <c r="Y55" s="9">
        <v>1</v>
      </c>
      <c r="Z55" s="9"/>
      <c r="AA55" s="11">
        <f t="shared" si="1"/>
        <v>6</v>
      </c>
    </row>
    <row r="56" spans="1:27" ht="30" customHeight="1" x14ac:dyDescent="0.25">
      <c r="A56" s="4" t="str">
        <f t="shared" si="7"/>
        <v>Московский</v>
      </c>
      <c r="B56" s="12" t="str">
        <f t="shared" si="7"/>
        <v>ГБОУ СОШ №372</v>
      </c>
      <c r="C56" s="6">
        <f t="shared" si="7"/>
        <v>11372</v>
      </c>
      <c r="D56" s="6" t="str">
        <f t="shared" si="7"/>
        <v>СОШ</v>
      </c>
      <c r="E56" s="8" t="str">
        <f t="shared" si="7"/>
        <v>3б</v>
      </c>
      <c r="F56" s="8">
        <f t="shared" si="7"/>
        <v>64</v>
      </c>
      <c r="G56" s="8">
        <f t="shared" si="7"/>
        <v>60</v>
      </c>
      <c r="H56" s="8">
        <f t="shared" si="3"/>
        <v>11372053</v>
      </c>
      <c r="I56" s="9">
        <v>1</v>
      </c>
      <c r="J56" s="9"/>
      <c r="K56" s="10">
        <v>1</v>
      </c>
      <c r="L56" s="10"/>
      <c r="M56" s="9">
        <v>0</v>
      </c>
      <c r="N56" s="9"/>
      <c r="O56" s="10">
        <v>2</v>
      </c>
      <c r="P56" s="10"/>
      <c r="Q56" s="9">
        <v>1</v>
      </c>
      <c r="R56" s="9"/>
      <c r="S56" s="10">
        <v>0</v>
      </c>
      <c r="T56" s="10"/>
      <c r="U56" s="9">
        <v>0</v>
      </c>
      <c r="V56" s="9"/>
      <c r="W56" s="10">
        <v>1</v>
      </c>
      <c r="X56" s="10"/>
      <c r="Y56" s="9">
        <v>0</v>
      </c>
      <c r="Z56" s="9"/>
      <c r="AA56" s="11">
        <f t="shared" si="1"/>
        <v>6</v>
      </c>
    </row>
    <row r="57" spans="1:27" ht="30" customHeight="1" x14ac:dyDescent="0.25">
      <c r="A57" s="4" t="str">
        <f t="shared" si="7"/>
        <v>Московский</v>
      </c>
      <c r="B57" s="12" t="str">
        <f t="shared" si="7"/>
        <v>ГБОУ СОШ №372</v>
      </c>
      <c r="C57" s="6">
        <f t="shared" si="7"/>
        <v>11372</v>
      </c>
      <c r="D57" s="6" t="str">
        <f t="shared" si="7"/>
        <v>СОШ</v>
      </c>
      <c r="E57" s="8" t="str">
        <f t="shared" si="7"/>
        <v>3б</v>
      </c>
      <c r="F57" s="8">
        <f t="shared" si="7"/>
        <v>64</v>
      </c>
      <c r="G57" s="8">
        <f t="shared" si="7"/>
        <v>60</v>
      </c>
      <c r="H57" s="8">
        <f t="shared" si="3"/>
        <v>11372054</v>
      </c>
      <c r="I57" s="9"/>
      <c r="J57" s="9">
        <v>2</v>
      </c>
      <c r="K57" s="10">
        <v>0</v>
      </c>
      <c r="L57" s="10"/>
      <c r="M57" s="9"/>
      <c r="N57" s="9">
        <v>1</v>
      </c>
      <c r="O57" s="10">
        <v>1</v>
      </c>
      <c r="P57" s="10"/>
      <c r="Q57" s="9">
        <v>2</v>
      </c>
      <c r="R57" s="9"/>
      <c r="S57" s="10">
        <v>1</v>
      </c>
      <c r="T57" s="10"/>
      <c r="U57" s="9">
        <v>1</v>
      </c>
      <c r="V57" s="9"/>
      <c r="W57" s="10">
        <v>2</v>
      </c>
      <c r="X57" s="10"/>
      <c r="Y57" s="9">
        <v>1</v>
      </c>
      <c r="Z57" s="9"/>
      <c r="AA57" s="11">
        <f t="shared" si="1"/>
        <v>11</v>
      </c>
    </row>
    <row r="58" spans="1:27" ht="30" customHeight="1" x14ac:dyDescent="0.25">
      <c r="A58" s="4" t="str">
        <f t="shared" si="7"/>
        <v>Московский</v>
      </c>
      <c r="B58" s="12" t="str">
        <f t="shared" si="7"/>
        <v>ГБОУ СОШ №372</v>
      </c>
      <c r="C58" s="6">
        <f t="shared" si="7"/>
        <v>11372</v>
      </c>
      <c r="D58" s="6" t="str">
        <f t="shared" si="7"/>
        <v>СОШ</v>
      </c>
      <c r="E58" s="8" t="str">
        <f t="shared" si="7"/>
        <v>3б</v>
      </c>
      <c r="F58" s="8">
        <f t="shared" si="7"/>
        <v>64</v>
      </c>
      <c r="G58" s="8">
        <f t="shared" si="7"/>
        <v>60</v>
      </c>
      <c r="H58" s="8">
        <f t="shared" si="3"/>
        <v>11372055</v>
      </c>
      <c r="I58" s="9"/>
      <c r="J58" s="9">
        <v>2</v>
      </c>
      <c r="K58" s="10">
        <v>1</v>
      </c>
      <c r="L58" s="10"/>
      <c r="M58" s="9">
        <v>1</v>
      </c>
      <c r="N58" s="9"/>
      <c r="O58" s="10">
        <v>2</v>
      </c>
      <c r="P58" s="10"/>
      <c r="Q58" s="9"/>
      <c r="R58" s="9">
        <v>2</v>
      </c>
      <c r="S58" s="10"/>
      <c r="T58" s="10">
        <v>0</v>
      </c>
      <c r="U58" s="9">
        <v>0</v>
      </c>
      <c r="V58" s="9"/>
      <c r="W58" s="10"/>
      <c r="X58" s="10">
        <v>2</v>
      </c>
      <c r="Y58" s="9">
        <v>1</v>
      </c>
      <c r="Z58" s="9"/>
      <c r="AA58" s="11">
        <f t="shared" si="1"/>
        <v>11</v>
      </c>
    </row>
    <row r="59" spans="1:27" ht="30" customHeight="1" x14ac:dyDescent="0.25">
      <c r="A59" s="4" t="str">
        <f t="shared" si="7"/>
        <v>Московский</v>
      </c>
      <c r="B59" s="12" t="str">
        <f t="shared" si="7"/>
        <v>ГБОУ СОШ №372</v>
      </c>
      <c r="C59" s="6">
        <f t="shared" si="7"/>
        <v>11372</v>
      </c>
      <c r="D59" s="6" t="str">
        <f t="shared" si="7"/>
        <v>СОШ</v>
      </c>
      <c r="E59" s="8" t="str">
        <f t="shared" si="7"/>
        <v>3б</v>
      </c>
      <c r="F59" s="8">
        <f t="shared" si="7"/>
        <v>64</v>
      </c>
      <c r="G59" s="8">
        <f t="shared" si="7"/>
        <v>60</v>
      </c>
      <c r="H59" s="8">
        <f t="shared" si="3"/>
        <v>11372056</v>
      </c>
      <c r="I59" s="9">
        <v>2</v>
      </c>
      <c r="J59" s="9"/>
      <c r="K59" s="10">
        <v>1</v>
      </c>
      <c r="L59" s="10"/>
      <c r="M59" s="9">
        <v>1</v>
      </c>
      <c r="N59" s="9"/>
      <c r="O59" s="10">
        <v>2</v>
      </c>
      <c r="P59" s="10"/>
      <c r="Q59" s="9">
        <v>2</v>
      </c>
      <c r="R59" s="9"/>
      <c r="S59" s="10">
        <v>1</v>
      </c>
      <c r="T59" s="10"/>
      <c r="U59" s="9"/>
      <c r="V59" s="9">
        <v>0</v>
      </c>
      <c r="W59" s="10">
        <v>2</v>
      </c>
      <c r="X59" s="10"/>
      <c r="Y59" s="9"/>
      <c r="Z59" s="9">
        <v>1</v>
      </c>
      <c r="AA59" s="11">
        <f t="shared" si="1"/>
        <v>12</v>
      </c>
    </row>
    <row r="60" spans="1:27" ht="30" customHeight="1" x14ac:dyDescent="0.25">
      <c r="A60" s="4" t="str">
        <f t="shared" si="7"/>
        <v>Московский</v>
      </c>
      <c r="B60" s="12" t="str">
        <f t="shared" si="7"/>
        <v>ГБОУ СОШ №372</v>
      </c>
      <c r="C60" s="6">
        <f t="shared" si="7"/>
        <v>11372</v>
      </c>
      <c r="D60" s="6" t="str">
        <f t="shared" si="7"/>
        <v>СОШ</v>
      </c>
      <c r="E60" s="8" t="str">
        <f t="shared" si="7"/>
        <v>3б</v>
      </c>
      <c r="F60" s="8">
        <f t="shared" si="7"/>
        <v>64</v>
      </c>
      <c r="G60" s="8">
        <f t="shared" si="7"/>
        <v>60</v>
      </c>
      <c r="H60" s="8">
        <f t="shared" si="3"/>
        <v>11372057</v>
      </c>
      <c r="I60" s="9"/>
      <c r="J60" s="9">
        <v>2</v>
      </c>
      <c r="K60" s="10">
        <v>1</v>
      </c>
      <c r="L60" s="10"/>
      <c r="M60" s="9">
        <v>1</v>
      </c>
      <c r="N60" s="9"/>
      <c r="O60" s="10"/>
      <c r="P60" s="10">
        <v>2</v>
      </c>
      <c r="Q60" s="9"/>
      <c r="R60" s="9">
        <v>2</v>
      </c>
      <c r="S60" s="10">
        <v>1</v>
      </c>
      <c r="T60" s="10"/>
      <c r="U60" s="9">
        <v>0</v>
      </c>
      <c r="V60" s="9"/>
      <c r="W60" s="10">
        <v>2</v>
      </c>
      <c r="X60" s="10"/>
      <c r="Y60" s="9">
        <v>1</v>
      </c>
      <c r="Z60" s="9"/>
      <c r="AA60" s="11">
        <f t="shared" si="1"/>
        <v>12</v>
      </c>
    </row>
    <row r="61" spans="1:27" ht="30" customHeight="1" x14ac:dyDescent="0.25">
      <c r="A61" s="4" t="str">
        <f t="shared" si="7"/>
        <v>Московский</v>
      </c>
      <c r="B61" s="12" t="str">
        <f t="shared" si="7"/>
        <v>ГБОУ СОШ №372</v>
      </c>
      <c r="C61" s="6">
        <f t="shared" si="7"/>
        <v>11372</v>
      </c>
      <c r="D61" s="6" t="str">
        <f t="shared" si="7"/>
        <v>СОШ</v>
      </c>
      <c r="E61" s="8" t="str">
        <f t="shared" si="7"/>
        <v>3б</v>
      </c>
      <c r="F61" s="8">
        <f t="shared" si="7"/>
        <v>64</v>
      </c>
      <c r="G61" s="8">
        <f t="shared" si="7"/>
        <v>60</v>
      </c>
      <c r="H61" s="8">
        <f t="shared" si="3"/>
        <v>11372058</v>
      </c>
      <c r="I61" s="9"/>
      <c r="J61" s="9">
        <v>1</v>
      </c>
      <c r="K61" s="10">
        <v>1</v>
      </c>
      <c r="L61" s="10"/>
      <c r="M61" s="9">
        <v>1</v>
      </c>
      <c r="N61" s="9"/>
      <c r="O61" s="10">
        <v>2</v>
      </c>
      <c r="P61" s="10"/>
      <c r="Q61" s="9"/>
      <c r="R61" s="9">
        <v>1</v>
      </c>
      <c r="S61" s="10">
        <v>1</v>
      </c>
      <c r="T61" s="10"/>
      <c r="U61" s="9">
        <v>1</v>
      </c>
      <c r="V61" s="9"/>
      <c r="W61" s="10"/>
      <c r="X61" s="10">
        <v>2</v>
      </c>
      <c r="Y61" s="9">
        <v>1</v>
      </c>
      <c r="Z61" s="9"/>
      <c r="AA61" s="11">
        <f t="shared" si="1"/>
        <v>11</v>
      </c>
    </row>
    <row r="62" spans="1:27" ht="30" customHeight="1" x14ac:dyDescent="0.25">
      <c r="A62" s="4" t="str">
        <f t="shared" si="7"/>
        <v>Московский</v>
      </c>
      <c r="B62" s="12" t="str">
        <f t="shared" si="7"/>
        <v>ГБОУ СОШ №372</v>
      </c>
      <c r="C62" s="6">
        <f t="shared" si="7"/>
        <v>11372</v>
      </c>
      <c r="D62" s="6" t="str">
        <f t="shared" si="7"/>
        <v>СОШ</v>
      </c>
      <c r="E62" s="8" t="str">
        <f t="shared" si="7"/>
        <v>3б</v>
      </c>
      <c r="F62" s="8">
        <f t="shared" si="7"/>
        <v>64</v>
      </c>
      <c r="G62" s="8">
        <f t="shared" si="7"/>
        <v>60</v>
      </c>
      <c r="H62" s="8">
        <f t="shared" si="3"/>
        <v>11372059</v>
      </c>
      <c r="I62" s="9">
        <v>0</v>
      </c>
      <c r="J62" s="9"/>
      <c r="K62" s="10">
        <v>1</v>
      </c>
      <c r="L62" s="10"/>
      <c r="M62" s="9"/>
      <c r="N62" s="9">
        <v>1</v>
      </c>
      <c r="O62" s="10">
        <v>2</v>
      </c>
      <c r="P62" s="10"/>
      <c r="Q62" s="9">
        <v>2</v>
      </c>
      <c r="R62" s="9"/>
      <c r="S62" s="10">
        <v>1</v>
      </c>
      <c r="T62" s="10"/>
      <c r="U62" s="9">
        <v>1</v>
      </c>
      <c r="V62" s="9"/>
      <c r="W62" s="10">
        <v>2</v>
      </c>
      <c r="X62" s="10"/>
      <c r="Y62" s="9">
        <v>1</v>
      </c>
      <c r="Z62" s="9"/>
      <c r="AA62" s="11">
        <f t="shared" si="1"/>
        <v>11</v>
      </c>
    </row>
    <row r="63" spans="1:27" ht="30" customHeight="1" x14ac:dyDescent="0.25">
      <c r="A63" s="4" t="str">
        <f t="shared" si="7"/>
        <v>Московский</v>
      </c>
      <c r="B63" s="12" t="str">
        <f t="shared" si="7"/>
        <v>ГБОУ СОШ №372</v>
      </c>
      <c r="C63" s="6">
        <f t="shared" si="7"/>
        <v>11372</v>
      </c>
      <c r="D63" s="6" t="str">
        <f t="shared" si="7"/>
        <v>СОШ</v>
      </c>
      <c r="E63" s="8" t="str">
        <f t="shared" si="7"/>
        <v>3б</v>
      </c>
      <c r="F63" s="8">
        <f t="shared" si="7"/>
        <v>64</v>
      </c>
      <c r="G63" s="8">
        <f t="shared" si="7"/>
        <v>60</v>
      </c>
      <c r="H63" s="8">
        <f t="shared" si="3"/>
        <v>11372060</v>
      </c>
      <c r="I63" s="9"/>
      <c r="J63" s="9">
        <v>0</v>
      </c>
      <c r="K63" s="10">
        <v>1</v>
      </c>
      <c r="L63" s="10"/>
      <c r="M63" s="9">
        <v>1</v>
      </c>
      <c r="N63" s="9"/>
      <c r="O63" s="10">
        <v>0</v>
      </c>
      <c r="P63" s="10"/>
      <c r="Q63" s="9"/>
      <c r="R63" s="9">
        <v>0</v>
      </c>
      <c r="S63" s="10"/>
      <c r="T63" s="10">
        <v>0</v>
      </c>
      <c r="U63" s="9"/>
      <c r="V63" s="9">
        <v>1</v>
      </c>
      <c r="W63" s="10"/>
      <c r="X63" s="10">
        <v>0</v>
      </c>
      <c r="Y63" s="9">
        <v>1</v>
      </c>
      <c r="Z63" s="9"/>
      <c r="AA63" s="11">
        <f t="shared" si="1"/>
        <v>4</v>
      </c>
    </row>
    <row r="64" spans="1:27" x14ac:dyDescent="0.25">
      <c r="I64" s="15">
        <f>COUNTA(I4:I63)</f>
        <v>21</v>
      </c>
      <c r="J64" s="15">
        <f t="shared" ref="J64:AA64" si="8">COUNTA(J4:J63)</f>
        <v>39</v>
      </c>
      <c r="K64" s="15">
        <f t="shared" si="8"/>
        <v>47</v>
      </c>
      <c r="L64" s="15">
        <f t="shared" si="8"/>
        <v>13</v>
      </c>
      <c r="M64" s="15">
        <f t="shared" si="8"/>
        <v>51</v>
      </c>
      <c r="N64" s="15">
        <f t="shared" si="8"/>
        <v>9</v>
      </c>
      <c r="O64" s="15">
        <f t="shared" si="8"/>
        <v>42</v>
      </c>
      <c r="P64" s="15">
        <f t="shared" si="8"/>
        <v>18</v>
      </c>
      <c r="Q64" s="15">
        <f t="shared" si="8"/>
        <v>30</v>
      </c>
      <c r="R64" s="15">
        <f t="shared" si="8"/>
        <v>30</v>
      </c>
      <c r="S64" s="15">
        <f t="shared" si="8"/>
        <v>42</v>
      </c>
      <c r="T64" s="15">
        <f t="shared" si="8"/>
        <v>18</v>
      </c>
      <c r="U64" s="15">
        <f t="shared" si="8"/>
        <v>36</v>
      </c>
      <c r="V64" s="15">
        <f t="shared" si="8"/>
        <v>24</v>
      </c>
      <c r="W64" s="15">
        <f t="shared" si="8"/>
        <v>43</v>
      </c>
      <c r="X64" s="15">
        <f t="shared" si="8"/>
        <v>17</v>
      </c>
      <c r="Y64" s="15">
        <f t="shared" si="8"/>
        <v>49</v>
      </c>
      <c r="Z64" s="15">
        <f t="shared" si="8"/>
        <v>11</v>
      </c>
      <c r="AA64" s="15">
        <f t="shared" si="8"/>
        <v>60</v>
      </c>
    </row>
    <row r="65" spans="1:27" x14ac:dyDescent="0.25">
      <c r="I65" s="15">
        <f>SUM(I4:I63)/(I64*I66)</f>
        <v>0.52380952380952384</v>
      </c>
      <c r="J65" s="15">
        <f t="shared" ref="J65:AA65" si="9">SUM(J4:J63)/(J64*J66)</f>
        <v>0.55128205128205132</v>
      </c>
      <c r="K65" s="15">
        <f t="shared" si="9"/>
        <v>0.82978723404255317</v>
      </c>
      <c r="L65" s="15">
        <f t="shared" si="9"/>
        <v>0.84615384615384615</v>
      </c>
      <c r="M65" s="15">
        <f t="shared" si="9"/>
        <v>0.78431372549019607</v>
      </c>
      <c r="N65" s="15">
        <f t="shared" si="9"/>
        <v>0.44444444444444442</v>
      </c>
      <c r="O65" s="15">
        <f t="shared" si="9"/>
        <v>0.80952380952380953</v>
      </c>
      <c r="P65" s="15">
        <f t="shared" si="9"/>
        <v>0.83333333333333337</v>
      </c>
      <c r="Q65" s="15">
        <f t="shared" si="9"/>
        <v>0.56666666666666665</v>
      </c>
      <c r="R65" s="15">
        <f t="shared" si="9"/>
        <v>0.78333333333333333</v>
      </c>
      <c r="S65" s="15">
        <f t="shared" si="9"/>
        <v>0.76190476190476186</v>
      </c>
      <c r="T65" s="15">
        <f t="shared" si="9"/>
        <v>0.33333333333333331</v>
      </c>
      <c r="U65" s="15">
        <f t="shared" si="9"/>
        <v>0.3888888888888889</v>
      </c>
      <c r="V65" s="15">
        <f t="shared" si="9"/>
        <v>0.125</v>
      </c>
      <c r="W65" s="15">
        <f t="shared" si="9"/>
        <v>0.72093023255813948</v>
      </c>
      <c r="X65" s="15">
        <f t="shared" si="9"/>
        <v>0.67647058823529416</v>
      </c>
      <c r="Y65" s="15">
        <f t="shared" si="9"/>
        <v>0.89795918367346939</v>
      </c>
      <c r="Z65" s="15">
        <f t="shared" si="9"/>
        <v>0.72727272727272729</v>
      </c>
      <c r="AA65" s="15">
        <f t="shared" si="9"/>
        <v>0.67948717948717952</v>
      </c>
    </row>
    <row r="66" spans="1:27" s="52" customFormat="1" x14ac:dyDescent="0.25">
      <c r="A66" s="52" t="s">
        <v>120</v>
      </c>
      <c r="E66" s="14"/>
      <c r="F66" s="14"/>
      <c r="G66" s="14"/>
      <c r="H66" s="14"/>
      <c r="I66" s="15">
        <v>2</v>
      </c>
      <c r="J66" s="15">
        <v>2</v>
      </c>
      <c r="K66" s="15">
        <v>1</v>
      </c>
      <c r="L66" s="15">
        <v>1</v>
      </c>
      <c r="M66" s="15">
        <v>1</v>
      </c>
      <c r="N66" s="15">
        <v>1</v>
      </c>
      <c r="O66" s="15">
        <v>2</v>
      </c>
      <c r="P66" s="15">
        <v>2</v>
      </c>
      <c r="Q66" s="15">
        <v>2</v>
      </c>
      <c r="R66" s="15">
        <v>2</v>
      </c>
      <c r="S66" s="86">
        <v>1</v>
      </c>
      <c r="T66" s="15">
        <v>1</v>
      </c>
      <c r="U66" s="87">
        <v>1</v>
      </c>
      <c r="V66" s="15">
        <v>1</v>
      </c>
      <c r="W66" s="15">
        <v>2</v>
      </c>
      <c r="X66" s="15">
        <v>2</v>
      </c>
      <c r="Y66" s="87">
        <v>1</v>
      </c>
      <c r="Z66" s="15">
        <v>1</v>
      </c>
      <c r="AA66" s="15">
        <v>13</v>
      </c>
    </row>
    <row r="67" spans="1:27" x14ac:dyDescent="0.25">
      <c r="I67" s="15">
        <f>SUM(I4:J63)/(60*I66)</f>
        <v>0.54166666666666663</v>
      </c>
      <c r="K67" s="15">
        <f t="shared" ref="K67:AA67" si="10">SUM(K4:L63)/(60*K66)</f>
        <v>0.83333333333333337</v>
      </c>
      <c r="M67" s="15">
        <f t="shared" si="10"/>
        <v>0.73333333333333328</v>
      </c>
      <c r="O67" s="15">
        <f t="shared" si="10"/>
        <v>0.81666666666666665</v>
      </c>
      <c r="Q67" s="15">
        <f t="shared" si="10"/>
        <v>0.67500000000000004</v>
      </c>
      <c r="S67" s="15">
        <f t="shared" si="10"/>
        <v>0.6333333333333333</v>
      </c>
      <c r="U67" s="15">
        <f t="shared" si="10"/>
        <v>0.28333333333333333</v>
      </c>
      <c r="W67" s="15">
        <f t="shared" si="10"/>
        <v>0.70833333333333337</v>
      </c>
      <c r="Y67" s="15">
        <f t="shared" si="10"/>
        <v>0.8666666666666667</v>
      </c>
      <c r="AA67" s="15">
        <f t="shared" si="10"/>
        <v>0.67948717948717952</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63"/>
    <dataValidation type="list" allowBlank="1" showInputMessage="1" showErrorMessage="1" sqref="O4:R63 W4:X63 I4:J63">
      <formula1>балл2</formula1>
    </dataValidation>
    <dataValidation type="list" allowBlank="1" showInputMessage="1" showErrorMessage="1" sqref="S4:V63 Y4:Z63 K4:N63">
      <formula1>балл1</formula1>
    </dataValidation>
    <dataValidation allowBlank="1" showErrorMessage="1" sqref="A4 E4:G63"/>
    <dataValidation type="list" allowBlank="1" showInputMessage="1" showErrorMessage="1" sqref="B4">
      <formula1>Название</formula1>
    </dataValidation>
  </dataValidations>
  <pageMargins left="0.7" right="0.7" top="0.75" bottom="0.75" header="0.3" footer="0.3"/>
  <pageSetup paperSize="9" scale="57"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1:AD92"/>
  <sheetViews>
    <sheetView showGridLines="0" topLeftCell="B82" zoomScale="80" zoomScaleNormal="80" workbookViewId="0">
      <selection activeCell="B92" sqref="A92:XFD92"/>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37</v>
      </c>
      <c r="C4" s="6">
        <f>VLOOKUP(B4,[12]Списки!$C$1:$E$40,2,FALSE)</f>
        <v>11373</v>
      </c>
      <c r="D4" s="6" t="str">
        <f>VLOOKUP(B4,[12]Списки!$C$1:$E$40,3,FALSE)</f>
        <v>Лицей</v>
      </c>
      <c r="E4" s="7" t="s">
        <v>23</v>
      </c>
      <c r="F4" s="8">
        <v>94</v>
      </c>
      <c r="G4" s="8">
        <v>85</v>
      </c>
      <c r="H4" s="8">
        <f>C4*1000+1</f>
        <v>11373001</v>
      </c>
      <c r="I4" s="9"/>
      <c r="J4" s="9">
        <v>2</v>
      </c>
      <c r="K4" s="10"/>
      <c r="L4" s="10">
        <v>1</v>
      </c>
      <c r="M4" s="9"/>
      <c r="N4" s="9">
        <v>0</v>
      </c>
      <c r="O4" s="10"/>
      <c r="P4" s="10">
        <v>1</v>
      </c>
      <c r="Q4" s="9"/>
      <c r="R4" s="9">
        <v>2</v>
      </c>
      <c r="S4" s="10"/>
      <c r="T4" s="10">
        <v>1</v>
      </c>
      <c r="U4" s="9"/>
      <c r="V4" s="9">
        <v>1</v>
      </c>
      <c r="W4" s="10"/>
      <c r="X4" s="10">
        <v>1</v>
      </c>
      <c r="Y4" s="9">
        <v>1</v>
      </c>
      <c r="Z4" s="9"/>
      <c r="AA4" s="11">
        <f>IF(COUNTBLANK(I4:Z4)&lt;=9,SUM(I4:Z4),"Не писал")</f>
        <v>10</v>
      </c>
      <c r="AC4" s="83" t="s">
        <v>81</v>
      </c>
      <c r="AD4" s="83" t="s">
        <v>150</v>
      </c>
    </row>
    <row r="5" spans="1:30" ht="30" customHeight="1" x14ac:dyDescent="0.25">
      <c r="A5" s="4" t="str">
        <f>A4</f>
        <v>Московский</v>
      </c>
      <c r="B5" s="12" t="str">
        <f t="shared" ref="B5:G20" si="0">B4</f>
        <v>ГБОУ лицей №373</v>
      </c>
      <c r="C5" s="6">
        <f t="shared" si="0"/>
        <v>11373</v>
      </c>
      <c r="D5" s="6" t="str">
        <f t="shared" si="0"/>
        <v>Лицей</v>
      </c>
      <c r="E5" s="8" t="str">
        <f t="shared" si="0"/>
        <v>3а</v>
      </c>
      <c r="F5" s="8">
        <f t="shared" si="0"/>
        <v>94</v>
      </c>
      <c r="G5" s="8">
        <f t="shared" si="0"/>
        <v>85</v>
      </c>
      <c r="H5" s="8">
        <f>H4+1</f>
        <v>11373002</v>
      </c>
      <c r="I5" s="9"/>
      <c r="J5" s="9">
        <v>2</v>
      </c>
      <c r="K5" s="10">
        <v>1</v>
      </c>
      <c r="L5" s="10"/>
      <c r="M5" s="9"/>
      <c r="N5" s="9">
        <v>1</v>
      </c>
      <c r="O5" s="10">
        <v>2</v>
      </c>
      <c r="P5" s="10"/>
      <c r="Q5" s="9"/>
      <c r="R5" s="9">
        <v>2</v>
      </c>
      <c r="S5" s="10"/>
      <c r="T5" s="10">
        <v>1</v>
      </c>
      <c r="U5" s="9"/>
      <c r="V5" s="9">
        <v>1</v>
      </c>
      <c r="W5" s="10">
        <v>2</v>
      </c>
      <c r="X5" s="10"/>
      <c r="Y5" s="9"/>
      <c r="Z5" s="9">
        <v>1</v>
      </c>
      <c r="AA5" s="11">
        <f t="shared" ref="AA5:AA31" si="1">IF(COUNTBLANK(I5:Z5)&lt;=9,SUM(I5:Z5),"Не писал")</f>
        <v>13</v>
      </c>
      <c r="AC5" s="83">
        <v>0</v>
      </c>
      <c r="AD5" s="83">
        <f>COUNTIF(AA$4:AA$88,AC5)</f>
        <v>0</v>
      </c>
    </row>
    <row r="6" spans="1:30" ht="30" customHeight="1" x14ac:dyDescent="0.25">
      <c r="A6" s="4" t="str">
        <f t="shared" ref="A6:G21" si="2">A5</f>
        <v>Московский</v>
      </c>
      <c r="B6" s="12" t="str">
        <f t="shared" si="0"/>
        <v>ГБОУ лицей №373</v>
      </c>
      <c r="C6" s="6">
        <f t="shared" si="0"/>
        <v>11373</v>
      </c>
      <c r="D6" s="6" t="str">
        <f t="shared" si="0"/>
        <v>Лицей</v>
      </c>
      <c r="E6" s="8" t="str">
        <f t="shared" si="0"/>
        <v>3а</v>
      </c>
      <c r="F6" s="8">
        <f t="shared" si="0"/>
        <v>94</v>
      </c>
      <c r="G6" s="8">
        <f t="shared" si="0"/>
        <v>85</v>
      </c>
      <c r="H6" s="8">
        <f t="shared" ref="H6:H69" si="3">H5+1</f>
        <v>11373003</v>
      </c>
      <c r="I6" s="9">
        <v>1</v>
      </c>
      <c r="J6" s="9"/>
      <c r="K6" s="10">
        <v>1</v>
      </c>
      <c r="L6" s="10"/>
      <c r="M6" s="9">
        <v>0</v>
      </c>
      <c r="N6" s="9"/>
      <c r="O6" s="10">
        <v>2</v>
      </c>
      <c r="P6" s="10"/>
      <c r="Q6" s="9"/>
      <c r="R6" s="9">
        <v>2</v>
      </c>
      <c r="S6" s="10"/>
      <c r="T6" s="10">
        <v>1</v>
      </c>
      <c r="U6" s="9">
        <v>0</v>
      </c>
      <c r="V6" s="9"/>
      <c r="W6" s="10">
        <v>2</v>
      </c>
      <c r="X6" s="10"/>
      <c r="Y6" s="9">
        <v>1</v>
      </c>
      <c r="Z6" s="9"/>
      <c r="AA6" s="11">
        <f t="shared" si="1"/>
        <v>10</v>
      </c>
      <c r="AC6" s="83">
        <v>1</v>
      </c>
      <c r="AD6" s="83">
        <f t="shared" ref="AD6:AD18" si="4">COUNTIF(AA$4:AA$88,AC6)</f>
        <v>0</v>
      </c>
    </row>
    <row r="7" spans="1:30" ht="30" customHeight="1" x14ac:dyDescent="0.25">
      <c r="A7" s="4" t="str">
        <f t="shared" si="2"/>
        <v>Московский</v>
      </c>
      <c r="B7" s="12" t="str">
        <f t="shared" si="0"/>
        <v>ГБОУ лицей №373</v>
      </c>
      <c r="C7" s="6">
        <f t="shared" si="0"/>
        <v>11373</v>
      </c>
      <c r="D7" s="6" t="str">
        <f t="shared" si="0"/>
        <v>Лицей</v>
      </c>
      <c r="E7" s="8" t="str">
        <f t="shared" si="0"/>
        <v>3а</v>
      </c>
      <c r="F7" s="8">
        <f t="shared" si="0"/>
        <v>94</v>
      </c>
      <c r="G7" s="8">
        <f t="shared" si="0"/>
        <v>85</v>
      </c>
      <c r="H7" s="8">
        <f t="shared" si="3"/>
        <v>11373004</v>
      </c>
      <c r="I7" s="9"/>
      <c r="J7" s="9">
        <v>2</v>
      </c>
      <c r="K7" s="10">
        <v>1</v>
      </c>
      <c r="L7" s="10"/>
      <c r="M7" s="9">
        <v>1</v>
      </c>
      <c r="N7" s="9"/>
      <c r="O7" s="10">
        <v>2</v>
      </c>
      <c r="P7" s="10"/>
      <c r="Q7" s="9"/>
      <c r="R7" s="9">
        <v>2</v>
      </c>
      <c r="S7" s="10"/>
      <c r="T7" s="10">
        <v>1</v>
      </c>
      <c r="U7" s="9"/>
      <c r="V7" s="9">
        <v>1</v>
      </c>
      <c r="W7" s="10"/>
      <c r="X7" s="10">
        <v>2</v>
      </c>
      <c r="Y7" s="9"/>
      <c r="Z7" s="9">
        <v>1</v>
      </c>
      <c r="AA7" s="11">
        <f t="shared" si="1"/>
        <v>13</v>
      </c>
      <c r="AC7" s="83">
        <v>2</v>
      </c>
      <c r="AD7" s="83">
        <f t="shared" si="4"/>
        <v>0</v>
      </c>
    </row>
    <row r="8" spans="1:30" ht="30" customHeight="1" x14ac:dyDescent="0.25">
      <c r="A8" s="4" t="str">
        <f t="shared" si="2"/>
        <v>Московский</v>
      </c>
      <c r="B8" s="12" t="str">
        <f t="shared" si="0"/>
        <v>ГБОУ лицей №373</v>
      </c>
      <c r="C8" s="6">
        <f t="shared" si="0"/>
        <v>11373</v>
      </c>
      <c r="D8" s="6" t="str">
        <f t="shared" si="0"/>
        <v>Лицей</v>
      </c>
      <c r="E8" s="8" t="str">
        <f t="shared" si="0"/>
        <v>3а</v>
      </c>
      <c r="F8" s="8">
        <f t="shared" si="0"/>
        <v>94</v>
      </c>
      <c r="G8" s="8">
        <f t="shared" si="0"/>
        <v>85</v>
      </c>
      <c r="H8" s="8">
        <f t="shared" si="3"/>
        <v>11373005</v>
      </c>
      <c r="I8" s="9">
        <v>1</v>
      </c>
      <c r="J8" s="9"/>
      <c r="K8" s="10">
        <v>1</v>
      </c>
      <c r="L8" s="10"/>
      <c r="M8" s="9">
        <v>1</v>
      </c>
      <c r="N8" s="9"/>
      <c r="O8" s="10"/>
      <c r="P8" s="10">
        <v>1</v>
      </c>
      <c r="Q8" s="9"/>
      <c r="R8" s="9">
        <v>2</v>
      </c>
      <c r="S8" s="10">
        <v>1</v>
      </c>
      <c r="T8" s="10"/>
      <c r="U8" s="9"/>
      <c r="V8" s="9">
        <v>1</v>
      </c>
      <c r="W8" s="10">
        <v>2</v>
      </c>
      <c r="X8" s="10"/>
      <c r="Y8" s="9">
        <v>1</v>
      </c>
      <c r="Z8" s="9"/>
      <c r="AA8" s="11">
        <f t="shared" si="1"/>
        <v>11</v>
      </c>
      <c r="AC8" s="83">
        <v>3</v>
      </c>
      <c r="AD8" s="83">
        <f t="shared" si="4"/>
        <v>0</v>
      </c>
    </row>
    <row r="9" spans="1:30" ht="30" customHeight="1" x14ac:dyDescent="0.25">
      <c r="A9" s="4" t="str">
        <f t="shared" si="2"/>
        <v>Московский</v>
      </c>
      <c r="B9" s="12" t="str">
        <f t="shared" si="0"/>
        <v>ГБОУ лицей №373</v>
      </c>
      <c r="C9" s="6">
        <f t="shared" si="0"/>
        <v>11373</v>
      </c>
      <c r="D9" s="6" t="str">
        <f t="shared" si="0"/>
        <v>Лицей</v>
      </c>
      <c r="E9" s="8" t="str">
        <f t="shared" si="0"/>
        <v>3а</v>
      </c>
      <c r="F9" s="8">
        <f t="shared" si="0"/>
        <v>94</v>
      </c>
      <c r="G9" s="8">
        <f t="shared" si="0"/>
        <v>85</v>
      </c>
      <c r="H9" s="8">
        <f t="shared" si="3"/>
        <v>11373006</v>
      </c>
      <c r="I9" s="9"/>
      <c r="J9" s="9">
        <v>2</v>
      </c>
      <c r="K9" s="10">
        <v>1</v>
      </c>
      <c r="L9" s="10"/>
      <c r="M9" s="9"/>
      <c r="N9" s="9">
        <v>1</v>
      </c>
      <c r="O9" s="10"/>
      <c r="P9" s="10">
        <v>2</v>
      </c>
      <c r="Q9" s="9"/>
      <c r="R9" s="9">
        <v>2</v>
      </c>
      <c r="S9" s="10">
        <v>1</v>
      </c>
      <c r="T9" s="10"/>
      <c r="U9" s="9">
        <v>0</v>
      </c>
      <c r="V9" s="9"/>
      <c r="W9" s="10">
        <v>2</v>
      </c>
      <c r="X9" s="10"/>
      <c r="Y9" s="9"/>
      <c r="Z9" s="9">
        <v>1</v>
      </c>
      <c r="AA9" s="11">
        <f t="shared" si="1"/>
        <v>12</v>
      </c>
      <c r="AC9" s="83">
        <v>4</v>
      </c>
      <c r="AD9" s="83">
        <f t="shared" si="4"/>
        <v>0</v>
      </c>
    </row>
    <row r="10" spans="1:30" ht="30" customHeight="1" x14ac:dyDescent="0.25">
      <c r="A10" s="4" t="str">
        <f t="shared" si="2"/>
        <v>Московский</v>
      </c>
      <c r="B10" s="12" t="str">
        <f t="shared" si="0"/>
        <v>ГБОУ лицей №373</v>
      </c>
      <c r="C10" s="6">
        <f t="shared" si="0"/>
        <v>11373</v>
      </c>
      <c r="D10" s="6" t="str">
        <f t="shared" si="0"/>
        <v>Лицей</v>
      </c>
      <c r="E10" s="8" t="str">
        <f t="shared" si="0"/>
        <v>3а</v>
      </c>
      <c r="F10" s="8">
        <f t="shared" si="0"/>
        <v>94</v>
      </c>
      <c r="G10" s="8">
        <f t="shared" si="0"/>
        <v>85</v>
      </c>
      <c r="H10" s="8">
        <f t="shared" si="3"/>
        <v>11373007</v>
      </c>
      <c r="I10" s="9"/>
      <c r="J10" s="9">
        <v>2</v>
      </c>
      <c r="K10" s="10">
        <v>1</v>
      </c>
      <c r="L10" s="10"/>
      <c r="M10" s="9">
        <v>1</v>
      </c>
      <c r="N10" s="9"/>
      <c r="O10" s="10">
        <v>1</v>
      </c>
      <c r="P10" s="10"/>
      <c r="Q10" s="9">
        <v>2</v>
      </c>
      <c r="R10" s="9"/>
      <c r="S10" s="10">
        <v>1</v>
      </c>
      <c r="T10" s="10"/>
      <c r="U10" s="9">
        <v>0</v>
      </c>
      <c r="V10" s="9"/>
      <c r="W10" s="10">
        <v>2</v>
      </c>
      <c r="X10" s="10"/>
      <c r="Y10" s="9">
        <v>0</v>
      </c>
      <c r="Z10" s="9"/>
      <c r="AA10" s="11">
        <f t="shared" si="1"/>
        <v>10</v>
      </c>
      <c r="AC10" s="83">
        <v>5</v>
      </c>
      <c r="AD10" s="83">
        <f t="shared" si="4"/>
        <v>1</v>
      </c>
    </row>
    <row r="11" spans="1:30" ht="30" customHeight="1" x14ac:dyDescent="0.25">
      <c r="A11" s="4" t="str">
        <f t="shared" si="2"/>
        <v>Московский</v>
      </c>
      <c r="B11" s="12" t="str">
        <f t="shared" si="0"/>
        <v>ГБОУ лицей №373</v>
      </c>
      <c r="C11" s="6">
        <f t="shared" si="0"/>
        <v>11373</v>
      </c>
      <c r="D11" s="6" t="str">
        <f t="shared" si="0"/>
        <v>Лицей</v>
      </c>
      <c r="E11" s="8" t="str">
        <f t="shared" si="0"/>
        <v>3а</v>
      </c>
      <c r="F11" s="8">
        <f t="shared" si="0"/>
        <v>94</v>
      </c>
      <c r="G11" s="8">
        <f t="shared" si="0"/>
        <v>85</v>
      </c>
      <c r="H11" s="8">
        <f t="shared" si="3"/>
        <v>11373008</v>
      </c>
      <c r="I11" s="9"/>
      <c r="J11" s="9">
        <v>2</v>
      </c>
      <c r="K11" s="10">
        <v>1</v>
      </c>
      <c r="L11" s="10"/>
      <c r="M11" s="9"/>
      <c r="N11" s="9">
        <v>0</v>
      </c>
      <c r="O11" s="10">
        <v>1</v>
      </c>
      <c r="P11" s="10"/>
      <c r="Q11" s="9"/>
      <c r="R11" s="9">
        <v>2</v>
      </c>
      <c r="S11" s="10"/>
      <c r="T11" s="10">
        <v>0</v>
      </c>
      <c r="U11" s="9">
        <v>0</v>
      </c>
      <c r="V11" s="9"/>
      <c r="W11" s="10">
        <v>2</v>
      </c>
      <c r="X11" s="10"/>
      <c r="Y11" s="9">
        <v>1</v>
      </c>
      <c r="Z11" s="9"/>
      <c r="AA11" s="11">
        <f t="shared" si="1"/>
        <v>9</v>
      </c>
      <c r="AC11" s="83">
        <v>6</v>
      </c>
      <c r="AD11" s="83">
        <f t="shared" si="4"/>
        <v>6</v>
      </c>
    </row>
    <row r="12" spans="1:30" ht="30" customHeight="1" x14ac:dyDescent="0.25">
      <c r="A12" s="4" t="str">
        <f t="shared" si="2"/>
        <v>Московский</v>
      </c>
      <c r="B12" s="12" t="str">
        <f t="shared" si="0"/>
        <v>ГБОУ лицей №373</v>
      </c>
      <c r="C12" s="6">
        <f t="shared" si="0"/>
        <v>11373</v>
      </c>
      <c r="D12" s="6" t="str">
        <f t="shared" si="0"/>
        <v>Лицей</v>
      </c>
      <c r="E12" s="8" t="str">
        <f t="shared" si="0"/>
        <v>3а</v>
      </c>
      <c r="F12" s="8">
        <f t="shared" si="0"/>
        <v>94</v>
      </c>
      <c r="G12" s="8">
        <f t="shared" si="0"/>
        <v>85</v>
      </c>
      <c r="H12" s="8">
        <f t="shared" si="3"/>
        <v>11373009</v>
      </c>
      <c r="I12" s="9"/>
      <c r="J12" s="9">
        <v>2</v>
      </c>
      <c r="K12" s="10">
        <v>1</v>
      </c>
      <c r="L12" s="10"/>
      <c r="M12" s="9">
        <v>1</v>
      </c>
      <c r="N12" s="9"/>
      <c r="O12" s="10">
        <v>2</v>
      </c>
      <c r="P12" s="10"/>
      <c r="Q12" s="9">
        <v>1</v>
      </c>
      <c r="R12" s="9"/>
      <c r="S12" s="10">
        <v>1</v>
      </c>
      <c r="T12" s="10"/>
      <c r="U12" s="9"/>
      <c r="V12" s="9">
        <v>1</v>
      </c>
      <c r="W12" s="10">
        <v>2</v>
      </c>
      <c r="X12" s="10"/>
      <c r="Y12" s="9">
        <v>1</v>
      </c>
      <c r="Z12" s="9"/>
      <c r="AA12" s="11">
        <f t="shared" si="1"/>
        <v>12</v>
      </c>
      <c r="AC12" s="83">
        <v>7</v>
      </c>
      <c r="AD12" s="83">
        <f t="shared" si="4"/>
        <v>7</v>
      </c>
    </row>
    <row r="13" spans="1:30" ht="30" customHeight="1" x14ac:dyDescent="0.25">
      <c r="A13" s="4" t="str">
        <f t="shared" si="2"/>
        <v>Московский</v>
      </c>
      <c r="B13" s="12" t="str">
        <f t="shared" si="0"/>
        <v>ГБОУ лицей №373</v>
      </c>
      <c r="C13" s="6">
        <f t="shared" si="0"/>
        <v>11373</v>
      </c>
      <c r="D13" s="6" t="str">
        <f t="shared" si="0"/>
        <v>Лицей</v>
      </c>
      <c r="E13" s="8" t="str">
        <f t="shared" si="0"/>
        <v>3а</v>
      </c>
      <c r="F13" s="8">
        <f t="shared" si="0"/>
        <v>94</v>
      </c>
      <c r="G13" s="8">
        <f t="shared" si="0"/>
        <v>85</v>
      </c>
      <c r="H13" s="8">
        <f t="shared" si="3"/>
        <v>11373010</v>
      </c>
      <c r="I13" s="9">
        <v>1</v>
      </c>
      <c r="J13" s="9"/>
      <c r="K13" s="10"/>
      <c r="L13" s="10">
        <v>0</v>
      </c>
      <c r="M13" s="9">
        <v>1</v>
      </c>
      <c r="N13" s="9"/>
      <c r="O13" s="10"/>
      <c r="P13" s="10">
        <v>1</v>
      </c>
      <c r="Q13" s="9">
        <v>2</v>
      </c>
      <c r="R13" s="9"/>
      <c r="S13" s="10">
        <v>1</v>
      </c>
      <c r="T13" s="10"/>
      <c r="U13" s="9">
        <v>0</v>
      </c>
      <c r="V13" s="9"/>
      <c r="W13" s="10">
        <v>1</v>
      </c>
      <c r="X13" s="10"/>
      <c r="Y13" s="9"/>
      <c r="Z13" s="9">
        <v>0</v>
      </c>
      <c r="AA13" s="11">
        <f t="shared" si="1"/>
        <v>7</v>
      </c>
      <c r="AC13" s="83">
        <v>8</v>
      </c>
      <c r="AD13" s="83">
        <f t="shared" si="4"/>
        <v>4</v>
      </c>
    </row>
    <row r="14" spans="1:30" ht="30" customHeight="1" x14ac:dyDescent="0.25">
      <c r="A14" s="4" t="str">
        <f t="shared" si="2"/>
        <v>Московский</v>
      </c>
      <c r="B14" s="12" t="str">
        <f t="shared" si="0"/>
        <v>ГБОУ лицей №373</v>
      </c>
      <c r="C14" s="6">
        <f t="shared" si="0"/>
        <v>11373</v>
      </c>
      <c r="D14" s="6" t="str">
        <f t="shared" si="0"/>
        <v>Лицей</v>
      </c>
      <c r="E14" s="8" t="str">
        <f t="shared" si="0"/>
        <v>3а</v>
      </c>
      <c r="F14" s="8">
        <f t="shared" si="0"/>
        <v>94</v>
      </c>
      <c r="G14" s="8">
        <f t="shared" si="0"/>
        <v>85</v>
      </c>
      <c r="H14" s="8">
        <f t="shared" si="3"/>
        <v>11373011</v>
      </c>
      <c r="I14" s="9"/>
      <c r="J14" s="9">
        <v>2</v>
      </c>
      <c r="K14" s="10"/>
      <c r="L14" s="10">
        <v>1</v>
      </c>
      <c r="M14" s="9">
        <v>1</v>
      </c>
      <c r="N14" s="9"/>
      <c r="O14" s="10"/>
      <c r="P14" s="10">
        <v>2</v>
      </c>
      <c r="Q14" s="9">
        <v>2</v>
      </c>
      <c r="R14" s="9"/>
      <c r="S14" s="10">
        <v>1</v>
      </c>
      <c r="T14" s="10"/>
      <c r="U14" s="9"/>
      <c r="V14" s="9">
        <v>1</v>
      </c>
      <c r="W14" s="10"/>
      <c r="X14" s="10">
        <v>2</v>
      </c>
      <c r="Y14" s="9">
        <v>1</v>
      </c>
      <c r="Z14" s="9"/>
      <c r="AA14" s="11">
        <f t="shared" si="1"/>
        <v>13</v>
      </c>
      <c r="AC14" s="83">
        <v>9</v>
      </c>
      <c r="AD14" s="83">
        <f t="shared" si="4"/>
        <v>14</v>
      </c>
    </row>
    <row r="15" spans="1:30" ht="30" customHeight="1" x14ac:dyDescent="0.25">
      <c r="A15" s="4" t="str">
        <f t="shared" si="2"/>
        <v>Московский</v>
      </c>
      <c r="B15" s="12" t="str">
        <f t="shared" si="0"/>
        <v>ГБОУ лицей №373</v>
      </c>
      <c r="C15" s="6">
        <f t="shared" si="0"/>
        <v>11373</v>
      </c>
      <c r="D15" s="6" t="str">
        <f t="shared" si="0"/>
        <v>Лицей</v>
      </c>
      <c r="E15" s="8" t="str">
        <f t="shared" si="0"/>
        <v>3а</v>
      </c>
      <c r="F15" s="8">
        <f t="shared" si="0"/>
        <v>94</v>
      </c>
      <c r="G15" s="8">
        <f t="shared" si="0"/>
        <v>85</v>
      </c>
      <c r="H15" s="8">
        <f t="shared" si="3"/>
        <v>11373012</v>
      </c>
      <c r="I15" s="9"/>
      <c r="J15" s="9">
        <v>2</v>
      </c>
      <c r="K15" s="10"/>
      <c r="L15" s="10">
        <v>1</v>
      </c>
      <c r="M15" s="9">
        <v>1</v>
      </c>
      <c r="N15" s="9"/>
      <c r="O15" s="10">
        <v>2</v>
      </c>
      <c r="P15" s="10"/>
      <c r="Q15" s="9">
        <v>2</v>
      </c>
      <c r="R15" s="9"/>
      <c r="S15" s="10">
        <v>1</v>
      </c>
      <c r="T15" s="10"/>
      <c r="U15" s="9"/>
      <c r="V15" s="9">
        <v>0</v>
      </c>
      <c r="W15" s="10">
        <v>2</v>
      </c>
      <c r="X15" s="10"/>
      <c r="Y15" s="9">
        <v>1</v>
      </c>
      <c r="Z15" s="9"/>
      <c r="AA15" s="11">
        <f t="shared" si="1"/>
        <v>12</v>
      </c>
      <c r="AC15" s="83">
        <v>10</v>
      </c>
      <c r="AD15" s="83">
        <f t="shared" si="4"/>
        <v>16</v>
      </c>
    </row>
    <row r="16" spans="1:30" ht="30" customHeight="1" x14ac:dyDescent="0.25">
      <c r="A16" s="4" t="str">
        <f t="shared" si="2"/>
        <v>Московский</v>
      </c>
      <c r="B16" s="12" t="str">
        <f t="shared" si="0"/>
        <v>ГБОУ лицей №373</v>
      </c>
      <c r="C16" s="6">
        <f t="shared" si="0"/>
        <v>11373</v>
      </c>
      <c r="D16" s="6" t="str">
        <f t="shared" si="0"/>
        <v>Лицей</v>
      </c>
      <c r="E16" s="8" t="str">
        <f t="shared" si="0"/>
        <v>3а</v>
      </c>
      <c r="F16" s="8">
        <f t="shared" si="0"/>
        <v>94</v>
      </c>
      <c r="G16" s="8">
        <f t="shared" si="0"/>
        <v>85</v>
      </c>
      <c r="H16" s="8">
        <f t="shared" si="3"/>
        <v>11373013</v>
      </c>
      <c r="I16" s="9"/>
      <c r="J16" s="9">
        <v>2</v>
      </c>
      <c r="K16" s="10"/>
      <c r="L16" s="10">
        <v>1</v>
      </c>
      <c r="M16" s="9"/>
      <c r="N16" s="9">
        <v>1</v>
      </c>
      <c r="O16" s="10">
        <v>2</v>
      </c>
      <c r="P16" s="10"/>
      <c r="Q16" s="9">
        <v>2</v>
      </c>
      <c r="R16" s="9"/>
      <c r="S16" s="10"/>
      <c r="T16" s="10">
        <v>1</v>
      </c>
      <c r="U16" s="9"/>
      <c r="V16" s="9">
        <v>0</v>
      </c>
      <c r="W16" s="10"/>
      <c r="X16" s="10">
        <v>2</v>
      </c>
      <c r="Y16" s="9">
        <v>1</v>
      </c>
      <c r="Z16" s="9"/>
      <c r="AA16" s="11">
        <f t="shared" si="1"/>
        <v>12</v>
      </c>
      <c r="AC16" s="83">
        <v>11</v>
      </c>
      <c r="AD16" s="83">
        <f t="shared" si="4"/>
        <v>15</v>
      </c>
    </row>
    <row r="17" spans="1:30" ht="30" customHeight="1" x14ac:dyDescent="0.25">
      <c r="A17" s="4" t="str">
        <f t="shared" si="2"/>
        <v>Московский</v>
      </c>
      <c r="B17" s="12" t="str">
        <f t="shared" si="0"/>
        <v>ГБОУ лицей №373</v>
      </c>
      <c r="C17" s="6">
        <f t="shared" si="0"/>
        <v>11373</v>
      </c>
      <c r="D17" s="6" t="str">
        <f t="shared" si="0"/>
        <v>Лицей</v>
      </c>
      <c r="E17" s="8" t="str">
        <f t="shared" si="0"/>
        <v>3а</v>
      </c>
      <c r="F17" s="8">
        <f t="shared" si="0"/>
        <v>94</v>
      </c>
      <c r="G17" s="8">
        <f t="shared" si="0"/>
        <v>85</v>
      </c>
      <c r="H17" s="8">
        <f t="shared" si="3"/>
        <v>11373014</v>
      </c>
      <c r="I17" s="9"/>
      <c r="J17" s="9">
        <v>2</v>
      </c>
      <c r="K17" s="10">
        <v>1</v>
      </c>
      <c r="L17" s="10"/>
      <c r="M17" s="9">
        <v>0</v>
      </c>
      <c r="N17" s="9"/>
      <c r="O17" s="10"/>
      <c r="P17" s="10">
        <v>2</v>
      </c>
      <c r="Q17" s="9">
        <v>2</v>
      </c>
      <c r="R17" s="9"/>
      <c r="S17" s="10">
        <v>1</v>
      </c>
      <c r="T17" s="10"/>
      <c r="U17" s="9"/>
      <c r="V17" s="9">
        <v>0</v>
      </c>
      <c r="W17" s="10">
        <v>2</v>
      </c>
      <c r="X17" s="10"/>
      <c r="Y17" s="9"/>
      <c r="Z17" s="9">
        <v>0</v>
      </c>
      <c r="AA17" s="11">
        <f t="shared" si="1"/>
        <v>10</v>
      </c>
      <c r="AC17" s="83">
        <v>12</v>
      </c>
      <c r="AD17" s="83">
        <f t="shared" si="4"/>
        <v>13</v>
      </c>
    </row>
    <row r="18" spans="1:30" ht="30" customHeight="1" x14ac:dyDescent="0.25">
      <c r="A18" s="4" t="str">
        <f t="shared" si="2"/>
        <v>Московский</v>
      </c>
      <c r="B18" s="12" t="str">
        <f t="shared" si="0"/>
        <v>ГБОУ лицей №373</v>
      </c>
      <c r="C18" s="6">
        <f t="shared" si="0"/>
        <v>11373</v>
      </c>
      <c r="D18" s="6" t="str">
        <f t="shared" si="0"/>
        <v>Лицей</v>
      </c>
      <c r="E18" s="8" t="str">
        <f t="shared" si="0"/>
        <v>3а</v>
      </c>
      <c r="F18" s="8">
        <f t="shared" si="0"/>
        <v>94</v>
      </c>
      <c r="G18" s="8">
        <f t="shared" si="0"/>
        <v>85</v>
      </c>
      <c r="H18" s="8">
        <f t="shared" si="3"/>
        <v>11373015</v>
      </c>
      <c r="I18" s="9"/>
      <c r="J18" s="9">
        <v>2</v>
      </c>
      <c r="K18" s="10">
        <v>1</v>
      </c>
      <c r="L18" s="10"/>
      <c r="M18" s="9">
        <v>1</v>
      </c>
      <c r="N18" s="9"/>
      <c r="O18" s="10"/>
      <c r="P18" s="10">
        <v>2</v>
      </c>
      <c r="Q18" s="9"/>
      <c r="R18" s="9">
        <v>2</v>
      </c>
      <c r="S18" s="10"/>
      <c r="T18" s="10">
        <v>1</v>
      </c>
      <c r="U18" s="9">
        <v>1</v>
      </c>
      <c r="V18" s="9"/>
      <c r="W18" s="10">
        <v>2</v>
      </c>
      <c r="X18" s="10"/>
      <c r="Y18" s="9"/>
      <c r="Z18" s="9">
        <v>1</v>
      </c>
      <c r="AA18" s="11">
        <f t="shared" si="1"/>
        <v>13</v>
      </c>
      <c r="AC18" s="83">
        <v>13</v>
      </c>
      <c r="AD18" s="83">
        <f t="shared" si="4"/>
        <v>9</v>
      </c>
    </row>
    <row r="19" spans="1:30" ht="30" customHeight="1" x14ac:dyDescent="0.25">
      <c r="A19" s="4" t="str">
        <f t="shared" si="2"/>
        <v>Московский</v>
      </c>
      <c r="B19" s="12" t="str">
        <f t="shared" si="0"/>
        <v>ГБОУ лицей №373</v>
      </c>
      <c r="C19" s="6">
        <f t="shared" si="0"/>
        <v>11373</v>
      </c>
      <c r="D19" s="6" t="str">
        <f t="shared" si="0"/>
        <v>Лицей</v>
      </c>
      <c r="E19" s="8" t="str">
        <f t="shared" si="0"/>
        <v>3а</v>
      </c>
      <c r="F19" s="8">
        <f t="shared" si="0"/>
        <v>94</v>
      </c>
      <c r="G19" s="8">
        <f t="shared" si="0"/>
        <v>85</v>
      </c>
      <c r="H19" s="8">
        <f t="shared" si="3"/>
        <v>11373016</v>
      </c>
      <c r="I19" s="9"/>
      <c r="J19" s="9">
        <v>2</v>
      </c>
      <c r="K19" s="10">
        <v>1</v>
      </c>
      <c r="L19" s="10"/>
      <c r="M19" s="9"/>
      <c r="N19" s="9">
        <v>0</v>
      </c>
      <c r="O19" s="10">
        <v>1</v>
      </c>
      <c r="P19" s="10"/>
      <c r="Q19" s="9">
        <v>2</v>
      </c>
      <c r="R19" s="9"/>
      <c r="S19" s="10">
        <v>1</v>
      </c>
      <c r="T19" s="10"/>
      <c r="U19" s="9">
        <v>0</v>
      </c>
      <c r="V19" s="9"/>
      <c r="W19" s="10">
        <v>2</v>
      </c>
      <c r="X19" s="10"/>
      <c r="Y19" s="9">
        <v>1</v>
      </c>
      <c r="Z19" s="9"/>
      <c r="AA19" s="11">
        <f t="shared" si="1"/>
        <v>10</v>
      </c>
      <c r="AC19" s="52"/>
      <c r="AD19" s="85">
        <f>SUM(AD5:AD18)</f>
        <v>85</v>
      </c>
    </row>
    <row r="20" spans="1:30" ht="30" customHeight="1" x14ac:dyDescent="0.25">
      <c r="A20" s="4" t="str">
        <f t="shared" si="2"/>
        <v>Московский</v>
      </c>
      <c r="B20" s="12" t="str">
        <f t="shared" si="0"/>
        <v>ГБОУ лицей №373</v>
      </c>
      <c r="C20" s="6">
        <f t="shared" si="0"/>
        <v>11373</v>
      </c>
      <c r="D20" s="6" t="str">
        <f t="shared" si="0"/>
        <v>Лицей</v>
      </c>
      <c r="E20" s="8" t="str">
        <f t="shared" si="0"/>
        <v>3а</v>
      </c>
      <c r="F20" s="8">
        <f t="shared" si="0"/>
        <v>94</v>
      </c>
      <c r="G20" s="8">
        <f t="shared" si="0"/>
        <v>85</v>
      </c>
      <c r="H20" s="8">
        <f t="shared" si="3"/>
        <v>11373017</v>
      </c>
      <c r="I20" s="9"/>
      <c r="J20" s="9">
        <v>2</v>
      </c>
      <c r="K20" s="10">
        <v>1</v>
      </c>
      <c r="L20" s="10"/>
      <c r="M20" s="9"/>
      <c r="N20" s="9">
        <v>1</v>
      </c>
      <c r="O20" s="10"/>
      <c r="P20" s="10">
        <v>1</v>
      </c>
      <c r="Q20" s="9"/>
      <c r="R20" s="9">
        <v>1</v>
      </c>
      <c r="S20" s="10"/>
      <c r="T20" s="10">
        <v>1</v>
      </c>
      <c r="U20" s="9"/>
      <c r="V20" s="9">
        <v>0</v>
      </c>
      <c r="W20" s="10"/>
      <c r="X20" s="10">
        <v>1</v>
      </c>
      <c r="Y20" s="9"/>
      <c r="Z20" s="9">
        <v>1</v>
      </c>
      <c r="AA20" s="11">
        <f t="shared" si="1"/>
        <v>9</v>
      </c>
    </row>
    <row r="21" spans="1:30" ht="30" customHeight="1" x14ac:dyDescent="0.25">
      <c r="A21" s="4" t="str">
        <f t="shared" si="2"/>
        <v>Московский</v>
      </c>
      <c r="B21" s="12" t="str">
        <f t="shared" si="2"/>
        <v>ГБОУ лицей №373</v>
      </c>
      <c r="C21" s="6">
        <f t="shared" si="2"/>
        <v>11373</v>
      </c>
      <c r="D21" s="6" t="str">
        <f t="shared" si="2"/>
        <v>Лицей</v>
      </c>
      <c r="E21" s="8" t="str">
        <f t="shared" si="2"/>
        <v>3а</v>
      </c>
      <c r="F21" s="8">
        <f t="shared" si="2"/>
        <v>94</v>
      </c>
      <c r="G21" s="8">
        <f t="shared" si="2"/>
        <v>85</v>
      </c>
      <c r="H21" s="8">
        <f t="shared" si="3"/>
        <v>11373018</v>
      </c>
      <c r="I21" s="9"/>
      <c r="J21" s="9">
        <v>2</v>
      </c>
      <c r="K21" s="10">
        <v>1</v>
      </c>
      <c r="L21" s="10"/>
      <c r="M21" s="9">
        <v>1</v>
      </c>
      <c r="N21" s="9"/>
      <c r="O21" s="10">
        <v>2</v>
      </c>
      <c r="P21" s="10"/>
      <c r="Q21" s="9">
        <v>2</v>
      </c>
      <c r="R21" s="9"/>
      <c r="S21" s="10">
        <v>1</v>
      </c>
      <c r="T21" s="10"/>
      <c r="U21" s="9"/>
      <c r="V21" s="9">
        <v>1</v>
      </c>
      <c r="W21" s="10">
        <v>2</v>
      </c>
      <c r="X21" s="10"/>
      <c r="Y21" s="9">
        <v>1</v>
      </c>
      <c r="Z21" s="9"/>
      <c r="AA21" s="11">
        <f t="shared" si="1"/>
        <v>13</v>
      </c>
    </row>
    <row r="22" spans="1:30" ht="30" customHeight="1" x14ac:dyDescent="0.25">
      <c r="A22" s="4" t="str">
        <f t="shared" ref="A22:G37" si="5">A21</f>
        <v>Московский</v>
      </c>
      <c r="B22" s="12" t="str">
        <f t="shared" si="5"/>
        <v>ГБОУ лицей №373</v>
      </c>
      <c r="C22" s="6">
        <f t="shared" si="5"/>
        <v>11373</v>
      </c>
      <c r="D22" s="6" t="str">
        <f t="shared" si="5"/>
        <v>Лицей</v>
      </c>
      <c r="E22" s="8" t="str">
        <f t="shared" si="5"/>
        <v>3а</v>
      </c>
      <c r="F22" s="8">
        <f t="shared" si="5"/>
        <v>94</v>
      </c>
      <c r="G22" s="8">
        <f t="shared" si="5"/>
        <v>85</v>
      </c>
      <c r="H22" s="8">
        <f t="shared" si="3"/>
        <v>11373019</v>
      </c>
      <c r="I22" s="9"/>
      <c r="J22" s="9">
        <v>2</v>
      </c>
      <c r="K22" s="10">
        <v>1</v>
      </c>
      <c r="L22" s="10"/>
      <c r="M22" s="9"/>
      <c r="N22" s="9">
        <v>1</v>
      </c>
      <c r="O22" s="10">
        <v>1</v>
      </c>
      <c r="P22" s="10"/>
      <c r="Q22" s="9">
        <v>1</v>
      </c>
      <c r="R22" s="9"/>
      <c r="S22" s="10">
        <v>1</v>
      </c>
      <c r="T22" s="10"/>
      <c r="U22" s="9">
        <v>1</v>
      </c>
      <c r="V22" s="9"/>
      <c r="W22" s="10">
        <v>2</v>
      </c>
      <c r="X22" s="10"/>
      <c r="Y22" s="9">
        <v>1</v>
      </c>
      <c r="Z22" s="9"/>
      <c r="AA22" s="11">
        <f t="shared" si="1"/>
        <v>11</v>
      </c>
    </row>
    <row r="23" spans="1:30" ht="30" customHeight="1" x14ac:dyDescent="0.25">
      <c r="A23" s="4" t="str">
        <f t="shared" si="5"/>
        <v>Московский</v>
      </c>
      <c r="B23" s="12" t="str">
        <f t="shared" si="5"/>
        <v>ГБОУ лицей №373</v>
      </c>
      <c r="C23" s="6">
        <f t="shared" si="5"/>
        <v>11373</v>
      </c>
      <c r="D23" s="6" t="str">
        <f t="shared" si="5"/>
        <v>Лицей</v>
      </c>
      <c r="E23" s="8" t="str">
        <f t="shared" si="5"/>
        <v>3а</v>
      </c>
      <c r="F23" s="8">
        <f t="shared" si="5"/>
        <v>94</v>
      </c>
      <c r="G23" s="8">
        <f t="shared" si="5"/>
        <v>85</v>
      </c>
      <c r="H23" s="8">
        <f t="shared" si="3"/>
        <v>11373020</v>
      </c>
      <c r="I23" s="9"/>
      <c r="J23" s="9">
        <v>1</v>
      </c>
      <c r="K23" s="10">
        <v>1</v>
      </c>
      <c r="L23" s="10"/>
      <c r="M23" s="9"/>
      <c r="N23" s="9">
        <v>1</v>
      </c>
      <c r="O23" s="10">
        <v>1</v>
      </c>
      <c r="P23" s="10"/>
      <c r="Q23" s="9">
        <v>2</v>
      </c>
      <c r="R23" s="9"/>
      <c r="S23" s="10">
        <v>1</v>
      </c>
      <c r="T23" s="10"/>
      <c r="U23" s="9"/>
      <c r="V23" s="9">
        <v>1</v>
      </c>
      <c r="W23" s="10">
        <v>1</v>
      </c>
      <c r="X23" s="10"/>
      <c r="Y23" s="9">
        <v>0</v>
      </c>
      <c r="Z23" s="9"/>
      <c r="AA23" s="11">
        <f t="shared" si="1"/>
        <v>9</v>
      </c>
    </row>
    <row r="24" spans="1:30" ht="30" customHeight="1" x14ac:dyDescent="0.25">
      <c r="A24" s="4" t="str">
        <f t="shared" si="5"/>
        <v>Московский</v>
      </c>
      <c r="B24" s="12" t="str">
        <f t="shared" si="5"/>
        <v>ГБОУ лицей №373</v>
      </c>
      <c r="C24" s="6">
        <f t="shared" si="5"/>
        <v>11373</v>
      </c>
      <c r="D24" s="6" t="str">
        <f t="shared" si="5"/>
        <v>Лицей</v>
      </c>
      <c r="E24" s="8" t="str">
        <f t="shared" si="5"/>
        <v>3а</v>
      </c>
      <c r="F24" s="8">
        <f t="shared" si="5"/>
        <v>94</v>
      </c>
      <c r="G24" s="8">
        <f t="shared" si="5"/>
        <v>85</v>
      </c>
      <c r="H24" s="8">
        <f t="shared" si="3"/>
        <v>11373021</v>
      </c>
      <c r="I24" s="9">
        <v>0</v>
      </c>
      <c r="J24" s="9"/>
      <c r="K24" s="10"/>
      <c r="L24" s="10">
        <v>1</v>
      </c>
      <c r="M24" s="9">
        <v>1</v>
      </c>
      <c r="N24" s="9"/>
      <c r="O24" s="10">
        <v>2</v>
      </c>
      <c r="P24" s="10"/>
      <c r="Q24" s="9"/>
      <c r="R24" s="9">
        <v>2</v>
      </c>
      <c r="S24" s="10">
        <v>0</v>
      </c>
      <c r="T24" s="10"/>
      <c r="U24" s="9">
        <v>1</v>
      </c>
      <c r="V24" s="9"/>
      <c r="W24" s="10"/>
      <c r="X24" s="10">
        <v>1</v>
      </c>
      <c r="Y24" s="9">
        <v>0</v>
      </c>
      <c r="Z24" s="9"/>
      <c r="AA24" s="11">
        <f t="shared" si="1"/>
        <v>8</v>
      </c>
    </row>
    <row r="25" spans="1:30" ht="30" customHeight="1" x14ac:dyDescent="0.25">
      <c r="A25" s="4" t="str">
        <f t="shared" si="5"/>
        <v>Московский</v>
      </c>
      <c r="B25" s="12" t="str">
        <f t="shared" si="5"/>
        <v>ГБОУ лицей №373</v>
      </c>
      <c r="C25" s="6">
        <f t="shared" si="5"/>
        <v>11373</v>
      </c>
      <c r="D25" s="6" t="str">
        <f t="shared" si="5"/>
        <v>Лицей</v>
      </c>
      <c r="E25" s="8" t="str">
        <f t="shared" si="5"/>
        <v>3а</v>
      </c>
      <c r="F25" s="8">
        <f t="shared" si="5"/>
        <v>94</v>
      </c>
      <c r="G25" s="8">
        <f t="shared" si="5"/>
        <v>85</v>
      </c>
      <c r="H25" s="8">
        <f t="shared" si="3"/>
        <v>11373022</v>
      </c>
      <c r="I25" s="9">
        <v>2</v>
      </c>
      <c r="J25" s="9"/>
      <c r="K25" s="10"/>
      <c r="L25" s="10">
        <v>1</v>
      </c>
      <c r="M25" s="9"/>
      <c r="N25" s="9">
        <v>1</v>
      </c>
      <c r="O25" s="10">
        <v>1</v>
      </c>
      <c r="P25" s="10"/>
      <c r="Q25" s="9"/>
      <c r="R25" s="9">
        <v>1</v>
      </c>
      <c r="S25" s="10">
        <v>0</v>
      </c>
      <c r="T25" s="10"/>
      <c r="U25" s="9"/>
      <c r="V25" s="9">
        <v>0</v>
      </c>
      <c r="W25" s="10">
        <v>2</v>
      </c>
      <c r="X25" s="10"/>
      <c r="Y25" s="9">
        <v>1</v>
      </c>
      <c r="Z25" s="9"/>
      <c r="AA25" s="11">
        <f t="shared" si="1"/>
        <v>9</v>
      </c>
    </row>
    <row r="26" spans="1:30" ht="30" customHeight="1" x14ac:dyDescent="0.25">
      <c r="A26" s="4" t="str">
        <f t="shared" si="5"/>
        <v>Московский</v>
      </c>
      <c r="B26" s="12" t="str">
        <f t="shared" si="5"/>
        <v>ГБОУ лицей №373</v>
      </c>
      <c r="C26" s="6">
        <f t="shared" si="5"/>
        <v>11373</v>
      </c>
      <c r="D26" s="6" t="str">
        <f t="shared" si="5"/>
        <v>Лицей</v>
      </c>
      <c r="E26" s="8" t="str">
        <f t="shared" si="5"/>
        <v>3а</v>
      </c>
      <c r="F26" s="8">
        <f t="shared" si="5"/>
        <v>94</v>
      </c>
      <c r="G26" s="8">
        <f t="shared" si="5"/>
        <v>85</v>
      </c>
      <c r="H26" s="8">
        <f t="shared" si="3"/>
        <v>11373023</v>
      </c>
      <c r="I26" s="9"/>
      <c r="J26" s="9">
        <v>2</v>
      </c>
      <c r="K26" s="10">
        <v>1</v>
      </c>
      <c r="L26" s="10"/>
      <c r="M26" s="9">
        <v>1</v>
      </c>
      <c r="N26" s="9"/>
      <c r="O26" s="10">
        <v>2</v>
      </c>
      <c r="P26" s="10"/>
      <c r="Q26" s="9"/>
      <c r="R26" s="9">
        <v>1</v>
      </c>
      <c r="S26" s="10">
        <v>1</v>
      </c>
      <c r="T26" s="10"/>
      <c r="U26" s="9"/>
      <c r="V26" s="9">
        <v>0</v>
      </c>
      <c r="W26" s="10">
        <v>2</v>
      </c>
      <c r="X26" s="10"/>
      <c r="Y26" s="9">
        <v>1</v>
      </c>
      <c r="Z26" s="9"/>
      <c r="AA26" s="11">
        <f t="shared" si="1"/>
        <v>11</v>
      </c>
    </row>
    <row r="27" spans="1:30" ht="30" customHeight="1" x14ac:dyDescent="0.25">
      <c r="A27" s="4" t="str">
        <f t="shared" si="5"/>
        <v>Московский</v>
      </c>
      <c r="B27" s="12" t="str">
        <f t="shared" si="5"/>
        <v>ГБОУ лицей №373</v>
      </c>
      <c r="C27" s="6">
        <f t="shared" si="5"/>
        <v>11373</v>
      </c>
      <c r="D27" s="6" t="str">
        <f t="shared" si="5"/>
        <v>Лицей</v>
      </c>
      <c r="E27" s="8" t="str">
        <f t="shared" si="5"/>
        <v>3а</v>
      </c>
      <c r="F27" s="8">
        <f t="shared" si="5"/>
        <v>94</v>
      </c>
      <c r="G27" s="8">
        <f t="shared" si="5"/>
        <v>85</v>
      </c>
      <c r="H27" s="8">
        <f t="shared" si="3"/>
        <v>11373024</v>
      </c>
      <c r="I27" s="9">
        <v>1</v>
      </c>
      <c r="J27" s="9"/>
      <c r="K27" s="10">
        <v>1</v>
      </c>
      <c r="L27" s="10"/>
      <c r="M27" s="9">
        <v>1</v>
      </c>
      <c r="N27" s="9"/>
      <c r="O27" s="10">
        <v>2</v>
      </c>
      <c r="P27" s="10"/>
      <c r="Q27" s="9">
        <v>2</v>
      </c>
      <c r="R27" s="9"/>
      <c r="S27" s="10"/>
      <c r="T27" s="10">
        <v>1</v>
      </c>
      <c r="U27" s="9"/>
      <c r="V27" s="9">
        <v>1</v>
      </c>
      <c r="W27" s="10">
        <v>2</v>
      </c>
      <c r="X27" s="10"/>
      <c r="Y27" s="9">
        <v>1</v>
      </c>
      <c r="Z27" s="9"/>
      <c r="AA27" s="11">
        <f t="shared" si="1"/>
        <v>12</v>
      </c>
    </row>
    <row r="28" spans="1:30" ht="30" customHeight="1" x14ac:dyDescent="0.25">
      <c r="A28" s="4" t="str">
        <f t="shared" si="5"/>
        <v>Московский</v>
      </c>
      <c r="B28" s="12" t="str">
        <f t="shared" si="5"/>
        <v>ГБОУ лицей №373</v>
      </c>
      <c r="C28" s="6">
        <f t="shared" si="5"/>
        <v>11373</v>
      </c>
      <c r="D28" s="6" t="str">
        <f t="shared" si="5"/>
        <v>Лицей</v>
      </c>
      <c r="E28" s="8" t="str">
        <f t="shared" si="5"/>
        <v>3а</v>
      </c>
      <c r="F28" s="8">
        <f t="shared" si="5"/>
        <v>94</v>
      </c>
      <c r="G28" s="8">
        <f t="shared" si="5"/>
        <v>85</v>
      </c>
      <c r="H28" s="8">
        <f t="shared" si="3"/>
        <v>11373025</v>
      </c>
      <c r="I28" s="9"/>
      <c r="J28" s="9">
        <v>2</v>
      </c>
      <c r="K28" s="10">
        <v>1</v>
      </c>
      <c r="L28" s="10"/>
      <c r="M28" s="9"/>
      <c r="N28" s="9">
        <v>1</v>
      </c>
      <c r="O28" s="10"/>
      <c r="P28" s="10">
        <v>1</v>
      </c>
      <c r="Q28" s="9"/>
      <c r="R28" s="9">
        <v>2</v>
      </c>
      <c r="S28" s="10">
        <v>1</v>
      </c>
      <c r="T28" s="10"/>
      <c r="U28" s="9">
        <v>1</v>
      </c>
      <c r="V28" s="9"/>
      <c r="W28" s="10">
        <v>2</v>
      </c>
      <c r="X28" s="10"/>
      <c r="Y28" s="9">
        <v>0</v>
      </c>
      <c r="Z28" s="9"/>
      <c r="AA28" s="11">
        <f t="shared" si="1"/>
        <v>11</v>
      </c>
    </row>
    <row r="29" spans="1:30" ht="30" customHeight="1" x14ac:dyDescent="0.25">
      <c r="A29" s="4" t="str">
        <f t="shared" si="5"/>
        <v>Московский</v>
      </c>
      <c r="B29" s="12" t="str">
        <f t="shared" si="5"/>
        <v>ГБОУ лицей №373</v>
      </c>
      <c r="C29" s="6">
        <f t="shared" si="5"/>
        <v>11373</v>
      </c>
      <c r="D29" s="6" t="str">
        <f t="shared" si="5"/>
        <v>Лицей</v>
      </c>
      <c r="E29" s="8" t="str">
        <f t="shared" si="5"/>
        <v>3а</v>
      </c>
      <c r="F29" s="8">
        <f t="shared" si="5"/>
        <v>94</v>
      </c>
      <c r="G29" s="8">
        <f t="shared" si="5"/>
        <v>85</v>
      </c>
      <c r="H29" s="8">
        <f t="shared" si="3"/>
        <v>11373026</v>
      </c>
      <c r="I29" s="9">
        <v>1</v>
      </c>
      <c r="J29" s="9"/>
      <c r="K29" s="10">
        <v>1</v>
      </c>
      <c r="L29" s="10"/>
      <c r="M29" s="9">
        <v>1</v>
      </c>
      <c r="N29" s="9"/>
      <c r="O29" s="10">
        <v>1</v>
      </c>
      <c r="P29" s="10"/>
      <c r="Q29" s="9">
        <v>2</v>
      </c>
      <c r="R29" s="9"/>
      <c r="S29" s="10">
        <v>0</v>
      </c>
      <c r="T29" s="10"/>
      <c r="U29" s="9">
        <v>1</v>
      </c>
      <c r="V29" s="9"/>
      <c r="W29" s="10">
        <v>1</v>
      </c>
      <c r="X29" s="10"/>
      <c r="Y29" s="9">
        <v>1</v>
      </c>
      <c r="Z29" s="9"/>
      <c r="AA29" s="11">
        <f t="shared" si="1"/>
        <v>9</v>
      </c>
    </row>
    <row r="30" spans="1:30" ht="30" customHeight="1" x14ac:dyDescent="0.25">
      <c r="A30" s="4" t="str">
        <f t="shared" si="5"/>
        <v>Московский</v>
      </c>
      <c r="B30" s="12" t="str">
        <f t="shared" si="5"/>
        <v>ГБОУ лицей №373</v>
      </c>
      <c r="C30" s="6">
        <f t="shared" si="5"/>
        <v>11373</v>
      </c>
      <c r="D30" s="6" t="str">
        <f t="shared" si="5"/>
        <v>Лицей</v>
      </c>
      <c r="E30" s="8" t="str">
        <f t="shared" si="5"/>
        <v>3а</v>
      </c>
      <c r="F30" s="8">
        <f t="shared" si="5"/>
        <v>94</v>
      </c>
      <c r="G30" s="8">
        <f t="shared" si="5"/>
        <v>85</v>
      </c>
      <c r="H30" s="8">
        <f t="shared" si="3"/>
        <v>11373027</v>
      </c>
      <c r="I30" s="9"/>
      <c r="J30" s="9">
        <v>2</v>
      </c>
      <c r="K30" s="10">
        <v>1</v>
      </c>
      <c r="L30" s="10"/>
      <c r="M30" s="9">
        <v>0</v>
      </c>
      <c r="N30" s="9"/>
      <c r="O30" s="10">
        <v>2</v>
      </c>
      <c r="P30" s="10"/>
      <c r="Q30" s="9">
        <v>2</v>
      </c>
      <c r="R30" s="9"/>
      <c r="S30" s="10">
        <v>1</v>
      </c>
      <c r="T30" s="10"/>
      <c r="U30" s="9">
        <v>1</v>
      </c>
      <c r="V30" s="9"/>
      <c r="W30" s="10"/>
      <c r="X30" s="10">
        <v>2</v>
      </c>
      <c r="Y30" s="9">
        <v>1</v>
      </c>
      <c r="Z30" s="9"/>
      <c r="AA30" s="11">
        <f t="shared" si="1"/>
        <v>12</v>
      </c>
    </row>
    <row r="31" spans="1:30" ht="30" customHeight="1" x14ac:dyDescent="0.25">
      <c r="A31" s="4" t="str">
        <f t="shared" si="5"/>
        <v>Московский</v>
      </c>
      <c r="B31" s="12" t="str">
        <f t="shared" si="5"/>
        <v>ГБОУ лицей №373</v>
      </c>
      <c r="C31" s="6">
        <f t="shared" si="5"/>
        <v>11373</v>
      </c>
      <c r="D31" s="6" t="str">
        <f t="shared" si="5"/>
        <v>Лицей</v>
      </c>
      <c r="E31" s="8" t="str">
        <f t="shared" si="5"/>
        <v>3а</v>
      </c>
      <c r="F31" s="8">
        <f t="shared" si="5"/>
        <v>94</v>
      </c>
      <c r="G31" s="8">
        <f t="shared" si="5"/>
        <v>85</v>
      </c>
      <c r="H31" s="8">
        <f t="shared" si="3"/>
        <v>11373028</v>
      </c>
      <c r="I31" s="9"/>
      <c r="J31" s="9">
        <v>2</v>
      </c>
      <c r="K31" s="10">
        <v>1</v>
      </c>
      <c r="L31" s="10"/>
      <c r="M31" s="9"/>
      <c r="N31" s="9">
        <v>1</v>
      </c>
      <c r="O31" s="10">
        <v>2</v>
      </c>
      <c r="P31" s="10"/>
      <c r="Q31" s="9">
        <v>2</v>
      </c>
      <c r="R31" s="9"/>
      <c r="S31" s="10">
        <v>1</v>
      </c>
      <c r="T31" s="10"/>
      <c r="U31" s="9">
        <v>1</v>
      </c>
      <c r="V31" s="9"/>
      <c r="W31" s="10">
        <v>2</v>
      </c>
      <c r="X31" s="10"/>
      <c r="Y31" s="9"/>
      <c r="Z31" s="9">
        <v>1</v>
      </c>
      <c r="AA31" s="11">
        <f t="shared" si="1"/>
        <v>13</v>
      </c>
    </row>
    <row r="32" spans="1:30" ht="30" customHeight="1" x14ac:dyDescent="0.25">
      <c r="A32" s="4" t="str">
        <f t="shared" si="5"/>
        <v>Московский</v>
      </c>
      <c r="B32" s="12" t="str">
        <f t="shared" si="5"/>
        <v>ГБОУ лицей №373</v>
      </c>
      <c r="C32" s="6">
        <f t="shared" si="5"/>
        <v>11373</v>
      </c>
      <c r="D32" s="6" t="str">
        <f t="shared" si="5"/>
        <v>Лицей</v>
      </c>
      <c r="E32" s="13" t="s">
        <v>24</v>
      </c>
      <c r="F32" s="8">
        <f t="shared" si="5"/>
        <v>94</v>
      </c>
      <c r="G32" s="8">
        <f t="shared" si="5"/>
        <v>85</v>
      </c>
      <c r="H32" s="8">
        <f t="shared" si="3"/>
        <v>11373029</v>
      </c>
      <c r="I32" s="9"/>
      <c r="J32" s="9">
        <v>2</v>
      </c>
      <c r="K32" s="10"/>
      <c r="L32" s="10">
        <v>0</v>
      </c>
      <c r="M32" s="9">
        <v>1</v>
      </c>
      <c r="N32" s="9"/>
      <c r="O32" s="10"/>
      <c r="P32" s="10">
        <v>0</v>
      </c>
      <c r="Q32" s="9">
        <v>1</v>
      </c>
      <c r="R32" s="9"/>
      <c r="S32" s="10">
        <v>1</v>
      </c>
      <c r="T32" s="10"/>
      <c r="U32" s="9"/>
      <c r="V32" s="9">
        <v>1</v>
      </c>
      <c r="W32" s="10">
        <v>2</v>
      </c>
      <c r="X32" s="10"/>
      <c r="Y32" s="9"/>
      <c r="Z32" s="9">
        <v>1</v>
      </c>
      <c r="AA32" s="11">
        <f>IF(COUNTBLANK(I32:Z32)&lt;=9,SUM(I32:Z32),"Не писал")</f>
        <v>9</v>
      </c>
    </row>
    <row r="33" spans="1:27" ht="30" customHeight="1" x14ac:dyDescent="0.25">
      <c r="A33" s="4" t="str">
        <f t="shared" si="5"/>
        <v>Московский</v>
      </c>
      <c r="B33" s="12" t="str">
        <f t="shared" si="5"/>
        <v>ГБОУ лицей №373</v>
      </c>
      <c r="C33" s="6">
        <f t="shared" si="5"/>
        <v>11373</v>
      </c>
      <c r="D33" s="6" t="str">
        <f t="shared" si="5"/>
        <v>Лицей</v>
      </c>
      <c r="E33" s="8" t="str">
        <f t="shared" si="5"/>
        <v>3б</v>
      </c>
      <c r="F33" s="8">
        <f t="shared" si="5"/>
        <v>94</v>
      </c>
      <c r="G33" s="8">
        <f t="shared" si="5"/>
        <v>85</v>
      </c>
      <c r="H33" s="8">
        <f t="shared" si="3"/>
        <v>11373030</v>
      </c>
      <c r="I33" s="9">
        <v>0</v>
      </c>
      <c r="J33" s="9"/>
      <c r="K33" s="10">
        <v>1</v>
      </c>
      <c r="L33" s="10"/>
      <c r="M33" s="9">
        <v>1</v>
      </c>
      <c r="N33" s="9"/>
      <c r="O33" s="10"/>
      <c r="P33" s="10">
        <v>2</v>
      </c>
      <c r="Q33" s="9">
        <v>1</v>
      </c>
      <c r="R33" s="9"/>
      <c r="S33" s="10">
        <v>1</v>
      </c>
      <c r="T33" s="10"/>
      <c r="U33" s="9">
        <v>1</v>
      </c>
      <c r="V33" s="9"/>
      <c r="W33" s="10"/>
      <c r="X33" s="10">
        <v>2</v>
      </c>
      <c r="Y33" s="9">
        <v>1</v>
      </c>
      <c r="Z33" s="9"/>
      <c r="AA33" s="11">
        <f t="shared" ref="AA33:AA61" si="6">IF(COUNTBLANK(I33:Z33)&lt;=9,SUM(I33:Z33),"Не писал")</f>
        <v>10</v>
      </c>
    </row>
    <row r="34" spans="1:27" ht="30" customHeight="1" x14ac:dyDescent="0.25">
      <c r="A34" s="4" t="str">
        <f t="shared" si="5"/>
        <v>Московский</v>
      </c>
      <c r="B34" s="12" t="str">
        <f t="shared" si="5"/>
        <v>ГБОУ лицей №373</v>
      </c>
      <c r="C34" s="6">
        <f t="shared" si="5"/>
        <v>11373</v>
      </c>
      <c r="D34" s="6" t="str">
        <f t="shared" si="5"/>
        <v>Лицей</v>
      </c>
      <c r="E34" s="8" t="str">
        <f t="shared" si="5"/>
        <v>3б</v>
      </c>
      <c r="F34" s="8">
        <f t="shared" si="5"/>
        <v>94</v>
      </c>
      <c r="G34" s="8">
        <f t="shared" si="5"/>
        <v>85</v>
      </c>
      <c r="H34" s="8">
        <f t="shared" si="3"/>
        <v>11373031</v>
      </c>
      <c r="I34" s="9"/>
      <c r="J34" s="9">
        <v>2</v>
      </c>
      <c r="K34" s="10">
        <v>1</v>
      </c>
      <c r="L34" s="10"/>
      <c r="M34" s="9">
        <v>0</v>
      </c>
      <c r="N34" s="9"/>
      <c r="O34" s="10"/>
      <c r="P34" s="10">
        <v>2</v>
      </c>
      <c r="Q34" s="9">
        <v>1</v>
      </c>
      <c r="R34" s="9"/>
      <c r="S34" s="10">
        <v>1</v>
      </c>
      <c r="T34" s="10"/>
      <c r="U34" s="9"/>
      <c r="V34" s="9">
        <v>1</v>
      </c>
      <c r="W34" s="10"/>
      <c r="X34" s="10">
        <v>2</v>
      </c>
      <c r="Y34" s="9">
        <v>1</v>
      </c>
      <c r="Z34" s="9"/>
      <c r="AA34" s="11">
        <f t="shared" si="6"/>
        <v>11</v>
      </c>
    </row>
    <row r="35" spans="1:27" ht="30" customHeight="1" x14ac:dyDescent="0.25">
      <c r="A35" s="4" t="str">
        <f t="shared" si="5"/>
        <v>Московский</v>
      </c>
      <c r="B35" s="12" t="str">
        <f t="shared" si="5"/>
        <v>ГБОУ лицей №373</v>
      </c>
      <c r="C35" s="6">
        <f t="shared" si="5"/>
        <v>11373</v>
      </c>
      <c r="D35" s="6" t="str">
        <f t="shared" si="5"/>
        <v>Лицей</v>
      </c>
      <c r="E35" s="8" t="str">
        <f t="shared" si="5"/>
        <v>3б</v>
      </c>
      <c r="F35" s="8">
        <f t="shared" si="5"/>
        <v>94</v>
      </c>
      <c r="G35" s="8">
        <f t="shared" si="5"/>
        <v>85</v>
      </c>
      <c r="H35" s="8">
        <f t="shared" si="3"/>
        <v>11373032</v>
      </c>
      <c r="I35" s="9"/>
      <c r="J35" s="9">
        <v>0</v>
      </c>
      <c r="K35" s="10">
        <v>1</v>
      </c>
      <c r="L35" s="10"/>
      <c r="M35" s="9">
        <v>1</v>
      </c>
      <c r="N35" s="9"/>
      <c r="O35" s="10">
        <v>2</v>
      </c>
      <c r="P35" s="10"/>
      <c r="Q35" s="9">
        <v>2</v>
      </c>
      <c r="R35" s="9"/>
      <c r="S35" s="10"/>
      <c r="T35" s="10">
        <v>0</v>
      </c>
      <c r="U35" s="9">
        <v>1</v>
      </c>
      <c r="V35" s="9"/>
      <c r="W35" s="10">
        <v>2</v>
      </c>
      <c r="X35" s="10"/>
      <c r="Y35" s="9"/>
      <c r="Z35" s="9">
        <v>1</v>
      </c>
      <c r="AA35" s="11">
        <f t="shared" si="6"/>
        <v>10</v>
      </c>
    </row>
    <row r="36" spans="1:27" ht="30" customHeight="1" x14ac:dyDescent="0.25">
      <c r="A36" s="4" t="str">
        <f t="shared" si="5"/>
        <v>Московский</v>
      </c>
      <c r="B36" s="12" t="str">
        <f t="shared" si="5"/>
        <v>ГБОУ лицей №373</v>
      </c>
      <c r="C36" s="6">
        <f t="shared" si="5"/>
        <v>11373</v>
      </c>
      <c r="D36" s="6" t="str">
        <f t="shared" si="5"/>
        <v>Лицей</v>
      </c>
      <c r="E36" s="8" t="str">
        <f t="shared" si="5"/>
        <v>3б</v>
      </c>
      <c r="F36" s="8">
        <f t="shared" si="5"/>
        <v>94</v>
      </c>
      <c r="G36" s="8">
        <f t="shared" si="5"/>
        <v>85</v>
      </c>
      <c r="H36" s="8">
        <f t="shared" si="3"/>
        <v>11373033</v>
      </c>
      <c r="I36" s="9"/>
      <c r="J36" s="9">
        <v>2</v>
      </c>
      <c r="K36" s="10"/>
      <c r="L36" s="10">
        <v>1</v>
      </c>
      <c r="M36" s="9">
        <v>1</v>
      </c>
      <c r="N36" s="9"/>
      <c r="O36" s="10">
        <v>2</v>
      </c>
      <c r="P36" s="10"/>
      <c r="Q36" s="9">
        <v>2</v>
      </c>
      <c r="R36" s="9"/>
      <c r="S36" s="10"/>
      <c r="T36" s="10">
        <v>1</v>
      </c>
      <c r="U36" s="9">
        <v>1</v>
      </c>
      <c r="V36" s="9"/>
      <c r="W36" s="10">
        <v>2</v>
      </c>
      <c r="X36" s="10"/>
      <c r="Y36" s="9">
        <v>0</v>
      </c>
      <c r="Z36" s="9"/>
      <c r="AA36" s="11">
        <f t="shared" si="6"/>
        <v>12</v>
      </c>
    </row>
    <row r="37" spans="1:27" ht="30" customHeight="1" x14ac:dyDescent="0.25">
      <c r="A37" s="4" t="str">
        <f t="shared" si="5"/>
        <v>Московский</v>
      </c>
      <c r="B37" s="12" t="str">
        <f t="shared" si="5"/>
        <v>ГБОУ лицей №373</v>
      </c>
      <c r="C37" s="6">
        <f t="shared" si="5"/>
        <v>11373</v>
      </c>
      <c r="D37" s="6" t="str">
        <f t="shared" si="5"/>
        <v>Лицей</v>
      </c>
      <c r="E37" s="8" t="str">
        <f t="shared" si="5"/>
        <v>3б</v>
      </c>
      <c r="F37" s="8">
        <f t="shared" si="5"/>
        <v>94</v>
      </c>
      <c r="G37" s="8">
        <f t="shared" si="5"/>
        <v>85</v>
      </c>
      <c r="H37" s="8">
        <f t="shared" si="3"/>
        <v>11373034</v>
      </c>
      <c r="I37" s="9">
        <v>2</v>
      </c>
      <c r="J37" s="9"/>
      <c r="K37" s="10"/>
      <c r="L37" s="10">
        <v>1</v>
      </c>
      <c r="M37" s="9">
        <v>1</v>
      </c>
      <c r="N37" s="9"/>
      <c r="O37" s="10">
        <v>2</v>
      </c>
      <c r="P37" s="10"/>
      <c r="Q37" s="9"/>
      <c r="R37" s="9">
        <v>2</v>
      </c>
      <c r="S37" s="10">
        <v>1</v>
      </c>
      <c r="T37" s="10"/>
      <c r="U37" s="9">
        <v>0</v>
      </c>
      <c r="V37" s="9"/>
      <c r="W37" s="10"/>
      <c r="X37" s="10">
        <v>1</v>
      </c>
      <c r="Y37" s="9">
        <v>1</v>
      </c>
      <c r="Z37" s="9"/>
      <c r="AA37" s="11">
        <f t="shared" si="6"/>
        <v>11</v>
      </c>
    </row>
    <row r="38" spans="1:27" ht="30" customHeight="1" x14ac:dyDescent="0.25">
      <c r="A38" s="4" t="str">
        <f t="shared" ref="A38:G53" si="7">A37</f>
        <v>Московский</v>
      </c>
      <c r="B38" s="12" t="str">
        <f t="shared" si="7"/>
        <v>ГБОУ лицей №373</v>
      </c>
      <c r="C38" s="6">
        <f t="shared" si="7"/>
        <v>11373</v>
      </c>
      <c r="D38" s="6" t="str">
        <f t="shared" si="7"/>
        <v>Лицей</v>
      </c>
      <c r="E38" s="8" t="str">
        <f t="shared" si="7"/>
        <v>3б</v>
      </c>
      <c r="F38" s="8">
        <f t="shared" si="7"/>
        <v>94</v>
      </c>
      <c r="G38" s="8">
        <f t="shared" si="7"/>
        <v>85</v>
      </c>
      <c r="H38" s="8">
        <f t="shared" si="3"/>
        <v>11373035</v>
      </c>
      <c r="I38" s="9">
        <v>0</v>
      </c>
      <c r="J38" s="9"/>
      <c r="K38" s="10">
        <v>1</v>
      </c>
      <c r="L38" s="10"/>
      <c r="M38" s="9">
        <v>1</v>
      </c>
      <c r="N38" s="9"/>
      <c r="O38" s="10"/>
      <c r="P38" s="10">
        <v>2</v>
      </c>
      <c r="Q38" s="9">
        <v>1</v>
      </c>
      <c r="R38" s="9"/>
      <c r="S38" s="10"/>
      <c r="T38" s="10">
        <v>1</v>
      </c>
      <c r="U38" s="9">
        <v>0</v>
      </c>
      <c r="V38" s="9"/>
      <c r="W38" s="10">
        <v>0</v>
      </c>
      <c r="X38" s="10"/>
      <c r="Y38" s="9">
        <v>1</v>
      </c>
      <c r="Z38" s="9"/>
      <c r="AA38" s="11">
        <f t="shared" si="6"/>
        <v>7</v>
      </c>
    </row>
    <row r="39" spans="1:27" ht="30" customHeight="1" x14ac:dyDescent="0.25">
      <c r="A39" s="4" t="str">
        <f t="shared" si="7"/>
        <v>Московский</v>
      </c>
      <c r="B39" s="12" t="str">
        <f t="shared" si="7"/>
        <v>ГБОУ лицей №373</v>
      </c>
      <c r="C39" s="6">
        <f t="shared" si="7"/>
        <v>11373</v>
      </c>
      <c r="D39" s="6" t="str">
        <f t="shared" si="7"/>
        <v>Лицей</v>
      </c>
      <c r="E39" s="8" t="str">
        <f t="shared" si="7"/>
        <v>3б</v>
      </c>
      <c r="F39" s="8">
        <f t="shared" si="7"/>
        <v>94</v>
      </c>
      <c r="G39" s="8">
        <f t="shared" si="7"/>
        <v>85</v>
      </c>
      <c r="H39" s="8">
        <f t="shared" si="3"/>
        <v>11373036</v>
      </c>
      <c r="I39" s="9">
        <v>0</v>
      </c>
      <c r="J39" s="9"/>
      <c r="K39" s="10">
        <v>1</v>
      </c>
      <c r="L39" s="10"/>
      <c r="M39" s="9">
        <v>1</v>
      </c>
      <c r="N39" s="9"/>
      <c r="O39" s="10"/>
      <c r="P39" s="10">
        <v>2</v>
      </c>
      <c r="Q39" s="9">
        <v>2</v>
      </c>
      <c r="R39" s="9"/>
      <c r="S39" s="10"/>
      <c r="T39" s="10">
        <v>1</v>
      </c>
      <c r="U39" s="9">
        <v>0</v>
      </c>
      <c r="V39" s="9"/>
      <c r="W39" s="10"/>
      <c r="X39" s="10">
        <v>1</v>
      </c>
      <c r="Y39" s="9">
        <v>1</v>
      </c>
      <c r="Z39" s="9"/>
      <c r="AA39" s="11">
        <f t="shared" si="6"/>
        <v>9</v>
      </c>
    </row>
    <row r="40" spans="1:27" ht="30" customHeight="1" x14ac:dyDescent="0.25">
      <c r="A40" s="4" t="str">
        <f t="shared" si="7"/>
        <v>Московский</v>
      </c>
      <c r="B40" s="12" t="str">
        <f t="shared" si="7"/>
        <v>ГБОУ лицей №373</v>
      </c>
      <c r="C40" s="6">
        <f t="shared" si="7"/>
        <v>11373</v>
      </c>
      <c r="D40" s="6" t="str">
        <f t="shared" si="7"/>
        <v>Лицей</v>
      </c>
      <c r="E40" s="8" t="str">
        <f t="shared" si="7"/>
        <v>3б</v>
      </c>
      <c r="F40" s="8">
        <f t="shared" si="7"/>
        <v>94</v>
      </c>
      <c r="G40" s="8">
        <f t="shared" si="7"/>
        <v>85</v>
      </c>
      <c r="H40" s="8">
        <f t="shared" si="3"/>
        <v>11373037</v>
      </c>
      <c r="I40" s="9"/>
      <c r="J40" s="9">
        <v>2</v>
      </c>
      <c r="K40" s="10">
        <v>1</v>
      </c>
      <c r="L40" s="10"/>
      <c r="M40" s="9">
        <v>0</v>
      </c>
      <c r="N40" s="9"/>
      <c r="O40" s="10">
        <v>2</v>
      </c>
      <c r="P40" s="10"/>
      <c r="Q40" s="9">
        <v>1</v>
      </c>
      <c r="R40" s="9"/>
      <c r="S40" s="10">
        <v>1</v>
      </c>
      <c r="T40" s="10"/>
      <c r="U40" s="9">
        <v>1</v>
      </c>
      <c r="V40" s="9"/>
      <c r="W40" s="10"/>
      <c r="X40" s="10">
        <v>1</v>
      </c>
      <c r="Y40" s="9">
        <v>0</v>
      </c>
      <c r="Z40" s="9"/>
      <c r="AA40" s="11">
        <f t="shared" si="6"/>
        <v>9</v>
      </c>
    </row>
    <row r="41" spans="1:27" ht="30" customHeight="1" x14ac:dyDescent="0.25">
      <c r="A41" s="4" t="str">
        <f t="shared" si="7"/>
        <v>Московский</v>
      </c>
      <c r="B41" s="12" t="str">
        <f t="shared" si="7"/>
        <v>ГБОУ лицей №373</v>
      </c>
      <c r="C41" s="6">
        <f t="shared" si="7"/>
        <v>11373</v>
      </c>
      <c r="D41" s="6" t="str">
        <f t="shared" si="7"/>
        <v>Лицей</v>
      </c>
      <c r="E41" s="8" t="str">
        <f t="shared" si="7"/>
        <v>3б</v>
      </c>
      <c r="F41" s="8">
        <f t="shared" si="7"/>
        <v>94</v>
      </c>
      <c r="G41" s="8">
        <f t="shared" si="7"/>
        <v>85</v>
      </c>
      <c r="H41" s="8">
        <f t="shared" si="3"/>
        <v>11373038</v>
      </c>
      <c r="I41" s="9"/>
      <c r="J41" s="9">
        <v>2</v>
      </c>
      <c r="K41" s="10">
        <v>0</v>
      </c>
      <c r="L41" s="10"/>
      <c r="M41" s="9">
        <v>0</v>
      </c>
      <c r="N41" s="9"/>
      <c r="O41" s="10">
        <v>2</v>
      </c>
      <c r="P41" s="10"/>
      <c r="Q41" s="9">
        <v>2</v>
      </c>
      <c r="R41" s="9"/>
      <c r="S41" s="10"/>
      <c r="T41" s="10">
        <v>1</v>
      </c>
      <c r="U41" s="9">
        <v>0</v>
      </c>
      <c r="V41" s="9"/>
      <c r="W41" s="10">
        <v>2</v>
      </c>
      <c r="X41" s="10"/>
      <c r="Y41" s="9"/>
      <c r="Z41" s="9">
        <v>1</v>
      </c>
      <c r="AA41" s="11">
        <f t="shared" si="6"/>
        <v>10</v>
      </c>
    </row>
    <row r="42" spans="1:27" ht="30" customHeight="1" x14ac:dyDescent="0.25">
      <c r="A42" s="4" t="str">
        <f t="shared" si="7"/>
        <v>Московский</v>
      </c>
      <c r="B42" s="12" t="str">
        <f t="shared" si="7"/>
        <v>ГБОУ лицей №373</v>
      </c>
      <c r="C42" s="6">
        <f t="shared" si="7"/>
        <v>11373</v>
      </c>
      <c r="D42" s="6" t="str">
        <f t="shared" si="7"/>
        <v>Лицей</v>
      </c>
      <c r="E42" s="8" t="str">
        <f t="shared" si="7"/>
        <v>3б</v>
      </c>
      <c r="F42" s="8">
        <f t="shared" si="7"/>
        <v>94</v>
      </c>
      <c r="G42" s="8">
        <f t="shared" si="7"/>
        <v>85</v>
      </c>
      <c r="H42" s="8">
        <f t="shared" si="3"/>
        <v>11373039</v>
      </c>
      <c r="I42" s="9"/>
      <c r="J42" s="9">
        <v>2</v>
      </c>
      <c r="K42" s="10">
        <v>1</v>
      </c>
      <c r="L42" s="10"/>
      <c r="M42" s="9"/>
      <c r="N42" s="9">
        <v>1</v>
      </c>
      <c r="O42" s="10"/>
      <c r="P42" s="10">
        <v>2</v>
      </c>
      <c r="Q42" s="9"/>
      <c r="R42" s="9">
        <v>2</v>
      </c>
      <c r="S42" s="10"/>
      <c r="T42" s="10">
        <v>1</v>
      </c>
      <c r="U42" s="9">
        <v>1</v>
      </c>
      <c r="V42" s="9"/>
      <c r="W42" s="10">
        <v>2</v>
      </c>
      <c r="X42" s="10"/>
      <c r="Y42" s="9"/>
      <c r="Z42" s="9">
        <v>1</v>
      </c>
      <c r="AA42" s="11">
        <f t="shared" si="6"/>
        <v>13</v>
      </c>
    </row>
    <row r="43" spans="1:27" ht="30" customHeight="1" x14ac:dyDescent="0.25">
      <c r="A43" s="4" t="str">
        <f t="shared" si="7"/>
        <v>Московский</v>
      </c>
      <c r="B43" s="12" t="str">
        <f t="shared" si="7"/>
        <v>ГБОУ лицей №373</v>
      </c>
      <c r="C43" s="6">
        <f t="shared" si="7"/>
        <v>11373</v>
      </c>
      <c r="D43" s="6" t="str">
        <f t="shared" si="7"/>
        <v>Лицей</v>
      </c>
      <c r="E43" s="8" t="str">
        <f t="shared" si="7"/>
        <v>3б</v>
      </c>
      <c r="F43" s="8">
        <f t="shared" si="7"/>
        <v>94</v>
      </c>
      <c r="G43" s="8">
        <f t="shared" si="7"/>
        <v>85</v>
      </c>
      <c r="H43" s="8">
        <f t="shared" si="3"/>
        <v>11373040</v>
      </c>
      <c r="I43" s="9"/>
      <c r="J43" s="9">
        <v>1</v>
      </c>
      <c r="K43" s="10">
        <v>1</v>
      </c>
      <c r="L43" s="10"/>
      <c r="M43" s="9">
        <v>1</v>
      </c>
      <c r="N43" s="9"/>
      <c r="O43" s="10">
        <v>2</v>
      </c>
      <c r="P43" s="10"/>
      <c r="Q43" s="9"/>
      <c r="R43" s="9">
        <v>2</v>
      </c>
      <c r="S43" s="10">
        <v>0</v>
      </c>
      <c r="T43" s="10"/>
      <c r="U43" s="9"/>
      <c r="V43" s="9">
        <v>0</v>
      </c>
      <c r="W43" s="10">
        <v>0</v>
      </c>
      <c r="X43" s="10"/>
      <c r="Y43" s="9"/>
      <c r="Z43" s="9">
        <v>0</v>
      </c>
      <c r="AA43" s="11">
        <f t="shared" si="6"/>
        <v>7</v>
      </c>
    </row>
    <row r="44" spans="1:27" ht="30" customHeight="1" x14ac:dyDescent="0.25">
      <c r="A44" s="4" t="str">
        <f t="shared" si="7"/>
        <v>Московский</v>
      </c>
      <c r="B44" s="12" t="str">
        <f t="shared" si="7"/>
        <v>ГБОУ лицей №373</v>
      </c>
      <c r="C44" s="6">
        <f t="shared" si="7"/>
        <v>11373</v>
      </c>
      <c r="D44" s="6" t="str">
        <f t="shared" si="7"/>
        <v>Лицей</v>
      </c>
      <c r="E44" s="8" t="str">
        <f t="shared" si="7"/>
        <v>3б</v>
      </c>
      <c r="F44" s="8">
        <f t="shared" si="7"/>
        <v>94</v>
      </c>
      <c r="G44" s="8">
        <f t="shared" si="7"/>
        <v>85</v>
      </c>
      <c r="H44" s="8">
        <f t="shared" si="3"/>
        <v>11373041</v>
      </c>
      <c r="I44" s="9"/>
      <c r="J44" s="9">
        <v>0</v>
      </c>
      <c r="K44" s="10"/>
      <c r="L44" s="10">
        <v>1</v>
      </c>
      <c r="M44" s="9"/>
      <c r="N44" s="9">
        <v>1</v>
      </c>
      <c r="O44" s="10">
        <v>2</v>
      </c>
      <c r="P44" s="10"/>
      <c r="Q44" s="9"/>
      <c r="R44" s="9">
        <v>2</v>
      </c>
      <c r="S44" s="10">
        <v>1</v>
      </c>
      <c r="T44" s="10"/>
      <c r="U44" s="9">
        <v>0</v>
      </c>
      <c r="V44" s="9"/>
      <c r="W44" s="10"/>
      <c r="X44" s="10">
        <v>2</v>
      </c>
      <c r="Y44" s="9">
        <v>1</v>
      </c>
      <c r="Z44" s="9"/>
      <c r="AA44" s="11">
        <f t="shared" si="6"/>
        <v>10</v>
      </c>
    </row>
    <row r="45" spans="1:27" ht="30" customHeight="1" x14ac:dyDescent="0.25">
      <c r="A45" s="4" t="str">
        <f t="shared" si="7"/>
        <v>Московский</v>
      </c>
      <c r="B45" s="12" t="str">
        <f t="shared" si="7"/>
        <v>ГБОУ лицей №373</v>
      </c>
      <c r="C45" s="6">
        <f t="shared" si="7"/>
        <v>11373</v>
      </c>
      <c r="D45" s="6" t="str">
        <f t="shared" si="7"/>
        <v>Лицей</v>
      </c>
      <c r="E45" s="8" t="str">
        <f t="shared" si="7"/>
        <v>3б</v>
      </c>
      <c r="F45" s="8">
        <f t="shared" si="7"/>
        <v>94</v>
      </c>
      <c r="G45" s="8">
        <f t="shared" si="7"/>
        <v>85</v>
      </c>
      <c r="H45" s="8">
        <f t="shared" si="3"/>
        <v>11373042</v>
      </c>
      <c r="I45" s="9">
        <v>0</v>
      </c>
      <c r="J45" s="9"/>
      <c r="K45" s="10">
        <v>1</v>
      </c>
      <c r="L45" s="10"/>
      <c r="M45" s="9">
        <v>1</v>
      </c>
      <c r="N45" s="9"/>
      <c r="O45" s="10">
        <v>2</v>
      </c>
      <c r="P45" s="10"/>
      <c r="Q45" s="9">
        <v>0</v>
      </c>
      <c r="R45" s="9"/>
      <c r="S45" s="10">
        <v>1</v>
      </c>
      <c r="T45" s="10"/>
      <c r="U45" s="9"/>
      <c r="V45" s="9">
        <v>0</v>
      </c>
      <c r="W45" s="10"/>
      <c r="X45" s="10">
        <v>1</v>
      </c>
      <c r="Y45" s="9"/>
      <c r="Z45" s="9">
        <v>1</v>
      </c>
      <c r="AA45" s="11">
        <f t="shared" si="6"/>
        <v>7</v>
      </c>
    </row>
    <row r="46" spans="1:27" ht="30" customHeight="1" x14ac:dyDescent="0.25">
      <c r="A46" s="4" t="str">
        <f t="shared" si="7"/>
        <v>Московский</v>
      </c>
      <c r="B46" s="12" t="str">
        <f t="shared" si="7"/>
        <v>ГБОУ лицей №373</v>
      </c>
      <c r="C46" s="6">
        <f t="shared" si="7"/>
        <v>11373</v>
      </c>
      <c r="D46" s="6" t="str">
        <f t="shared" si="7"/>
        <v>Лицей</v>
      </c>
      <c r="E46" s="8" t="str">
        <f t="shared" si="7"/>
        <v>3б</v>
      </c>
      <c r="F46" s="8">
        <f t="shared" si="7"/>
        <v>94</v>
      </c>
      <c r="G46" s="8">
        <f t="shared" si="7"/>
        <v>85</v>
      </c>
      <c r="H46" s="8">
        <f t="shared" si="3"/>
        <v>11373043</v>
      </c>
      <c r="I46" s="9"/>
      <c r="J46" s="9">
        <v>2</v>
      </c>
      <c r="K46" s="10">
        <v>1</v>
      </c>
      <c r="L46" s="10"/>
      <c r="M46" s="9">
        <v>1</v>
      </c>
      <c r="N46" s="9"/>
      <c r="O46" s="10">
        <v>2</v>
      </c>
      <c r="P46" s="10"/>
      <c r="Q46" s="9">
        <v>2</v>
      </c>
      <c r="R46" s="9"/>
      <c r="S46" s="10">
        <v>1</v>
      </c>
      <c r="T46" s="10"/>
      <c r="U46" s="9">
        <v>1</v>
      </c>
      <c r="V46" s="9"/>
      <c r="W46" s="10"/>
      <c r="X46" s="10">
        <v>2</v>
      </c>
      <c r="Y46" s="9">
        <v>1</v>
      </c>
      <c r="Z46" s="9"/>
      <c r="AA46" s="11">
        <f t="shared" si="6"/>
        <v>13</v>
      </c>
    </row>
    <row r="47" spans="1:27" ht="30" customHeight="1" x14ac:dyDescent="0.25">
      <c r="A47" s="4" t="str">
        <f t="shared" si="7"/>
        <v>Московский</v>
      </c>
      <c r="B47" s="12" t="str">
        <f t="shared" si="7"/>
        <v>ГБОУ лицей №373</v>
      </c>
      <c r="C47" s="6">
        <f t="shared" si="7"/>
        <v>11373</v>
      </c>
      <c r="D47" s="6" t="str">
        <f t="shared" si="7"/>
        <v>Лицей</v>
      </c>
      <c r="E47" s="8" t="str">
        <f t="shared" si="7"/>
        <v>3б</v>
      </c>
      <c r="F47" s="8">
        <f t="shared" si="7"/>
        <v>94</v>
      </c>
      <c r="G47" s="8">
        <f t="shared" si="7"/>
        <v>85</v>
      </c>
      <c r="H47" s="8">
        <f t="shared" si="3"/>
        <v>11373044</v>
      </c>
      <c r="I47" s="9"/>
      <c r="J47" s="9">
        <v>2</v>
      </c>
      <c r="K47" s="10">
        <v>0</v>
      </c>
      <c r="L47" s="10"/>
      <c r="M47" s="9">
        <v>0</v>
      </c>
      <c r="N47" s="9"/>
      <c r="O47" s="10"/>
      <c r="P47" s="10">
        <v>1</v>
      </c>
      <c r="Q47" s="9">
        <v>1</v>
      </c>
      <c r="R47" s="9"/>
      <c r="S47" s="10">
        <v>1</v>
      </c>
      <c r="T47" s="10"/>
      <c r="U47" s="9"/>
      <c r="V47" s="9">
        <v>1</v>
      </c>
      <c r="W47" s="10"/>
      <c r="X47" s="10">
        <v>0</v>
      </c>
      <c r="Y47" s="9">
        <v>1</v>
      </c>
      <c r="Z47" s="9"/>
      <c r="AA47" s="11">
        <f t="shared" si="6"/>
        <v>7</v>
      </c>
    </row>
    <row r="48" spans="1:27" ht="30" customHeight="1" x14ac:dyDescent="0.25">
      <c r="A48" s="4" t="str">
        <f t="shared" si="7"/>
        <v>Московский</v>
      </c>
      <c r="B48" s="12" t="str">
        <f t="shared" si="7"/>
        <v>ГБОУ лицей №373</v>
      </c>
      <c r="C48" s="6">
        <f t="shared" si="7"/>
        <v>11373</v>
      </c>
      <c r="D48" s="6" t="str">
        <f t="shared" si="7"/>
        <v>Лицей</v>
      </c>
      <c r="E48" s="8" t="str">
        <f t="shared" si="7"/>
        <v>3б</v>
      </c>
      <c r="F48" s="8">
        <f t="shared" si="7"/>
        <v>94</v>
      </c>
      <c r="G48" s="8">
        <f t="shared" si="7"/>
        <v>85</v>
      </c>
      <c r="H48" s="8">
        <f t="shared" si="3"/>
        <v>11373045</v>
      </c>
      <c r="I48" s="9"/>
      <c r="J48" s="9">
        <v>2</v>
      </c>
      <c r="K48" s="10">
        <v>1</v>
      </c>
      <c r="L48" s="10"/>
      <c r="M48" s="9">
        <v>1</v>
      </c>
      <c r="N48" s="9"/>
      <c r="O48" s="10">
        <v>1</v>
      </c>
      <c r="P48" s="10"/>
      <c r="Q48" s="9">
        <v>1</v>
      </c>
      <c r="R48" s="9"/>
      <c r="S48" s="10">
        <v>0</v>
      </c>
      <c r="T48" s="10"/>
      <c r="U48" s="9"/>
      <c r="V48" s="9">
        <v>0</v>
      </c>
      <c r="W48" s="10">
        <v>1</v>
      </c>
      <c r="X48" s="10"/>
      <c r="Y48" s="9">
        <v>1</v>
      </c>
      <c r="Z48" s="9"/>
      <c r="AA48" s="11">
        <f t="shared" si="6"/>
        <v>8</v>
      </c>
    </row>
    <row r="49" spans="1:27" ht="30" customHeight="1" x14ac:dyDescent="0.25">
      <c r="A49" s="4" t="str">
        <f t="shared" si="7"/>
        <v>Московский</v>
      </c>
      <c r="B49" s="12" t="str">
        <f t="shared" si="7"/>
        <v>ГБОУ лицей №373</v>
      </c>
      <c r="C49" s="6">
        <f t="shared" si="7"/>
        <v>11373</v>
      </c>
      <c r="D49" s="6" t="str">
        <f t="shared" si="7"/>
        <v>Лицей</v>
      </c>
      <c r="E49" s="8" t="str">
        <f t="shared" si="7"/>
        <v>3б</v>
      </c>
      <c r="F49" s="8">
        <f t="shared" si="7"/>
        <v>94</v>
      </c>
      <c r="G49" s="8">
        <f t="shared" si="7"/>
        <v>85</v>
      </c>
      <c r="H49" s="8">
        <f t="shared" si="3"/>
        <v>11373046</v>
      </c>
      <c r="I49" s="9"/>
      <c r="J49" s="9">
        <v>2</v>
      </c>
      <c r="K49" s="10">
        <v>1</v>
      </c>
      <c r="L49" s="10"/>
      <c r="M49" s="9">
        <v>1</v>
      </c>
      <c r="N49" s="9"/>
      <c r="O49" s="10">
        <v>1</v>
      </c>
      <c r="P49" s="10"/>
      <c r="Q49" s="9">
        <v>1</v>
      </c>
      <c r="R49" s="9"/>
      <c r="S49" s="10">
        <v>0</v>
      </c>
      <c r="T49" s="10"/>
      <c r="U49" s="9">
        <v>0</v>
      </c>
      <c r="V49" s="9"/>
      <c r="W49" s="10"/>
      <c r="X49" s="10">
        <v>2</v>
      </c>
      <c r="Y49" s="9">
        <v>1</v>
      </c>
      <c r="Z49" s="9"/>
      <c r="AA49" s="11">
        <f t="shared" si="6"/>
        <v>9</v>
      </c>
    </row>
    <row r="50" spans="1:27" ht="30" customHeight="1" x14ac:dyDescent="0.25">
      <c r="A50" s="4" t="str">
        <f t="shared" si="7"/>
        <v>Московский</v>
      </c>
      <c r="B50" s="12" t="str">
        <f t="shared" si="7"/>
        <v>ГБОУ лицей №373</v>
      </c>
      <c r="C50" s="6">
        <f t="shared" si="7"/>
        <v>11373</v>
      </c>
      <c r="D50" s="6" t="str">
        <f t="shared" si="7"/>
        <v>Лицей</v>
      </c>
      <c r="E50" s="8" t="str">
        <f t="shared" si="7"/>
        <v>3б</v>
      </c>
      <c r="F50" s="8">
        <f t="shared" si="7"/>
        <v>94</v>
      </c>
      <c r="G50" s="8">
        <f t="shared" si="7"/>
        <v>85</v>
      </c>
      <c r="H50" s="8">
        <f t="shared" si="3"/>
        <v>11373047</v>
      </c>
      <c r="I50" s="9">
        <v>1</v>
      </c>
      <c r="J50" s="9"/>
      <c r="K50" s="10"/>
      <c r="L50" s="10">
        <v>1</v>
      </c>
      <c r="M50" s="9">
        <v>1</v>
      </c>
      <c r="N50" s="9"/>
      <c r="O50" s="10">
        <v>1</v>
      </c>
      <c r="P50" s="10"/>
      <c r="Q50" s="9">
        <v>1</v>
      </c>
      <c r="R50" s="9"/>
      <c r="S50" s="10"/>
      <c r="T50" s="10">
        <v>0</v>
      </c>
      <c r="U50" s="9"/>
      <c r="V50" s="9">
        <v>0</v>
      </c>
      <c r="W50" s="10">
        <v>1</v>
      </c>
      <c r="X50" s="10"/>
      <c r="Y50" s="9"/>
      <c r="Z50" s="9">
        <v>1</v>
      </c>
      <c r="AA50" s="11">
        <f t="shared" si="6"/>
        <v>7</v>
      </c>
    </row>
    <row r="51" spans="1:27" ht="30" customHeight="1" x14ac:dyDescent="0.25">
      <c r="A51" s="4" t="str">
        <f t="shared" si="7"/>
        <v>Московский</v>
      </c>
      <c r="B51" s="12" t="str">
        <f t="shared" si="7"/>
        <v>ГБОУ лицей №373</v>
      </c>
      <c r="C51" s="6">
        <f t="shared" si="7"/>
        <v>11373</v>
      </c>
      <c r="D51" s="6" t="str">
        <f t="shared" si="7"/>
        <v>Лицей</v>
      </c>
      <c r="E51" s="8" t="str">
        <f t="shared" si="7"/>
        <v>3б</v>
      </c>
      <c r="F51" s="8">
        <f t="shared" si="7"/>
        <v>94</v>
      </c>
      <c r="G51" s="8">
        <f t="shared" si="7"/>
        <v>85</v>
      </c>
      <c r="H51" s="8">
        <f t="shared" si="3"/>
        <v>11373048</v>
      </c>
      <c r="I51" s="9"/>
      <c r="J51" s="9">
        <v>2</v>
      </c>
      <c r="K51" s="10">
        <v>1</v>
      </c>
      <c r="L51" s="10"/>
      <c r="M51" s="9">
        <v>1</v>
      </c>
      <c r="N51" s="9"/>
      <c r="O51" s="10">
        <v>2</v>
      </c>
      <c r="P51" s="10"/>
      <c r="Q51" s="9">
        <v>1</v>
      </c>
      <c r="R51" s="9"/>
      <c r="S51" s="10"/>
      <c r="T51" s="10">
        <v>1</v>
      </c>
      <c r="U51" s="9"/>
      <c r="V51" s="9">
        <v>1</v>
      </c>
      <c r="W51" s="10">
        <v>2</v>
      </c>
      <c r="X51" s="10"/>
      <c r="Y51" s="9">
        <v>1</v>
      </c>
      <c r="Z51" s="9"/>
      <c r="AA51" s="11">
        <f t="shared" si="6"/>
        <v>12</v>
      </c>
    </row>
    <row r="52" spans="1:27" ht="30" customHeight="1" x14ac:dyDescent="0.25">
      <c r="A52" s="4" t="str">
        <f t="shared" si="7"/>
        <v>Московский</v>
      </c>
      <c r="B52" s="12" t="str">
        <f t="shared" si="7"/>
        <v>ГБОУ лицей №373</v>
      </c>
      <c r="C52" s="6">
        <f t="shared" si="7"/>
        <v>11373</v>
      </c>
      <c r="D52" s="6" t="str">
        <f t="shared" si="7"/>
        <v>Лицей</v>
      </c>
      <c r="E52" s="8" t="str">
        <f t="shared" si="7"/>
        <v>3б</v>
      </c>
      <c r="F52" s="8">
        <f t="shared" si="7"/>
        <v>94</v>
      </c>
      <c r="G52" s="8">
        <f t="shared" si="7"/>
        <v>85</v>
      </c>
      <c r="H52" s="8">
        <f t="shared" si="3"/>
        <v>11373049</v>
      </c>
      <c r="I52" s="9"/>
      <c r="J52" s="9">
        <v>2</v>
      </c>
      <c r="K52" s="10">
        <v>1</v>
      </c>
      <c r="L52" s="10"/>
      <c r="M52" s="9">
        <v>1</v>
      </c>
      <c r="N52" s="9"/>
      <c r="O52" s="10">
        <v>2</v>
      </c>
      <c r="P52" s="10"/>
      <c r="Q52" s="9">
        <v>1</v>
      </c>
      <c r="R52" s="9"/>
      <c r="S52" s="10"/>
      <c r="T52" s="10">
        <v>1</v>
      </c>
      <c r="U52" s="9">
        <v>0</v>
      </c>
      <c r="V52" s="9"/>
      <c r="W52" s="10">
        <v>2</v>
      </c>
      <c r="X52" s="10"/>
      <c r="Y52" s="9">
        <v>1</v>
      </c>
      <c r="Z52" s="9"/>
      <c r="AA52" s="11">
        <f t="shared" si="6"/>
        <v>11</v>
      </c>
    </row>
    <row r="53" spans="1:27" ht="30" customHeight="1" x14ac:dyDescent="0.25">
      <c r="A53" s="4" t="str">
        <f t="shared" si="7"/>
        <v>Московский</v>
      </c>
      <c r="B53" s="12" t="str">
        <f t="shared" si="7"/>
        <v>ГБОУ лицей №373</v>
      </c>
      <c r="C53" s="6">
        <f t="shared" si="7"/>
        <v>11373</v>
      </c>
      <c r="D53" s="6" t="str">
        <f t="shared" si="7"/>
        <v>Лицей</v>
      </c>
      <c r="E53" s="8" t="str">
        <f t="shared" si="7"/>
        <v>3б</v>
      </c>
      <c r="F53" s="8">
        <f t="shared" si="7"/>
        <v>94</v>
      </c>
      <c r="G53" s="8">
        <f t="shared" si="7"/>
        <v>85</v>
      </c>
      <c r="H53" s="8">
        <f t="shared" si="3"/>
        <v>11373050</v>
      </c>
      <c r="I53" s="9"/>
      <c r="J53" s="9">
        <v>2</v>
      </c>
      <c r="K53" s="10">
        <v>1</v>
      </c>
      <c r="L53" s="10"/>
      <c r="M53" s="9">
        <v>1</v>
      </c>
      <c r="N53" s="9"/>
      <c r="O53" s="10">
        <v>2</v>
      </c>
      <c r="P53" s="10"/>
      <c r="Q53" s="9">
        <v>1</v>
      </c>
      <c r="R53" s="9"/>
      <c r="S53" s="10">
        <v>1</v>
      </c>
      <c r="T53" s="10"/>
      <c r="U53" s="9"/>
      <c r="V53" s="9">
        <v>0</v>
      </c>
      <c r="W53" s="10"/>
      <c r="X53" s="10">
        <v>1</v>
      </c>
      <c r="Y53" s="9">
        <v>1</v>
      </c>
      <c r="Z53" s="9"/>
      <c r="AA53" s="11">
        <f t="shared" si="6"/>
        <v>10</v>
      </c>
    </row>
    <row r="54" spans="1:27" ht="30" customHeight="1" x14ac:dyDescent="0.25">
      <c r="A54" s="4" t="str">
        <f t="shared" ref="A54:G69" si="8">A53</f>
        <v>Московский</v>
      </c>
      <c r="B54" s="12" t="str">
        <f t="shared" si="8"/>
        <v>ГБОУ лицей №373</v>
      </c>
      <c r="C54" s="6">
        <f t="shared" si="8"/>
        <v>11373</v>
      </c>
      <c r="D54" s="6" t="str">
        <f t="shared" si="8"/>
        <v>Лицей</v>
      </c>
      <c r="E54" s="8" t="str">
        <f t="shared" si="8"/>
        <v>3б</v>
      </c>
      <c r="F54" s="8">
        <f t="shared" si="8"/>
        <v>94</v>
      </c>
      <c r="G54" s="8">
        <f t="shared" si="8"/>
        <v>85</v>
      </c>
      <c r="H54" s="8">
        <f t="shared" si="3"/>
        <v>11373051</v>
      </c>
      <c r="I54" s="9"/>
      <c r="J54" s="9">
        <v>2</v>
      </c>
      <c r="K54" s="10"/>
      <c r="L54" s="10">
        <v>1</v>
      </c>
      <c r="M54" s="9">
        <v>1</v>
      </c>
      <c r="N54" s="9"/>
      <c r="O54" s="10">
        <v>2</v>
      </c>
      <c r="P54" s="10"/>
      <c r="Q54" s="9">
        <v>2</v>
      </c>
      <c r="R54" s="9"/>
      <c r="S54" s="10">
        <v>1</v>
      </c>
      <c r="T54" s="10"/>
      <c r="U54" s="9">
        <v>1</v>
      </c>
      <c r="V54" s="9"/>
      <c r="W54" s="10"/>
      <c r="X54" s="10">
        <v>1</v>
      </c>
      <c r="Y54" s="9"/>
      <c r="Z54" s="9">
        <v>0</v>
      </c>
      <c r="AA54" s="11">
        <f t="shared" si="6"/>
        <v>11</v>
      </c>
    </row>
    <row r="55" spans="1:27" ht="30" customHeight="1" x14ac:dyDescent="0.25">
      <c r="A55" s="4" t="str">
        <f t="shared" si="8"/>
        <v>Московский</v>
      </c>
      <c r="B55" s="12" t="str">
        <f t="shared" si="8"/>
        <v>ГБОУ лицей №373</v>
      </c>
      <c r="C55" s="6">
        <f t="shared" si="8"/>
        <v>11373</v>
      </c>
      <c r="D55" s="6" t="str">
        <f t="shared" si="8"/>
        <v>Лицей</v>
      </c>
      <c r="E55" s="8" t="str">
        <f t="shared" si="8"/>
        <v>3б</v>
      </c>
      <c r="F55" s="8">
        <f t="shared" si="8"/>
        <v>94</v>
      </c>
      <c r="G55" s="8">
        <f t="shared" si="8"/>
        <v>85</v>
      </c>
      <c r="H55" s="8">
        <f t="shared" si="3"/>
        <v>11373052</v>
      </c>
      <c r="I55" s="9"/>
      <c r="J55" s="9">
        <v>2</v>
      </c>
      <c r="K55" s="10">
        <v>1</v>
      </c>
      <c r="L55" s="10"/>
      <c r="M55" s="9"/>
      <c r="N55" s="9">
        <v>0</v>
      </c>
      <c r="O55" s="10">
        <v>2</v>
      </c>
      <c r="P55" s="10"/>
      <c r="Q55" s="9"/>
      <c r="R55" s="9">
        <v>2</v>
      </c>
      <c r="S55" s="10">
        <v>1</v>
      </c>
      <c r="T55" s="10"/>
      <c r="U55" s="9"/>
      <c r="V55" s="9">
        <v>1</v>
      </c>
      <c r="W55" s="10"/>
      <c r="X55" s="10">
        <v>1</v>
      </c>
      <c r="Y55" s="9">
        <v>0</v>
      </c>
      <c r="Z55" s="9"/>
      <c r="AA55" s="11">
        <f t="shared" si="6"/>
        <v>10</v>
      </c>
    </row>
    <row r="56" spans="1:27" ht="30" customHeight="1" x14ac:dyDescent="0.25">
      <c r="A56" s="4" t="str">
        <f t="shared" si="8"/>
        <v>Московский</v>
      </c>
      <c r="B56" s="12" t="str">
        <f t="shared" si="8"/>
        <v>ГБОУ лицей №373</v>
      </c>
      <c r="C56" s="6">
        <f t="shared" si="8"/>
        <v>11373</v>
      </c>
      <c r="D56" s="6" t="str">
        <f t="shared" si="8"/>
        <v>Лицей</v>
      </c>
      <c r="E56" s="8" t="str">
        <f t="shared" si="8"/>
        <v>3б</v>
      </c>
      <c r="F56" s="8">
        <f t="shared" si="8"/>
        <v>94</v>
      </c>
      <c r="G56" s="8">
        <f t="shared" si="8"/>
        <v>85</v>
      </c>
      <c r="H56" s="8">
        <f t="shared" si="3"/>
        <v>11373053</v>
      </c>
      <c r="I56" s="9">
        <v>2</v>
      </c>
      <c r="J56" s="9"/>
      <c r="K56" s="10">
        <v>1</v>
      </c>
      <c r="L56" s="10"/>
      <c r="M56" s="9">
        <v>1</v>
      </c>
      <c r="N56" s="9"/>
      <c r="O56" s="10"/>
      <c r="P56" s="10">
        <v>2</v>
      </c>
      <c r="Q56" s="9">
        <v>2</v>
      </c>
      <c r="R56" s="9"/>
      <c r="S56" s="10">
        <v>1</v>
      </c>
      <c r="T56" s="10"/>
      <c r="U56" s="9">
        <v>0</v>
      </c>
      <c r="V56" s="9"/>
      <c r="W56" s="10">
        <v>2</v>
      </c>
      <c r="X56" s="10"/>
      <c r="Y56" s="9">
        <v>1</v>
      </c>
      <c r="Z56" s="9"/>
      <c r="AA56" s="11">
        <f t="shared" si="6"/>
        <v>12</v>
      </c>
    </row>
    <row r="57" spans="1:27" ht="30" customHeight="1" x14ac:dyDescent="0.25">
      <c r="A57" s="4" t="str">
        <f t="shared" si="8"/>
        <v>Московский</v>
      </c>
      <c r="B57" s="12" t="str">
        <f t="shared" si="8"/>
        <v>ГБОУ лицей №373</v>
      </c>
      <c r="C57" s="6">
        <f t="shared" si="8"/>
        <v>11373</v>
      </c>
      <c r="D57" s="6" t="str">
        <f t="shared" si="8"/>
        <v>Лицей</v>
      </c>
      <c r="E57" s="8" t="str">
        <f t="shared" si="8"/>
        <v>3б</v>
      </c>
      <c r="F57" s="8">
        <f t="shared" si="8"/>
        <v>94</v>
      </c>
      <c r="G57" s="8">
        <f t="shared" si="8"/>
        <v>85</v>
      </c>
      <c r="H57" s="8">
        <f t="shared" si="3"/>
        <v>11373054</v>
      </c>
      <c r="I57" s="9"/>
      <c r="J57" s="9">
        <v>2</v>
      </c>
      <c r="K57" s="10"/>
      <c r="L57" s="10">
        <v>1</v>
      </c>
      <c r="M57" s="9">
        <v>1</v>
      </c>
      <c r="N57" s="9"/>
      <c r="O57" s="10">
        <v>2</v>
      </c>
      <c r="P57" s="10"/>
      <c r="Q57" s="9"/>
      <c r="R57" s="9">
        <v>2</v>
      </c>
      <c r="S57" s="10">
        <v>1</v>
      </c>
      <c r="T57" s="10"/>
      <c r="U57" s="9"/>
      <c r="V57" s="9">
        <v>0</v>
      </c>
      <c r="W57" s="10">
        <v>1</v>
      </c>
      <c r="X57" s="10"/>
      <c r="Y57" s="9">
        <v>1</v>
      </c>
      <c r="Z57" s="9"/>
      <c r="AA57" s="11">
        <f t="shared" si="6"/>
        <v>11</v>
      </c>
    </row>
    <row r="58" spans="1:27" ht="30" customHeight="1" x14ac:dyDescent="0.25">
      <c r="A58" s="4" t="str">
        <f t="shared" si="8"/>
        <v>Московский</v>
      </c>
      <c r="B58" s="12" t="str">
        <f t="shared" si="8"/>
        <v>ГБОУ лицей №373</v>
      </c>
      <c r="C58" s="6">
        <f t="shared" si="8"/>
        <v>11373</v>
      </c>
      <c r="D58" s="6" t="str">
        <f t="shared" si="8"/>
        <v>Лицей</v>
      </c>
      <c r="E58" s="8" t="str">
        <f t="shared" si="8"/>
        <v>3б</v>
      </c>
      <c r="F58" s="8">
        <f t="shared" si="8"/>
        <v>94</v>
      </c>
      <c r="G58" s="8">
        <f t="shared" si="8"/>
        <v>85</v>
      </c>
      <c r="H58" s="8">
        <f t="shared" si="3"/>
        <v>11373055</v>
      </c>
      <c r="I58" s="9"/>
      <c r="J58" s="9">
        <v>2</v>
      </c>
      <c r="K58" s="10">
        <v>1</v>
      </c>
      <c r="L58" s="10"/>
      <c r="M58" s="9">
        <v>1</v>
      </c>
      <c r="N58" s="9"/>
      <c r="O58" s="10">
        <v>2</v>
      </c>
      <c r="P58" s="10"/>
      <c r="Q58" s="9"/>
      <c r="R58" s="9">
        <v>2</v>
      </c>
      <c r="S58" s="10">
        <v>1</v>
      </c>
      <c r="T58" s="10"/>
      <c r="U58" s="9"/>
      <c r="V58" s="9">
        <v>1</v>
      </c>
      <c r="W58" s="10"/>
      <c r="X58" s="10">
        <v>2</v>
      </c>
      <c r="Y58" s="9">
        <v>0</v>
      </c>
      <c r="Z58" s="9"/>
      <c r="AA58" s="11">
        <f t="shared" si="6"/>
        <v>12</v>
      </c>
    </row>
    <row r="59" spans="1:27" ht="30" customHeight="1" x14ac:dyDescent="0.25">
      <c r="A59" s="4" t="str">
        <f t="shared" si="8"/>
        <v>Московский</v>
      </c>
      <c r="B59" s="12" t="str">
        <f t="shared" si="8"/>
        <v>ГБОУ лицей №373</v>
      </c>
      <c r="C59" s="6">
        <f t="shared" si="8"/>
        <v>11373</v>
      </c>
      <c r="D59" s="6" t="str">
        <f t="shared" si="8"/>
        <v>Лицей</v>
      </c>
      <c r="E59" s="8" t="str">
        <f t="shared" si="8"/>
        <v>3б</v>
      </c>
      <c r="F59" s="8">
        <f t="shared" si="8"/>
        <v>94</v>
      </c>
      <c r="G59" s="8">
        <f t="shared" si="8"/>
        <v>85</v>
      </c>
      <c r="H59" s="8">
        <f t="shared" si="3"/>
        <v>11373056</v>
      </c>
      <c r="I59" s="9"/>
      <c r="J59" s="9">
        <v>2</v>
      </c>
      <c r="K59" s="10">
        <v>1</v>
      </c>
      <c r="L59" s="10"/>
      <c r="M59" s="9">
        <v>1</v>
      </c>
      <c r="N59" s="9"/>
      <c r="O59" s="10">
        <v>2</v>
      </c>
      <c r="P59" s="10"/>
      <c r="Q59" s="9">
        <v>1</v>
      </c>
      <c r="R59" s="9"/>
      <c r="S59" s="10">
        <v>0</v>
      </c>
      <c r="T59" s="10"/>
      <c r="U59" s="9"/>
      <c r="V59" s="9">
        <v>0</v>
      </c>
      <c r="W59" s="10"/>
      <c r="X59" s="10">
        <v>0</v>
      </c>
      <c r="Y59" s="9"/>
      <c r="Z59" s="9">
        <v>1</v>
      </c>
      <c r="AA59" s="11">
        <f t="shared" si="6"/>
        <v>8</v>
      </c>
    </row>
    <row r="60" spans="1:27" ht="30" customHeight="1" x14ac:dyDescent="0.25">
      <c r="A60" s="4" t="str">
        <f t="shared" si="8"/>
        <v>Московский</v>
      </c>
      <c r="B60" s="12" t="str">
        <f t="shared" si="8"/>
        <v>ГБОУ лицей №373</v>
      </c>
      <c r="C60" s="6">
        <f t="shared" si="8"/>
        <v>11373</v>
      </c>
      <c r="D60" s="6" t="str">
        <f t="shared" si="8"/>
        <v>Лицей</v>
      </c>
      <c r="E60" s="8" t="str">
        <f t="shared" si="8"/>
        <v>3б</v>
      </c>
      <c r="F60" s="8">
        <f t="shared" si="8"/>
        <v>94</v>
      </c>
      <c r="G60" s="8">
        <f t="shared" si="8"/>
        <v>85</v>
      </c>
      <c r="H60" s="8">
        <f t="shared" si="3"/>
        <v>11373057</v>
      </c>
      <c r="I60" s="9"/>
      <c r="J60" s="9">
        <v>2</v>
      </c>
      <c r="K60" s="10"/>
      <c r="L60" s="10">
        <v>1</v>
      </c>
      <c r="M60" s="9">
        <v>1</v>
      </c>
      <c r="N60" s="9"/>
      <c r="O60" s="10">
        <v>2</v>
      </c>
      <c r="P60" s="10"/>
      <c r="Q60" s="9">
        <v>2</v>
      </c>
      <c r="R60" s="9"/>
      <c r="S60" s="10"/>
      <c r="T60" s="10">
        <v>1</v>
      </c>
      <c r="U60" s="9">
        <v>0</v>
      </c>
      <c r="V60" s="9"/>
      <c r="W60" s="10">
        <v>2</v>
      </c>
      <c r="X60" s="10"/>
      <c r="Y60" s="9">
        <v>0</v>
      </c>
      <c r="Z60" s="9"/>
      <c r="AA60" s="11">
        <f t="shared" si="6"/>
        <v>11</v>
      </c>
    </row>
    <row r="61" spans="1:27" ht="30" customHeight="1" x14ac:dyDescent="0.25">
      <c r="A61" s="4" t="str">
        <f t="shared" si="8"/>
        <v>Московский</v>
      </c>
      <c r="B61" s="12" t="str">
        <f t="shared" si="8"/>
        <v>ГБОУ лицей №373</v>
      </c>
      <c r="C61" s="6">
        <f t="shared" si="8"/>
        <v>11373</v>
      </c>
      <c r="D61" s="6" t="str">
        <f t="shared" si="8"/>
        <v>Лицей</v>
      </c>
      <c r="E61" s="8" t="str">
        <f t="shared" si="8"/>
        <v>3б</v>
      </c>
      <c r="F61" s="8">
        <f t="shared" si="8"/>
        <v>94</v>
      </c>
      <c r="G61" s="8">
        <f t="shared" si="8"/>
        <v>85</v>
      </c>
      <c r="H61" s="8">
        <f t="shared" si="3"/>
        <v>11373058</v>
      </c>
      <c r="I61" s="9"/>
      <c r="J61" s="9">
        <v>2</v>
      </c>
      <c r="K61" s="10">
        <v>1</v>
      </c>
      <c r="L61" s="10"/>
      <c r="M61" s="9">
        <v>1</v>
      </c>
      <c r="N61" s="9"/>
      <c r="O61" s="10">
        <v>2</v>
      </c>
      <c r="P61" s="10"/>
      <c r="Q61" s="9"/>
      <c r="R61" s="9">
        <v>2</v>
      </c>
      <c r="S61" s="10">
        <v>1</v>
      </c>
      <c r="T61" s="10"/>
      <c r="U61" s="9"/>
      <c r="V61" s="9">
        <v>1</v>
      </c>
      <c r="W61" s="10">
        <v>1</v>
      </c>
      <c r="X61" s="10"/>
      <c r="Y61" s="9">
        <v>1</v>
      </c>
      <c r="Z61" s="9"/>
      <c r="AA61" s="11">
        <f t="shared" si="6"/>
        <v>12</v>
      </c>
    </row>
    <row r="62" spans="1:27" ht="30" customHeight="1" x14ac:dyDescent="0.25">
      <c r="A62" s="4" t="str">
        <f t="shared" si="8"/>
        <v>Московский</v>
      </c>
      <c r="B62" s="12" t="str">
        <f t="shared" si="8"/>
        <v>ГБОУ лицей №373</v>
      </c>
      <c r="C62" s="6">
        <f t="shared" si="8"/>
        <v>11373</v>
      </c>
      <c r="D62" s="6" t="str">
        <f t="shared" si="8"/>
        <v>Лицей</v>
      </c>
      <c r="E62" s="13" t="s">
        <v>25</v>
      </c>
      <c r="F62" s="8">
        <f t="shared" si="8"/>
        <v>94</v>
      </c>
      <c r="G62" s="8">
        <f t="shared" si="8"/>
        <v>85</v>
      </c>
      <c r="H62" s="8">
        <f t="shared" si="3"/>
        <v>11373059</v>
      </c>
      <c r="I62" s="9"/>
      <c r="J62" s="9">
        <v>2</v>
      </c>
      <c r="K62" s="10">
        <v>0</v>
      </c>
      <c r="L62" s="10"/>
      <c r="M62" s="9">
        <v>1</v>
      </c>
      <c r="N62" s="9"/>
      <c r="O62" s="10">
        <v>2</v>
      </c>
      <c r="P62" s="10"/>
      <c r="Q62" s="9">
        <v>0</v>
      </c>
      <c r="R62" s="9"/>
      <c r="S62" s="10">
        <v>1</v>
      </c>
      <c r="T62" s="10"/>
      <c r="U62" s="9">
        <v>0</v>
      </c>
      <c r="V62" s="9"/>
      <c r="W62" s="10">
        <v>2</v>
      </c>
      <c r="X62" s="10"/>
      <c r="Y62" s="9">
        <v>1</v>
      </c>
      <c r="Z62" s="9"/>
      <c r="AA62" s="11">
        <f>IF(COUNTBLANK(I62:Z62)&lt;=9,SUM(I62:Z62),"Не писал")</f>
        <v>9</v>
      </c>
    </row>
    <row r="63" spans="1:27" ht="30" customHeight="1" x14ac:dyDescent="0.25">
      <c r="A63" s="4" t="str">
        <f t="shared" si="8"/>
        <v>Московский</v>
      </c>
      <c r="B63" s="12" t="str">
        <f t="shared" si="8"/>
        <v>ГБОУ лицей №373</v>
      </c>
      <c r="C63" s="6">
        <f t="shared" si="8"/>
        <v>11373</v>
      </c>
      <c r="D63" s="6" t="str">
        <f t="shared" si="8"/>
        <v>Лицей</v>
      </c>
      <c r="E63" s="8" t="str">
        <f t="shared" si="8"/>
        <v>3в</v>
      </c>
      <c r="F63" s="8">
        <f t="shared" si="8"/>
        <v>94</v>
      </c>
      <c r="G63" s="8">
        <f t="shared" si="8"/>
        <v>85</v>
      </c>
      <c r="H63" s="8">
        <f t="shared" si="3"/>
        <v>11373060</v>
      </c>
      <c r="I63" s="9">
        <v>2</v>
      </c>
      <c r="J63" s="9"/>
      <c r="K63" s="10"/>
      <c r="L63" s="10">
        <v>1</v>
      </c>
      <c r="M63" s="9">
        <v>1</v>
      </c>
      <c r="N63" s="9"/>
      <c r="O63" s="10"/>
      <c r="P63" s="10">
        <v>2</v>
      </c>
      <c r="Q63" s="9"/>
      <c r="R63" s="9">
        <v>2</v>
      </c>
      <c r="S63" s="10"/>
      <c r="T63" s="10">
        <v>0</v>
      </c>
      <c r="U63" s="9"/>
      <c r="V63" s="9">
        <v>1</v>
      </c>
      <c r="W63" s="10">
        <v>1</v>
      </c>
      <c r="X63" s="10"/>
      <c r="Y63" s="9">
        <v>0</v>
      </c>
      <c r="Z63" s="9"/>
      <c r="AA63" s="11">
        <f t="shared" ref="AA63:AA88" si="9">IF(COUNTBLANK(I63:Z63)&lt;=9,SUM(I63:Z63),"Не писал")</f>
        <v>10</v>
      </c>
    </row>
    <row r="64" spans="1:27" ht="30" customHeight="1" x14ac:dyDescent="0.25">
      <c r="A64" s="4" t="str">
        <f t="shared" si="8"/>
        <v>Московский</v>
      </c>
      <c r="B64" s="12" t="str">
        <f t="shared" si="8"/>
        <v>ГБОУ лицей №373</v>
      </c>
      <c r="C64" s="6">
        <f t="shared" si="8"/>
        <v>11373</v>
      </c>
      <c r="D64" s="6" t="str">
        <f t="shared" si="8"/>
        <v>Лицей</v>
      </c>
      <c r="E64" s="8" t="str">
        <f t="shared" si="8"/>
        <v>3в</v>
      </c>
      <c r="F64" s="8">
        <f t="shared" si="8"/>
        <v>94</v>
      </c>
      <c r="G64" s="8">
        <f t="shared" si="8"/>
        <v>85</v>
      </c>
      <c r="H64" s="8">
        <f t="shared" si="3"/>
        <v>11373061</v>
      </c>
      <c r="I64" s="9">
        <v>2</v>
      </c>
      <c r="J64" s="9"/>
      <c r="K64" s="10"/>
      <c r="L64" s="10">
        <v>1</v>
      </c>
      <c r="M64" s="9">
        <v>1</v>
      </c>
      <c r="N64" s="9"/>
      <c r="O64" s="10">
        <v>1</v>
      </c>
      <c r="P64" s="10"/>
      <c r="Q64" s="9">
        <v>1</v>
      </c>
      <c r="R64" s="9"/>
      <c r="S64" s="10">
        <v>1</v>
      </c>
      <c r="T64" s="10"/>
      <c r="U64" s="9"/>
      <c r="V64" s="9">
        <v>0</v>
      </c>
      <c r="W64" s="10">
        <v>2</v>
      </c>
      <c r="X64" s="10"/>
      <c r="Y64" s="9"/>
      <c r="Z64" s="9">
        <v>1</v>
      </c>
      <c r="AA64" s="11">
        <f t="shared" si="9"/>
        <v>10</v>
      </c>
    </row>
    <row r="65" spans="1:27" ht="30" customHeight="1" x14ac:dyDescent="0.25">
      <c r="A65" s="4" t="str">
        <f t="shared" si="8"/>
        <v>Московский</v>
      </c>
      <c r="B65" s="12" t="str">
        <f t="shared" si="8"/>
        <v>ГБОУ лицей №373</v>
      </c>
      <c r="C65" s="6">
        <f t="shared" si="8"/>
        <v>11373</v>
      </c>
      <c r="D65" s="6" t="str">
        <f t="shared" si="8"/>
        <v>Лицей</v>
      </c>
      <c r="E65" s="8" t="str">
        <f t="shared" si="8"/>
        <v>3в</v>
      </c>
      <c r="F65" s="8">
        <f t="shared" si="8"/>
        <v>94</v>
      </c>
      <c r="G65" s="8">
        <f t="shared" si="8"/>
        <v>85</v>
      </c>
      <c r="H65" s="8">
        <f t="shared" si="3"/>
        <v>11373062</v>
      </c>
      <c r="I65" s="9"/>
      <c r="J65" s="9">
        <v>2</v>
      </c>
      <c r="K65" s="10"/>
      <c r="L65" s="10">
        <v>1</v>
      </c>
      <c r="M65" s="9">
        <v>0</v>
      </c>
      <c r="N65" s="9"/>
      <c r="O65" s="10">
        <v>2</v>
      </c>
      <c r="P65" s="10"/>
      <c r="Q65" s="9"/>
      <c r="R65" s="9">
        <v>2</v>
      </c>
      <c r="S65" s="10">
        <v>1</v>
      </c>
      <c r="T65" s="10"/>
      <c r="U65" s="9">
        <v>0</v>
      </c>
      <c r="V65" s="9"/>
      <c r="W65" s="10">
        <v>2</v>
      </c>
      <c r="X65" s="10"/>
      <c r="Y65" s="9">
        <v>1</v>
      </c>
      <c r="Z65" s="9"/>
      <c r="AA65" s="11">
        <f t="shared" si="9"/>
        <v>11</v>
      </c>
    </row>
    <row r="66" spans="1:27" ht="30" customHeight="1" x14ac:dyDescent="0.25">
      <c r="A66" s="4" t="str">
        <f t="shared" si="8"/>
        <v>Московский</v>
      </c>
      <c r="B66" s="12" t="str">
        <f t="shared" si="8"/>
        <v>ГБОУ лицей №373</v>
      </c>
      <c r="C66" s="6">
        <f t="shared" si="8"/>
        <v>11373</v>
      </c>
      <c r="D66" s="6" t="str">
        <f t="shared" si="8"/>
        <v>Лицей</v>
      </c>
      <c r="E66" s="8" t="str">
        <f t="shared" si="8"/>
        <v>3в</v>
      </c>
      <c r="F66" s="8">
        <f t="shared" si="8"/>
        <v>94</v>
      </c>
      <c r="G66" s="8">
        <f t="shared" si="8"/>
        <v>85</v>
      </c>
      <c r="H66" s="8">
        <f t="shared" si="3"/>
        <v>11373063</v>
      </c>
      <c r="I66" s="9"/>
      <c r="J66" s="9">
        <v>2</v>
      </c>
      <c r="K66" s="10">
        <v>0</v>
      </c>
      <c r="L66" s="10"/>
      <c r="M66" s="9">
        <v>1</v>
      </c>
      <c r="N66" s="9"/>
      <c r="O66" s="10">
        <v>1</v>
      </c>
      <c r="P66" s="10"/>
      <c r="Q66" s="9"/>
      <c r="R66" s="9">
        <v>2</v>
      </c>
      <c r="S66" s="10">
        <v>1</v>
      </c>
      <c r="T66" s="10"/>
      <c r="U66" s="9">
        <v>0</v>
      </c>
      <c r="V66" s="9"/>
      <c r="W66" s="10">
        <v>2</v>
      </c>
      <c r="X66" s="10"/>
      <c r="Y66" s="9">
        <v>1</v>
      </c>
      <c r="Z66" s="9"/>
      <c r="AA66" s="11">
        <f t="shared" si="9"/>
        <v>10</v>
      </c>
    </row>
    <row r="67" spans="1:27" ht="30" customHeight="1" x14ac:dyDescent="0.25">
      <c r="A67" s="4" t="str">
        <f t="shared" si="8"/>
        <v>Московский</v>
      </c>
      <c r="B67" s="12" t="str">
        <f t="shared" si="8"/>
        <v>ГБОУ лицей №373</v>
      </c>
      <c r="C67" s="6">
        <f t="shared" si="8"/>
        <v>11373</v>
      </c>
      <c r="D67" s="6" t="str">
        <f t="shared" si="8"/>
        <v>Лицей</v>
      </c>
      <c r="E67" s="8" t="str">
        <f t="shared" si="8"/>
        <v>3в</v>
      </c>
      <c r="F67" s="8">
        <f t="shared" si="8"/>
        <v>94</v>
      </c>
      <c r="G67" s="8">
        <f t="shared" si="8"/>
        <v>85</v>
      </c>
      <c r="H67" s="8">
        <f t="shared" si="3"/>
        <v>11373064</v>
      </c>
      <c r="I67" s="9">
        <v>2</v>
      </c>
      <c r="J67" s="9"/>
      <c r="K67" s="10"/>
      <c r="L67" s="10">
        <v>1</v>
      </c>
      <c r="M67" s="9">
        <v>1</v>
      </c>
      <c r="N67" s="9"/>
      <c r="O67" s="10">
        <v>2</v>
      </c>
      <c r="P67" s="10"/>
      <c r="Q67" s="9"/>
      <c r="R67" s="9">
        <v>2</v>
      </c>
      <c r="S67" s="10">
        <v>1</v>
      </c>
      <c r="T67" s="10"/>
      <c r="U67" s="9">
        <v>0</v>
      </c>
      <c r="V67" s="9"/>
      <c r="W67" s="10">
        <v>2</v>
      </c>
      <c r="X67" s="10"/>
      <c r="Y67" s="9">
        <v>0</v>
      </c>
      <c r="Z67" s="9"/>
      <c r="AA67" s="11">
        <f t="shared" si="9"/>
        <v>11</v>
      </c>
    </row>
    <row r="68" spans="1:27" ht="30" customHeight="1" x14ac:dyDescent="0.25">
      <c r="A68" s="4" t="str">
        <f t="shared" si="8"/>
        <v>Московский</v>
      </c>
      <c r="B68" s="12" t="str">
        <f t="shared" si="8"/>
        <v>ГБОУ лицей №373</v>
      </c>
      <c r="C68" s="6">
        <f t="shared" si="8"/>
        <v>11373</v>
      </c>
      <c r="D68" s="6" t="str">
        <f t="shared" si="8"/>
        <v>Лицей</v>
      </c>
      <c r="E68" s="8" t="str">
        <f t="shared" si="8"/>
        <v>3в</v>
      </c>
      <c r="F68" s="8">
        <f t="shared" si="8"/>
        <v>94</v>
      </c>
      <c r="G68" s="8">
        <f t="shared" si="8"/>
        <v>85</v>
      </c>
      <c r="H68" s="8">
        <f t="shared" si="3"/>
        <v>11373065</v>
      </c>
      <c r="I68" s="9">
        <v>2</v>
      </c>
      <c r="J68" s="9"/>
      <c r="K68" s="10">
        <v>1</v>
      </c>
      <c r="L68" s="10"/>
      <c r="M68" s="9">
        <v>0</v>
      </c>
      <c r="N68" s="9"/>
      <c r="O68" s="10"/>
      <c r="P68" s="10">
        <v>0</v>
      </c>
      <c r="Q68" s="9">
        <v>0</v>
      </c>
      <c r="R68" s="9"/>
      <c r="S68" s="10">
        <v>1</v>
      </c>
      <c r="T68" s="10"/>
      <c r="U68" s="9"/>
      <c r="V68" s="9">
        <v>0</v>
      </c>
      <c r="W68" s="10"/>
      <c r="X68" s="10">
        <v>2</v>
      </c>
      <c r="Y68" s="9">
        <v>0</v>
      </c>
      <c r="Z68" s="9"/>
      <c r="AA68" s="11">
        <f t="shared" si="9"/>
        <v>6</v>
      </c>
    </row>
    <row r="69" spans="1:27" ht="30" customHeight="1" x14ac:dyDescent="0.25">
      <c r="A69" s="4" t="str">
        <f t="shared" si="8"/>
        <v>Московский</v>
      </c>
      <c r="B69" s="12" t="str">
        <f t="shared" si="8"/>
        <v>ГБОУ лицей №373</v>
      </c>
      <c r="C69" s="6">
        <f t="shared" si="8"/>
        <v>11373</v>
      </c>
      <c r="D69" s="6" t="str">
        <f t="shared" si="8"/>
        <v>Лицей</v>
      </c>
      <c r="E69" s="8" t="str">
        <f t="shared" si="8"/>
        <v>3в</v>
      </c>
      <c r="F69" s="8">
        <f t="shared" si="8"/>
        <v>94</v>
      </c>
      <c r="G69" s="8">
        <f t="shared" si="8"/>
        <v>85</v>
      </c>
      <c r="H69" s="8">
        <f t="shared" si="3"/>
        <v>11373066</v>
      </c>
      <c r="I69" s="9"/>
      <c r="J69" s="9">
        <v>2</v>
      </c>
      <c r="K69" s="10">
        <v>0</v>
      </c>
      <c r="L69" s="10"/>
      <c r="M69" s="9">
        <v>1</v>
      </c>
      <c r="N69" s="9"/>
      <c r="O69" s="10">
        <v>0</v>
      </c>
      <c r="P69" s="10"/>
      <c r="Q69" s="9">
        <v>1</v>
      </c>
      <c r="R69" s="9"/>
      <c r="S69" s="10">
        <v>1</v>
      </c>
      <c r="T69" s="10"/>
      <c r="U69" s="9">
        <v>1</v>
      </c>
      <c r="V69" s="9"/>
      <c r="W69" s="10">
        <v>1</v>
      </c>
      <c r="X69" s="10"/>
      <c r="Y69" s="9">
        <v>0</v>
      </c>
      <c r="Z69" s="9"/>
      <c r="AA69" s="11">
        <f t="shared" si="9"/>
        <v>7</v>
      </c>
    </row>
    <row r="70" spans="1:27" ht="30" customHeight="1" x14ac:dyDescent="0.25">
      <c r="A70" s="4" t="str">
        <f t="shared" ref="A70:G85" si="10">A69</f>
        <v>Московский</v>
      </c>
      <c r="B70" s="12" t="str">
        <f t="shared" si="10"/>
        <v>ГБОУ лицей №373</v>
      </c>
      <c r="C70" s="6">
        <f t="shared" si="10"/>
        <v>11373</v>
      </c>
      <c r="D70" s="6" t="str">
        <f t="shared" si="10"/>
        <v>Лицей</v>
      </c>
      <c r="E70" s="8" t="str">
        <f t="shared" si="10"/>
        <v>3в</v>
      </c>
      <c r="F70" s="8">
        <f t="shared" si="10"/>
        <v>94</v>
      </c>
      <c r="G70" s="8">
        <f t="shared" si="10"/>
        <v>85</v>
      </c>
      <c r="H70" s="8">
        <f t="shared" ref="H70:H88" si="11">H69+1</f>
        <v>11373067</v>
      </c>
      <c r="I70" s="9">
        <v>2</v>
      </c>
      <c r="J70" s="9"/>
      <c r="K70" s="10">
        <v>1</v>
      </c>
      <c r="L70" s="10"/>
      <c r="M70" s="9">
        <v>1</v>
      </c>
      <c r="N70" s="9"/>
      <c r="O70" s="10">
        <v>2</v>
      </c>
      <c r="P70" s="10"/>
      <c r="Q70" s="9"/>
      <c r="R70" s="9">
        <v>2</v>
      </c>
      <c r="S70" s="10">
        <v>1</v>
      </c>
      <c r="T70" s="10"/>
      <c r="U70" s="9">
        <v>1</v>
      </c>
      <c r="V70" s="9"/>
      <c r="W70" s="10"/>
      <c r="X70" s="10">
        <v>0</v>
      </c>
      <c r="Y70" s="9">
        <v>1</v>
      </c>
      <c r="Z70" s="9"/>
      <c r="AA70" s="11">
        <f t="shared" si="9"/>
        <v>11</v>
      </c>
    </row>
    <row r="71" spans="1:27" ht="30" customHeight="1" x14ac:dyDescent="0.25">
      <c r="A71" s="4" t="str">
        <f t="shared" si="10"/>
        <v>Московский</v>
      </c>
      <c r="B71" s="12" t="str">
        <f t="shared" si="10"/>
        <v>ГБОУ лицей №373</v>
      </c>
      <c r="C71" s="6">
        <f t="shared" si="10"/>
        <v>11373</v>
      </c>
      <c r="D71" s="6" t="str">
        <f t="shared" si="10"/>
        <v>Лицей</v>
      </c>
      <c r="E71" s="8" t="str">
        <f t="shared" si="10"/>
        <v>3в</v>
      </c>
      <c r="F71" s="8">
        <f t="shared" si="10"/>
        <v>94</v>
      </c>
      <c r="G71" s="8">
        <f t="shared" si="10"/>
        <v>85</v>
      </c>
      <c r="H71" s="8">
        <f t="shared" si="11"/>
        <v>11373068</v>
      </c>
      <c r="I71" s="9">
        <v>0</v>
      </c>
      <c r="J71" s="9"/>
      <c r="K71" s="10">
        <v>0</v>
      </c>
      <c r="L71" s="10"/>
      <c r="M71" s="9">
        <v>1</v>
      </c>
      <c r="N71" s="9"/>
      <c r="O71" s="10"/>
      <c r="P71" s="10">
        <v>1</v>
      </c>
      <c r="Q71" s="9"/>
      <c r="R71" s="9">
        <v>2</v>
      </c>
      <c r="S71" s="10">
        <v>0</v>
      </c>
      <c r="T71" s="10"/>
      <c r="U71" s="9"/>
      <c r="V71" s="9">
        <v>0</v>
      </c>
      <c r="W71" s="10">
        <v>2</v>
      </c>
      <c r="X71" s="10"/>
      <c r="Y71" s="9">
        <v>0</v>
      </c>
      <c r="Z71" s="9"/>
      <c r="AA71" s="11">
        <f t="shared" si="9"/>
        <v>6</v>
      </c>
    </row>
    <row r="72" spans="1:27" ht="30" customHeight="1" x14ac:dyDescent="0.25">
      <c r="A72" s="4" t="str">
        <f t="shared" si="10"/>
        <v>Московский</v>
      </c>
      <c r="B72" s="12" t="str">
        <f t="shared" si="10"/>
        <v>ГБОУ лицей №373</v>
      </c>
      <c r="C72" s="6">
        <f t="shared" si="10"/>
        <v>11373</v>
      </c>
      <c r="D72" s="6" t="str">
        <f t="shared" si="10"/>
        <v>Лицей</v>
      </c>
      <c r="E72" s="8" t="str">
        <f t="shared" si="10"/>
        <v>3в</v>
      </c>
      <c r="F72" s="8">
        <f t="shared" si="10"/>
        <v>94</v>
      </c>
      <c r="G72" s="8">
        <f t="shared" si="10"/>
        <v>85</v>
      </c>
      <c r="H72" s="8">
        <f t="shared" si="11"/>
        <v>11373069</v>
      </c>
      <c r="I72" s="9">
        <v>2</v>
      </c>
      <c r="J72" s="9"/>
      <c r="K72" s="10">
        <v>1</v>
      </c>
      <c r="L72" s="10"/>
      <c r="M72" s="9">
        <v>1</v>
      </c>
      <c r="N72" s="9"/>
      <c r="O72" s="10">
        <v>2</v>
      </c>
      <c r="P72" s="10"/>
      <c r="Q72" s="9"/>
      <c r="R72" s="9">
        <v>0</v>
      </c>
      <c r="S72" s="10">
        <v>1</v>
      </c>
      <c r="T72" s="10"/>
      <c r="U72" s="9">
        <v>1</v>
      </c>
      <c r="V72" s="9"/>
      <c r="W72" s="10">
        <v>2</v>
      </c>
      <c r="X72" s="10"/>
      <c r="Y72" s="9">
        <v>1</v>
      </c>
      <c r="Z72" s="9"/>
      <c r="AA72" s="11">
        <f t="shared" si="9"/>
        <v>11</v>
      </c>
    </row>
    <row r="73" spans="1:27" ht="30" customHeight="1" x14ac:dyDescent="0.25">
      <c r="A73" s="4" t="str">
        <f t="shared" si="10"/>
        <v>Московский</v>
      </c>
      <c r="B73" s="12" t="str">
        <f t="shared" si="10"/>
        <v>ГБОУ лицей №373</v>
      </c>
      <c r="C73" s="6">
        <f t="shared" si="10"/>
        <v>11373</v>
      </c>
      <c r="D73" s="6" t="str">
        <f t="shared" si="10"/>
        <v>Лицей</v>
      </c>
      <c r="E73" s="8" t="str">
        <f t="shared" si="10"/>
        <v>3в</v>
      </c>
      <c r="F73" s="8">
        <f t="shared" si="10"/>
        <v>94</v>
      </c>
      <c r="G73" s="8">
        <f t="shared" si="10"/>
        <v>85</v>
      </c>
      <c r="H73" s="8">
        <f t="shared" si="11"/>
        <v>11373070</v>
      </c>
      <c r="I73" s="9"/>
      <c r="J73" s="9">
        <v>2</v>
      </c>
      <c r="K73" s="10">
        <v>0</v>
      </c>
      <c r="L73" s="10"/>
      <c r="M73" s="9">
        <v>0</v>
      </c>
      <c r="N73" s="9"/>
      <c r="O73" s="10"/>
      <c r="P73" s="10">
        <v>2</v>
      </c>
      <c r="Q73" s="9">
        <v>0</v>
      </c>
      <c r="R73" s="9"/>
      <c r="S73" s="10"/>
      <c r="T73" s="10">
        <v>1</v>
      </c>
      <c r="U73" s="9">
        <v>0</v>
      </c>
      <c r="V73" s="9"/>
      <c r="W73" s="10"/>
      <c r="X73" s="10">
        <v>1</v>
      </c>
      <c r="Y73" s="9">
        <v>0</v>
      </c>
      <c r="Z73" s="9"/>
      <c r="AA73" s="11">
        <f t="shared" si="9"/>
        <v>6</v>
      </c>
    </row>
    <row r="74" spans="1:27" ht="30" customHeight="1" x14ac:dyDescent="0.25">
      <c r="A74" s="4" t="str">
        <f t="shared" si="10"/>
        <v>Московский</v>
      </c>
      <c r="B74" s="12" t="str">
        <f t="shared" si="10"/>
        <v>ГБОУ лицей №373</v>
      </c>
      <c r="C74" s="6">
        <f t="shared" si="10"/>
        <v>11373</v>
      </c>
      <c r="D74" s="6" t="str">
        <f t="shared" si="10"/>
        <v>Лицей</v>
      </c>
      <c r="E74" s="8" t="str">
        <f t="shared" si="10"/>
        <v>3в</v>
      </c>
      <c r="F74" s="8">
        <f t="shared" si="10"/>
        <v>94</v>
      </c>
      <c r="G74" s="8">
        <f t="shared" si="10"/>
        <v>85</v>
      </c>
      <c r="H74" s="8">
        <f t="shared" si="11"/>
        <v>11373071</v>
      </c>
      <c r="I74" s="9">
        <v>2</v>
      </c>
      <c r="J74" s="9"/>
      <c r="K74" s="10"/>
      <c r="L74" s="10">
        <v>1</v>
      </c>
      <c r="M74" s="9">
        <v>1</v>
      </c>
      <c r="N74" s="9"/>
      <c r="O74" s="10">
        <v>1</v>
      </c>
      <c r="P74" s="10"/>
      <c r="Q74" s="9">
        <v>1</v>
      </c>
      <c r="R74" s="9"/>
      <c r="S74" s="10">
        <v>1</v>
      </c>
      <c r="T74" s="10"/>
      <c r="U74" s="9">
        <v>0</v>
      </c>
      <c r="V74" s="9"/>
      <c r="W74" s="10">
        <v>2</v>
      </c>
      <c r="X74" s="10"/>
      <c r="Y74" s="9">
        <v>1</v>
      </c>
      <c r="Z74" s="9"/>
      <c r="AA74" s="11">
        <f t="shared" si="9"/>
        <v>10</v>
      </c>
    </row>
    <row r="75" spans="1:27" ht="30" customHeight="1" x14ac:dyDescent="0.25">
      <c r="A75" s="4" t="str">
        <f t="shared" si="10"/>
        <v>Московский</v>
      </c>
      <c r="B75" s="12" t="str">
        <f t="shared" si="10"/>
        <v>ГБОУ лицей №373</v>
      </c>
      <c r="C75" s="6">
        <f t="shared" si="10"/>
        <v>11373</v>
      </c>
      <c r="D75" s="6" t="str">
        <f t="shared" si="10"/>
        <v>Лицей</v>
      </c>
      <c r="E75" s="8" t="str">
        <f t="shared" si="10"/>
        <v>3в</v>
      </c>
      <c r="F75" s="8">
        <f t="shared" si="10"/>
        <v>94</v>
      </c>
      <c r="G75" s="8">
        <f t="shared" si="10"/>
        <v>85</v>
      </c>
      <c r="H75" s="8">
        <f t="shared" si="11"/>
        <v>11373072</v>
      </c>
      <c r="I75" s="9">
        <v>0</v>
      </c>
      <c r="J75" s="9"/>
      <c r="K75" s="10">
        <v>1</v>
      </c>
      <c r="L75" s="10"/>
      <c r="M75" s="9">
        <v>0</v>
      </c>
      <c r="N75" s="9"/>
      <c r="O75" s="10"/>
      <c r="P75" s="10">
        <v>2</v>
      </c>
      <c r="Q75" s="9"/>
      <c r="R75" s="9">
        <v>1</v>
      </c>
      <c r="S75" s="10">
        <v>0</v>
      </c>
      <c r="T75" s="10"/>
      <c r="U75" s="9">
        <v>0</v>
      </c>
      <c r="V75" s="9"/>
      <c r="W75" s="10"/>
      <c r="X75" s="10">
        <v>2</v>
      </c>
      <c r="Y75" s="9"/>
      <c r="Z75" s="9">
        <v>0</v>
      </c>
      <c r="AA75" s="11">
        <f t="shared" si="9"/>
        <v>6</v>
      </c>
    </row>
    <row r="76" spans="1:27" ht="30" customHeight="1" x14ac:dyDescent="0.25">
      <c r="A76" s="4" t="str">
        <f t="shared" si="10"/>
        <v>Московский</v>
      </c>
      <c r="B76" s="12" t="str">
        <f t="shared" si="10"/>
        <v>ГБОУ лицей №373</v>
      </c>
      <c r="C76" s="6">
        <f t="shared" si="10"/>
        <v>11373</v>
      </c>
      <c r="D76" s="6" t="str">
        <f t="shared" si="10"/>
        <v>Лицей</v>
      </c>
      <c r="E76" s="8" t="str">
        <f t="shared" si="10"/>
        <v>3в</v>
      </c>
      <c r="F76" s="8">
        <f t="shared" si="10"/>
        <v>94</v>
      </c>
      <c r="G76" s="8">
        <f t="shared" si="10"/>
        <v>85</v>
      </c>
      <c r="H76" s="8">
        <f t="shared" si="11"/>
        <v>11373073</v>
      </c>
      <c r="I76" s="9"/>
      <c r="J76" s="9">
        <v>2</v>
      </c>
      <c r="K76" s="10"/>
      <c r="L76" s="10">
        <v>1</v>
      </c>
      <c r="M76" s="9">
        <v>0</v>
      </c>
      <c r="N76" s="9"/>
      <c r="O76" s="10">
        <v>2</v>
      </c>
      <c r="P76" s="10"/>
      <c r="Q76" s="9">
        <v>0</v>
      </c>
      <c r="R76" s="9"/>
      <c r="S76" s="10">
        <v>0</v>
      </c>
      <c r="T76" s="10"/>
      <c r="U76" s="9"/>
      <c r="V76" s="9">
        <v>0</v>
      </c>
      <c r="W76" s="10">
        <v>1</v>
      </c>
      <c r="X76" s="10"/>
      <c r="Y76" s="9">
        <v>0</v>
      </c>
      <c r="Z76" s="9"/>
      <c r="AA76" s="11">
        <f t="shared" si="9"/>
        <v>6</v>
      </c>
    </row>
    <row r="77" spans="1:27" ht="30" customHeight="1" x14ac:dyDescent="0.25">
      <c r="A77" s="4" t="str">
        <f t="shared" si="10"/>
        <v>Московский</v>
      </c>
      <c r="B77" s="12" t="str">
        <f t="shared" si="10"/>
        <v>ГБОУ лицей №373</v>
      </c>
      <c r="C77" s="6">
        <f t="shared" si="10"/>
        <v>11373</v>
      </c>
      <c r="D77" s="6" t="str">
        <f t="shared" si="10"/>
        <v>Лицей</v>
      </c>
      <c r="E77" s="8" t="str">
        <f t="shared" si="10"/>
        <v>3в</v>
      </c>
      <c r="F77" s="8">
        <f t="shared" si="10"/>
        <v>94</v>
      </c>
      <c r="G77" s="8">
        <f t="shared" si="10"/>
        <v>85</v>
      </c>
      <c r="H77" s="8">
        <f t="shared" si="11"/>
        <v>11373074</v>
      </c>
      <c r="I77" s="9"/>
      <c r="J77" s="9">
        <v>1</v>
      </c>
      <c r="K77" s="10">
        <v>0</v>
      </c>
      <c r="L77" s="10"/>
      <c r="M77" s="9">
        <v>0</v>
      </c>
      <c r="N77" s="9"/>
      <c r="O77" s="10">
        <v>1</v>
      </c>
      <c r="P77" s="10"/>
      <c r="Q77" s="9">
        <v>0</v>
      </c>
      <c r="R77" s="9"/>
      <c r="S77" s="10">
        <v>1</v>
      </c>
      <c r="T77" s="10"/>
      <c r="U77" s="9">
        <v>1</v>
      </c>
      <c r="V77" s="9"/>
      <c r="W77" s="10"/>
      <c r="X77" s="10">
        <v>2</v>
      </c>
      <c r="Y77" s="9"/>
      <c r="Z77" s="9">
        <v>0</v>
      </c>
      <c r="AA77" s="11">
        <f t="shared" si="9"/>
        <v>6</v>
      </c>
    </row>
    <row r="78" spans="1:27" ht="30" customHeight="1" x14ac:dyDescent="0.25">
      <c r="A78" s="4" t="str">
        <f t="shared" si="10"/>
        <v>Московский</v>
      </c>
      <c r="B78" s="12" t="str">
        <f t="shared" si="10"/>
        <v>ГБОУ лицей №373</v>
      </c>
      <c r="C78" s="6">
        <f t="shared" si="10"/>
        <v>11373</v>
      </c>
      <c r="D78" s="6" t="str">
        <f t="shared" si="10"/>
        <v>Лицей</v>
      </c>
      <c r="E78" s="8" t="str">
        <f t="shared" si="10"/>
        <v>3в</v>
      </c>
      <c r="F78" s="8">
        <f t="shared" si="10"/>
        <v>94</v>
      </c>
      <c r="G78" s="8">
        <f t="shared" si="10"/>
        <v>85</v>
      </c>
      <c r="H78" s="8">
        <f t="shared" si="11"/>
        <v>11373075</v>
      </c>
      <c r="I78" s="9"/>
      <c r="J78" s="9">
        <v>2</v>
      </c>
      <c r="K78" s="10"/>
      <c r="L78" s="10">
        <v>0</v>
      </c>
      <c r="M78" s="9">
        <v>1</v>
      </c>
      <c r="N78" s="9"/>
      <c r="O78" s="10">
        <v>1</v>
      </c>
      <c r="P78" s="10"/>
      <c r="Q78" s="9"/>
      <c r="R78" s="9">
        <v>2</v>
      </c>
      <c r="S78" s="10">
        <v>1</v>
      </c>
      <c r="T78" s="10"/>
      <c r="U78" s="9">
        <v>1</v>
      </c>
      <c r="V78" s="9"/>
      <c r="W78" s="10">
        <v>0</v>
      </c>
      <c r="X78" s="10"/>
      <c r="Y78" s="9">
        <v>1</v>
      </c>
      <c r="Z78" s="9"/>
      <c r="AA78" s="11">
        <f t="shared" si="9"/>
        <v>9</v>
      </c>
    </row>
    <row r="79" spans="1:27" ht="30" customHeight="1" x14ac:dyDescent="0.25">
      <c r="A79" s="4" t="str">
        <f t="shared" si="10"/>
        <v>Московский</v>
      </c>
      <c r="B79" s="12" t="str">
        <f t="shared" si="10"/>
        <v>ГБОУ лицей №373</v>
      </c>
      <c r="C79" s="6">
        <f t="shared" si="10"/>
        <v>11373</v>
      </c>
      <c r="D79" s="6" t="str">
        <f t="shared" si="10"/>
        <v>Лицей</v>
      </c>
      <c r="E79" s="8" t="str">
        <f t="shared" si="10"/>
        <v>3в</v>
      </c>
      <c r="F79" s="8">
        <f t="shared" si="10"/>
        <v>94</v>
      </c>
      <c r="G79" s="8">
        <f t="shared" si="10"/>
        <v>85</v>
      </c>
      <c r="H79" s="8">
        <f t="shared" si="11"/>
        <v>11373076</v>
      </c>
      <c r="I79" s="9"/>
      <c r="J79" s="9">
        <v>1</v>
      </c>
      <c r="K79" s="10">
        <v>1</v>
      </c>
      <c r="L79" s="10"/>
      <c r="M79" s="9"/>
      <c r="N79" s="9">
        <v>1</v>
      </c>
      <c r="O79" s="10"/>
      <c r="P79" s="10">
        <v>2</v>
      </c>
      <c r="Q79" s="9">
        <v>1</v>
      </c>
      <c r="R79" s="9"/>
      <c r="S79" s="10">
        <v>1</v>
      </c>
      <c r="T79" s="10"/>
      <c r="U79" s="9"/>
      <c r="V79" s="9">
        <v>0</v>
      </c>
      <c r="W79" s="10">
        <v>2</v>
      </c>
      <c r="X79" s="10"/>
      <c r="Y79" s="9">
        <v>1</v>
      </c>
      <c r="Z79" s="9"/>
      <c r="AA79" s="11">
        <f t="shared" si="9"/>
        <v>10</v>
      </c>
    </row>
    <row r="80" spans="1:27" ht="30" customHeight="1" x14ac:dyDescent="0.25">
      <c r="A80" s="4" t="str">
        <f t="shared" si="10"/>
        <v>Московский</v>
      </c>
      <c r="B80" s="12" t="str">
        <f t="shared" si="10"/>
        <v>ГБОУ лицей №373</v>
      </c>
      <c r="C80" s="6">
        <f t="shared" si="10"/>
        <v>11373</v>
      </c>
      <c r="D80" s="6" t="str">
        <f t="shared" si="10"/>
        <v>Лицей</v>
      </c>
      <c r="E80" s="8" t="str">
        <f t="shared" si="10"/>
        <v>3в</v>
      </c>
      <c r="F80" s="8">
        <f t="shared" si="10"/>
        <v>94</v>
      </c>
      <c r="G80" s="8">
        <f t="shared" si="10"/>
        <v>85</v>
      </c>
      <c r="H80" s="8">
        <f t="shared" si="11"/>
        <v>11373077</v>
      </c>
      <c r="I80" s="9">
        <v>2</v>
      </c>
      <c r="J80" s="9"/>
      <c r="K80" s="10">
        <v>1</v>
      </c>
      <c r="L80" s="10"/>
      <c r="M80" s="9">
        <v>1</v>
      </c>
      <c r="N80" s="9"/>
      <c r="O80" s="10"/>
      <c r="P80" s="10">
        <v>0</v>
      </c>
      <c r="Q80" s="9">
        <v>1</v>
      </c>
      <c r="R80" s="9"/>
      <c r="S80" s="10">
        <v>1</v>
      </c>
      <c r="T80" s="10"/>
      <c r="U80" s="9">
        <v>1</v>
      </c>
      <c r="V80" s="9"/>
      <c r="W80" s="10">
        <v>0</v>
      </c>
      <c r="X80" s="10"/>
      <c r="Y80" s="9">
        <v>1</v>
      </c>
      <c r="Z80" s="9"/>
      <c r="AA80" s="11">
        <f t="shared" si="9"/>
        <v>8</v>
      </c>
    </row>
    <row r="81" spans="1:27" ht="30" customHeight="1" x14ac:dyDescent="0.25">
      <c r="A81" s="4" t="str">
        <f t="shared" si="10"/>
        <v>Московский</v>
      </c>
      <c r="B81" s="12" t="str">
        <f t="shared" si="10"/>
        <v>ГБОУ лицей №373</v>
      </c>
      <c r="C81" s="6">
        <f t="shared" si="10"/>
        <v>11373</v>
      </c>
      <c r="D81" s="6" t="str">
        <f t="shared" si="10"/>
        <v>Лицей</v>
      </c>
      <c r="E81" s="8" t="str">
        <f t="shared" si="10"/>
        <v>3в</v>
      </c>
      <c r="F81" s="8">
        <f t="shared" si="10"/>
        <v>94</v>
      </c>
      <c r="G81" s="8">
        <f t="shared" si="10"/>
        <v>85</v>
      </c>
      <c r="H81" s="8">
        <f t="shared" si="11"/>
        <v>11373078</v>
      </c>
      <c r="I81" s="9"/>
      <c r="J81" s="9">
        <v>1</v>
      </c>
      <c r="K81" s="10">
        <v>0</v>
      </c>
      <c r="L81" s="10"/>
      <c r="M81" s="9">
        <v>1</v>
      </c>
      <c r="N81" s="9"/>
      <c r="O81" s="10">
        <v>2</v>
      </c>
      <c r="P81" s="10"/>
      <c r="Q81" s="9">
        <v>0</v>
      </c>
      <c r="R81" s="9"/>
      <c r="S81" s="10">
        <v>1</v>
      </c>
      <c r="T81" s="10"/>
      <c r="U81" s="9">
        <v>0</v>
      </c>
      <c r="V81" s="9"/>
      <c r="W81" s="10">
        <v>0</v>
      </c>
      <c r="X81" s="10"/>
      <c r="Y81" s="9">
        <v>0</v>
      </c>
      <c r="Z81" s="9"/>
      <c r="AA81" s="11">
        <f t="shared" si="9"/>
        <v>5</v>
      </c>
    </row>
    <row r="82" spans="1:27" ht="30" customHeight="1" x14ac:dyDescent="0.25">
      <c r="A82" s="4" t="str">
        <f t="shared" si="10"/>
        <v>Московский</v>
      </c>
      <c r="B82" s="12" t="str">
        <f t="shared" si="10"/>
        <v>ГБОУ лицей №373</v>
      </c>
      <c r="C82" s="6">
        <f t="shared" si="10"/>
        <v>11373</v>
      </c>
      <c r="D82" s="6" t="str">
        <f t="shared" si="10"/>
        <v>Лицей</v>
      </c>
      <c r="E82" s="8" t="str">
        <f t="shared" si="10"/>
        <v>3в</v>
      </c>
      <c r="F82" s="8">
        <f t="shared" si="10"/>
        <v>94</v>
      </c>
      <c r="G82" s="8">
        <f t="shared" si="10"/>
        <v>85</v>
      </c>
      <c r="H82" s="8">
        <f t="shared" si="11"/>
        <v>11373079</v>
      </c>
      <c r="I82" s="9">
        <v>2</v>
      </c>
      <c r="J82" s="9"/>
      <c r="K82" s="10">
        <v>1</v>
      </c>
      <c r="L82" s="10"/>
      <c r="M82" s="9"/>
      <c r="N82" s="9">
        <v>1</v>
      </c>
      <c r="O82" s="10">
        <v>2</v>
      </c>
      <c r="P82" s="10"/>
      <c r="Q82" s="9"/>
      <c r="R82" s="9">
        <v>1</v>
      </c>
      <c r="S82" s="10">
        <v>1</v>
      </c>
      <c r="T82" s="10"/>
      <c r="U82" s="9">
        <v>1</v>
      </c>
      <c r="V82" s="9"/>
      <c r="W82" s="10">
        <v>0</v>
      </c>
      <c r="X82" s="10"/>
      <c r="Y82" s="9">
        <v>0</v>
      </c>
      <c r="Z82" s="9"/>
      <c r="AA82" s="11">
        <f t="shared" si="9"/>
        <v>9</v>
      </c>
    </row>
    <row r="83" spans="1:27" ht="30" customHeight="1" x14ac:dyDescent="0.25">
      <c r="A83" s="4" t="str">
        <f t="shared" si="10"/>
        <v>Московский</v>
      </c>
      <c r="B83" s="12" t="str">
        <f t="shared" si="10"/>
        <v>ГБОУ лицей №373</v>
      </c>
      <c r="C83" s="6">
        <f t="shared" si="10"/>
        <v>11373</v>
      </c>
      <c r="D83" s="6" t="str">
        <f t="shared" si="10"/>
        <v>Лицей</v>
      </c>
      <c r="E83" s="8" t="str">
        <f t="shared" si="10"/>
        <v>3в</v>
      </c>
      <c r="F83" s="8">
        <f t="shared" si="10"/>
        <v>94</v>
      </c>
      <c r="G83" s="8">
        <f t="shared" si="10"/>
        <v>85</v>
      </c>
      <c r="H83" s="8">
        <f t="shared" si="11"/>
        <v>11373080</v>
      </c>
      <c r="I83" s="9">
        <v>2</v>
      </c>
      <c r="J83" s="9"/>
      <c r="K83" s="10">
        <v>0</v>
      </c>
      <c r="L83" s="10"/>
      <c r="M83" s="9">
        <v>1</v>
      </c>
      <c r="N83" s="9"/>
      <c r="O83" s="10">
        <v>2</v>
      </c>
      <c r="P83" s="10"/>
      <c r="Q83" s="9"/>
      <c r="R83" s="9">
        <v>1</v>
      </c>
      <c r="S83" s="10">
        <v>0</v>
      </c>
      <c r="T83" s="10"/>
      <c r="U83" s="9">
        <v>1</v>
      </c>
      <c r="V83" s="9"/>
      <c r="W83" s="10">
        <v>2</v>
      </c>
      <c r="X83" s="10"/>
      <c r="Y83" s="9">
        <v>0</v>
      </c>
      <c r="Z83" s="9"/>
      <c r="AA83" s="11">
        <f t="shared" si="9"/>
        <v>9</v>
      </c>
    </row>
    <row r="84" spans="1:27" ht="30" customHeight="1" x14ac:dyDescent="0.25">
      <c r="A84" s="4" t="str">
        <f t="shared" si="10"/>
        <v>Московский</v>
      </c>
      <c r="B84" s="12" t="str">
        <f t="shared" si="10"/>
        <v>ГБОУ лицей №373</v>
      </c>
      <c r="C84" s="6">
        <f t="shared" si="10"/>
        <v>11373</v>
      </c>
      <c r="D84" s="6" t="str">
        <f t="shared" si="10"/>
        <v>Лицей</v>
      </c>
      <c r="E84" s="8" t="str">
        <f t="shared" si="10"/>
        <v>3в</v>
      </c>
      <c r="F84" s="8">
        <f t="shared" si="10"/>
        <v>94</v>
      </c>
      <c r="G84" s="8">
        <f t="shared" si="10"/>
        <v>85</v>
      </c>
      <c r="H84" s="8">
        <f t="shared" si="11"/>
        <v>11373081</v>
      </c>
      <c r="I84" s="9">
        <v>2</v>
      </c>
      <c r="J84" s="9"/>
      <c r="K84" s="10"/>
      <c r="L84" s="10">
        <v>1</v>
      </c>
      <c r="M84" s="9">
        <v>1</v>
      </c>
      <c r="N84" s="9"/>
      <c r="O84" s="10">
        <v>2</v>
      </c>
      <c r="P84" s="10"/>
      <c r="Q84" s="9">
        <v>1</v>
      </c>
      <c r="R84" s="9"/>
      <c r="S84" s="10"/>
      <c r="T84" s="10">
        <v>1</v>
      </c>
      <c r="U84" s="9"/>
      <c r="V84" s="9">
        <v>1</v>
      </c>
      <c r="W84" s="10"/>
      <c r="X84" s="10">
        <v>2</v>
      </c>
      <c r="Y84" s="9">
        <v>0</v>
      </c>
      <c r="Z84" s="9"/>
      <c r="AA84" s="11">
        <f t="shared" si="9"/>
        <v>11</v>
      </c>
    </row>
    <row r="85" spans="1:27" ht="30" customHeight="1" x14ac:dyDescent="0.25">
      <c r="A85" s="4" t="str">
        <f t="shared" si="10"/>
        <v>Московский</v>
      </c>
      <c r="B85" s="12" t="str">
        <f t="shared" si="10"/>
        <v>ГБОУ лицей №373</v>
      </c>
      <c r="C85" s="6">
        <f t="shared" si="10"/>
        <v>11373</v>
      </c>
      <c r="D85" s="6" t="str">
        <f t="shared" si="10"/>
        <v>Лицей</v>
      </c>
      <c r="E85" s="8" t="str">
        <f t="shared" si="10"/>
        <v>3в</v>
      </c>
      <c r="F85" s="8">
        <f t="shared" si="10"/>
        <v>94</v>
      </c>
      <c r="G85" s="8">
        <f t="shared" si="10"/>
        <v>85</v>
      </c>
      <c r="H85" s="8">
        <f t="shared" si="11"/>
        <v>11373082</v>
      </c>
      <c r="I85" s="9">
        <v>2</v>
      </c>
      <c r="J85" s="9"/>
      <c r="K85" s="10">
        <v>1</v>
      </c>
      <c r="L85" s="10"/>
      <c r="M85" s="9">
        <v>1</v>
      </c>
      <c r="N85" s="9"/>
      <c r="O85" s="10">
        <v>2</v>
      </c>
      <c r="P85" s="10"/>
      <c r="Q85" s="9">
        <v>2</v>
      </c>
      <c r="R85" s="9"/>
      <c r="S85" s="10">
        <v>1</v>
      </c>
      <c r="T85" s="10"/>
      <c r="U85" s="9"/>
      <c r="V85" s="9">
        <v>1</v>
      </c>
      <c r="W85" s="10">
        <v>1</v>
      </c>
      <c r="X85" s="10"/>
      <c r="Y85" s="9">
        <v>1</v>
      </c>
      <c r="Z85" s="9"/>
      <c r="AA85" s="11">
        <f t="shared" si="9"/>
        <v>12</v>
      </c>
    </row>
    <row r="86" spans="1:27" ht="30" customHeight="1" x14ac:dyDescent="0.25">
      <c r="A86" s="4" t="str">
        <f t="shared" ref="A86:G88" si="12">A85</f>
        <v>Московский</v>
      </c>
      <c r="B86" s="12" t="str">
        <f t="shared" si="12"/>
        <v>ГБОУ лицей №373</v>
      </c>
      <c r="C86" s="6">
        <f t="shared" si="12"/>
        <v>11373</v>
      </c>
      <c r="D86" s="6" t="str">
        <f t="shared" si="12"/>
        <v>Лицей</v>
      </c>
      <c r="E86" s="8" t="str">
        <f t="shared" si="12"/>
        <v>3в</v>
      </c>
      <c r="F86" s="8">
        <f t="shared" si="12"/>
        <v>94</v>
      </c>
      <c r="G86" s="8">
        <f t="shared" si="12"/>
        <v>85</v>
      </c>
      <c r="H86" s="8">
        <f t="shared" si="11"/>
        <v>11373083</v>
      </c>
      <c r="I86" s="9">
        <v>2</v>
      </c>
      <c r="J86" s="9"/>
      <c r="K86" s="10">
        <v>1</v>
      </c>
      <c r="L86" s="10"/>
      <c r="M86" s="9">
        <v>1</v>
      </c>
      <c r="N86" s="9"/>
      <c r="O86" s="10">
        <v>2</v>
      </c>
      <c r="P86" s="10"/>
      <c r="Q86" s="9"/>
      <c r="R86" s="9">
        <v>2</v>
      </c>
      <c r="S86" s="10">
        <v>1</v>
      </c>
      <c r="T86" s="10"/>
      <c r="U86" s="9"/>
      <c r="V86" s="9">
        <v>1</v>
      </c>
      <c r="W86" s="10">
        <v>2</v>
      </c>
      <c r="X86" s="10"/>
      <c r="Y86" s="9">
        <v>1</v>
      </c>
      <c r="Z86" s="9"/>
      <c r="AA86" s="11">
        <f t="shared" si="9"/>
        <v>13</v>
      </c>
    </row>
    <row r="87" spans="1:27" ht="30" customHeight="1" x14ac:dyDescent="0.25">
      <c r="A87" s="4" t="str">
        <f t="shared" si="12"/>
        <v>Московский</v>
      </c>
      <c r="B87" s="12" t="str">
        <f t="shared" si="12"/>
        <v>ГБОУ лицей №373</v>
      </c>
      <c r="C87" s="6">
        <f t="shared" si="12"/>
        <v>11373</v>
      </c>
      <c r="D87" s="6" t="str">
        <f t="shared" si="12"/>
        <v>Лицей</v>
      </c>
      <c r="E87" s="8" t="str">
        <f t="shared" si="12"/>
        <v>3в</v>
      </c>
      <c r="F87" s="8">
        <f t="shared" si="12"/>
        <v>94</v>
      </c>
      <c r="G87" s="8">
        <f t="shared" si="12"/>
        <v>85</v>
      </c>
      <c r="H87" s="8">
        <f t="shared" si="11"/>
        <v>11373084</v>
      </c>
      <c r="I87" s="9">
        <v>1</v>
      </c>
      <c r="J87" s="9"/>
      <c r="K87" s="10">
        <v>1</v>
      </c>
      <c r="L87" s="10"/>
      <c r="M87" s="9">
        <v>1</v>
      </c>
      <c r="N87" s="9"/>
      <c r="O87" s="10">
        <v>2</v>
      </c>
      <c r="P87" s="10"/>
      <c r="Q87" s="9">
        <v>2</v>
      </c>
      <c r="R87" s="9"/>
      <c r="S87" s="10">
        <v>1</v>
      </c>
      <c r="T87" s="10"/>
      <c r="U87" s="9"/>
      <c r="V87" s="9">
        <v>0</v>
      </c>
      <c r="W87" s="10">
        <v>1</v>
      </c>
      <c r="X87" s="10"/>
      <c r="Y87" s="9">
        <v>0</v>
      </c>
      <c r="Z87" s="9"/>
      <c r="AA87" s="11">
        <f t="shared" si="9"/>
        <v>9</v>
      </c>
    </row>
    <row r="88" spans="1:27" ht="30" customHeight="1" x14ac:dyDescent="0.25">
      <c r="A88" s="4" t="str">
        <f t="shared" si="12"/>
        <v>Московский</v>
      </c>
      <c r="B88" s="12" t="str">
        <f t="shared" si="12"/>
        <v>ГБОУ лицей №373</v>
      </c>
      <c r="C88" s="6">
        <f t="shared" si="12"/>
        <v>11373</v>
      </c>
      <c r="D88" s="6" t="str">
        <f t="shared" si="12"/>
        <v>Лицей</v>
      </c>
      <c r="E88" s="8" t="str">
        <f t="shared" si="12"/>
        <v>3в</v>
      </c>
      <c r="F88" s="8">
        <f t="shared" si="12"/>
        <v>94</v>
      </c>
      <c r="G88" s="8">
        <f t="shared" si="12"/>
        <v>85</v>
      </c>
      <c r="H88" s="8">
        <f t="shared" si="11"/>
        <v>11373085</v>
      </c>
      <c r="I88" s="9">
        <v>2</v>
      </c>
      <c r="J88" s="9"/>
      <c r="K88" s="10">
        <v>1</v>
      </c>
      <c r="L88" s="10"/>
      <c r="M88" s="9">
        <v>1</v>
      </c>
      <c r="N88" s="9"/>
      <c r="O88" s="10">
        <v>2</v>
      </c>
      <c r="P88" s="10"/>
      <c r="Q88" s="9"/>
      <c r="R88" s="9">
        <v>2</v>
      </c>
      <c r="S88" s="10">
        <v>1</v>
      </c>
      <c r="T88" s="10"/>
      <c r="U88" s="9">
        <v>0</v>
      </c>
      <c r="V88" s="9"/>
      <c r="W88" s="10">
        <v>2</v>
      </c>
      <c r="X88" s="10"/>
      <c r="Y88" s="9">
        <v>1</v>
      </c>
      <c r="Z88" s="9"/>
      <c r="AA88" s="11">
        <f t="shared" si="9"/>
        <v>12</v>
      </c>
    </row>
    <row r="89" spans="1:27" x14ac:dyDescent="0.25">
      <c r="I89" s="15">
        <f>COUNTA(I4:I88)</f>
        <v>31</v>
      </c>
      <c r="J89" s="15">
        <f t="shared" ref="J89:AA89" si="13">COUNTA(J4:J88)</f>
        <v>54</v>
      </c>
      <c r="K89" s="15">
        <f t="shared" si="13"/>
        <v>62</v>
      </c>
      <c r="L89" s="15">
        <f t="shared" si="13"/>
        <v>23</v>
      </c>
      <c r="M89" s="15">
        <f t="shared" si="13"/>
        <v>68</v>
      </c>
      <c r="N89" s="15">
        <f t="shared" si="13"/>
        <v>17</v>
      </c>
      <c r="O89" s="15">
        <f t="shared" si="13"/>
        <v>61</v>
      </c>
      <c r="P89" s="15">
        <f t="shared" si="13"/>
        <v>24</v>
      </c>
      <c r="Q89" s="15">
        <f t="shared" si="13"/>
        <v>51</v>
      </c>
      <c r="R89" s="15">
        <f t="shared" si="13"/>
        <v>34</v>
      </c>
      <c r="S89" s="15">
        <f t="shared" si="13"/>
        <v>63</v>
      </c>
      <c r="T89" s="15">
        <f t="shared" si="13"/>
        <v>22</v>
      </c>
      <c r="U89" s="15">
        <f t="shared" si="13"/>
        <v>46</v>
      </c>
      <c r="V89" s="15">
        <f t="shared" si="13"/>
        <v>39</v>
      </c>
      <c r="W89" s="15">
        <f t="shared" si="13"/>
        <v>57</v>
      </c>
      <c r="X89" s="15">
        <f t="shared" si="13"/>
        <v>28</v>
      </c>
      <c r="Y89" s="15">
        <f t="shared" si="13"/>
        <v>65</v>
      </c>
      <c r="Z89" s="15">
        <f t="shared" si="13"/>
        <v>20</v>
      </c>
      <c r="AA89" s="15">
        <f t="shared" si="13"/>
        <v>85</v>
      </c>
    </row>
    <row r="90" spans="1:27" x14ac:dyDescent="0.25">
      <c r="I90" s="15">
        <f>SUM(I4:I88)/(I89*I91)</f>
        <v>0.66129032258064513</v>
      </c>
      <c r="J90" s="15">
        <f t="shared" ref="J90:AA90" si="14">SUM(J4:J88)/(J89*J91)</f>
        <v>0.91666666666666663</v>
      </c>
      <c r="K90" s="15">
        <f t="shared" si="14"/>
        <v>0.83870967741935487</v>
      </c>
      <c r="L90" s="15">
        <f t="shared" si="14"/>
        <v>0.86956521739130432</v>
      </c>
      <c r="M90" s="15">
        <f t="shared" si="14"/>
        <v>0.80882352941176472</v>
      </c>
      <c r="N90" s="15">
        <f t="shared" si="14"/>
        <v>0.76470588235294112</v>
      </c>
      <c r="O90" s="15">
        <f t="shared" si="14"/>
        <v>0.86065573770491799</v>
      </c>
      <c r="P90" s="15">
        <f t="shared" si="14"/>
        <v>0.72916666666666663</v>
      </c>
      <c r="Q90" s="15">
        <f t="shared" si="14"/>
        <v>0.65686274509803921</v>
      </c>
      <c r="R90" s="15">
        <f t="shared" si="14"/>
        <v>0.88235294117647056</v>
      </c>
      <c r="S90" s="15">
        <f t="shared" si="14"/>
        <v>0.82539682539682535</v>
      </c>
      <c r="T90" s="15">
        <f t="shared" si="14"/>
        <v>0.81818181818181823</v>
      </c>
      <c r="U90" s="15">
        <f t="shared" si="14"/>
        <v>0.47826086956521741</v>
      </c>
      <c r="V90" s="15">
        <f t="shared" si="14"/>
        <v>0.51282051282051277</v>
      </c>
      <c r="W90" s="15">
        <f t="shared" si="14"/>
        <v>0.78947368421052633</v>
      </c>
      <c r="X90" s="15">
        <f t="shared" si="14"/>
        <v>0.6964285714285714</v>
      </c>
      <c r="Y90" s="15">
        <f t="shared" si="14"/>
        <v>0.67692307692307696</v>
      </c>
      <c r="Z90" s="15">
        <f t="shared" si="14"/>
        <v>0.7</v>
      </c>
      <c r="AA90" s="15">
        <f t="shared" si="14"/>
        <v>0.76561085972850673</v>
      </c>
    </row>
    <row r="91" spans="1:27" s="52" customFormat="1" x14ac:dyDescent="0.25">
      <c r="A91" s="52" t="s">
        <v>120</v>
      </c>
      <c r="E91" s="14"/>
      <c r="F91" s="14"/>
      <c r="G91" s="14"/>
      <c r="H91" s="14"/>
      <c r="I91" s="15">
        <v>2</v>
      </c>
      <c r="J91" s="15">
        <v>2</v>
      </c>
      <c r="K91" s="15">
        <v>1</v>
      </c>
      <c r="L91" s="15">
        <v>1</v>
      </c>
      <c r="M91" s="15">
        <v>1</v>
      </c>
      <c r="N91" s="15">
        <v>1</v>
      </c>
      <c r="O91" s="15">
        <v>2</v>
      </c>
      <c r="P91" s="15">
        <v>2</v>
      </c>
      <c r="Q91" s="15">
        <v>2</v>
      </c>
      <c r="R91" s="15">
        <v>2</v>
      </c>
      <c r="S91" s="86">
        <v>1</v>
      </c>
      <c r="T91" s="15">
        <v>1</v>
      </c>
      <c r="U91" s="87">
        <v>1</v>
      </c>
      <c r="V91" s="15">
        <v>1</v>
      </c>
      <c r="W91" s="15">
        <v>2</v>
      </c>
      <c r="X91" s="15">
        <v>2</v>
      </c>
      <c r="Y91" s="87">
        <v>1</v>
      </c>
      <c r="Z91" s="15">
        <v>1</v>
      </c>
      <c r="AA91" s="15">
        <v>13</v>
      </c>
    </row>
    <row r="92" spans="1:27" x14ac:dyDescent="0.25">
      <c r="I92" s="15">
        <f>SUM(I4:J88)/(85*I91)</f>
        <v>0.82352941176470584</v>
      </c>
      <c r="K92" s="15">
        <f t="shared" ref="K92:AA92" si="15">SUM(K4:L88)/(85*K91)</f>
        <v>0.84705882352941175</v>
      </c>
      <c r="M92" s="15">
        <f t="shared" si="15"/>
        <v>0.8</v>
      </c>
      <c r="O92" s="15">
        <f t="shared" si="15"/>
        <v>0.82352941176470584</v>
      </c>
      <c r="Q92" s="15">
        <f t="shared" si="15"/>
        <v>0.74705882352941178</v>
      </c>
      <c r="S92" s="15">
        <f t="shared" si="15"/>
        <v>0.82352941176470584</v>
      </c>
      <c r="U92" s="15">
        <f t="shared" si="15"/>
        <v>0.49411764705882355</v>
      </c>
      <c r="W92" s="15">
        <f t="shared" si="15"/>
        <v>0.75882352941176467</v>
      </c>
      <c r="Y92" s="15">
        <f t="shared" si="15"/>
        <v>0.68235294117647061</v>
      </c>
      <c r="AA92" s="15">
        <f t="shared" si="15"/>
        <v>0.76561085972850673</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88"/>
    <dataValidation type="list" allowBlank="1" showInputMessage="1" showErrorMessage="1" sqref="O4:R88 W4:X88 I4:J88">
      <formula1>балл2</formula1>
    </dataValidation>
    <dataValidation type="list" allowBlank="1" showInputMessage="1" showErrorMessage="1" sqref="S4:V88 Y4:Z88 K4:N88">
      <formula1>балл1</formula1>
    </dataValidation>
    <dataValidation allowBlank="1" showErrorMessage="1" sqref="A4 E4:G88"/>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AD128"/>
  <sheetViews>
    <sheetView showGridLines="0" topLeftCell="B109" zoomScale="80" zoomScaleNormal="80" workbookViewId="0">
      <selection activeCell="B128" sqref="A128:XFD128"/>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38</v>
      </c>
      <c r="C4" s="6">
        <f>VLOOKUP(B4,[13]Списки!$C$1:$E$40,2,FALSE)</f>
        <v>11376</v>
      </c>
      <c r="D4" s="6" t="str">
        <f>VLOOKUP(B4,[13]Списки!$C$1:$E$40,3,FALSE)</f>
        <v>СОШ</v>
      </c>
      <c r="E4" s="7" t="s">
        <v>19</v>
      </c>
      <c r="F4" s="8">
        <v>126</v>
      </c>
      <c r="G4" s="8">
        <v>121</v>
      </c>
      <c r="H4" s="8">
        <f>C4*1000+1</f>
        <v>11376001</v>
      </c>
      <c r="I4" s="9">
        <v>2</v>
      </c>
      <c r="J4" s="9"/>
      <c r="K4" s="10">
        <v>1</v>
      </c>
      <c r="L4" s="10"/>
      <c r="M4" s="9">
        <v>1</v>
      </c>
      <c r="N4" s="9"/>
      <c r="O4" s="10">
        <v>2</v>
      </c>
      <c r="P4" s="10"/>
      <c r="Q4" s="9">
        <v>2</v>
      </c>
      <c r="R4" s="9"/>
      <c r="S4" s="10">
        <v>1</v>
      </c>
      <c r="T4" s="10"/>
      <c r="U4" s="9"/>
      <c r="V4" s="9">
        <v>1</v>
      </c>
      <c r="W4" s="10">
        <v>2</v>
      </c>
      <c r="X4" s="10"/>
      <c r="Y4" s="9">
        <v>1</v>
      </c>
      <c r="Z4" s="9"/>
      <c r="AA4" s="11">
        <f t="shared" ref="AA4:AA67" si="0">IF(COUNTBLANK(I4:Z4)&lt;=9,SUM(I4:Z4),"Не писал")</f>
        <v>13</v>
      </c>
      <c r="AC4" s="83" t="s">
        <v>81</v>
      </c>
      <c r="AD4" s="83" t="s">
        <v>150</v>
      </c>
    </row>
    <row r="5" spans="1:30" ht="30" customHeight="1" x14ac:dyDescent="0.25">
      <c r="A5" s="4" t="str">
        <f>A4</f>
        <v>Московский</v>
      </c>
      <c r="B5" s="12" t="str">
        <f t="shared" ref="B5:G20" si="1">B4</f>
        <v>ГБОУ СОШ №376</v>
      </c>
      <c r="C5" s="6">
        <f t="shared" si="1"/>
        <v>11376</v>
      </c>
      <c r="D5" s="6" t="str">
        <f t="shared" si="1"/>
        <v>СОШ</v>
      </c>
      <c r="E5" s="8" t="str">
        <f t="shared" si="1"/>
        <v>3А</v>
      </c>
      <c r="F5" s="8">
        <f t="shared" si="1"/>
        <v>126</v>
      </c>
      <c r="G5" s="8">
        <f t="shared" si="1"/>
        <v>121</v>
      </c>
      <c r="H5" s="8">
        <f>H4+1</f>
        <v>11376002</v>
      </c>
      <c r="I5" s="9"/>
      <c r="J5" s="9">
        <v>2</v>
      </c>
      <c r="K5" s="10"/>
      <c r="L5" s="10">
        <v>1</v>
      </c>
      <c r="M5" s="9">
        <v>1</v>
      </c>
      <c r="N5" s="9"/>
      <c r="O5" s="10">
        <v>2</v>
      </c>
      <c r="P5" s="10"/>
      <c r="Q5" s="9"/>
      <c r="R5" s="9">
        <v>2</v>
      </c>
      <c r="S5" s="10"/>
      <c r="T5" s="10">
        <v>1</v>
      </c>
      <c r="U5" s="9"/>
      <c r="V5" s="9">
        <v>0</v>
      </c>
      <c r="W5" s="10"/>
      <c r="X5" s="10">
        <v>2</v>
      </c>
      <c r="Y5" s="9">
        <v>0</v>
      </c>
      <c r="Z5" s="9"/>
      <c r="AA5" s="11">
        <f t="shared" si="0"/>
        <v>11</v>
      </c>
      <c r="AC5" s="83">
        <v>0</v>
      </c>
      <c r="AD5" s="83">
        <f>COUNTIF(AA$4:AA$124,AC5)</f>
        <v>1</v>
      </c>
    </row>
    <row r="6" spans="1:30" ht="30" customHeight="1" x14ac:dyDescent="0.25">
      <c r="A6" s="4" t="str">
        <f t="shared" ref="A6:G21" si="2">A5</f>
        <v>Московский</v>
      </c>
      <c r="B6" s="12" t="str">
        <f t="shared" si="1"/>
        <v>ГБОУ СОШ №376</v>
      </c>
      <c r="C6" s="6">
        <f t="shared" si="1"/>
        <v>11376</v>
      </c>
      <c r="D6" s="6" t="str">
        <f t="shared" si="1"/>
        <v>СОШ</v>
      </c>
      <c r="E6" s="8" t="str">
        <f t="shared" si="1"/>
        <v>3А</v>
      </c>
      <c r="F6" s="8">
        <f t="shared" si="1"/>
        <v>126</v>
      </c>
      <c r="G6" s="8">
        <f t="shared" si="1"/>
        <v>121</v>
      </c>
      <c r="H6" s="8">
        <f t="shared" ref="H6:H69" si="3">H5+1</f>
        <v>11376003</v>
      </c>
      <c r="I6" s="9">
        <v>2</v>
      </c>
      <c r="J6" s="9"/>
      <c r="K6" s="10"/>
      <c r="L6" s="10">
        <v>1</v>
      </c>
      <c r="M6" s="9"/>
      <c r="N6" s="9">
        <v>0</v>
      </c>
      <c r="O6" s="10"/>
      <c r="P6" s="10">
        <v>1</v>
      </c>
      <c r="Q6" s="9">
        <v>2</v>
      </c>
      <c r="R6" s="9">
        <v>0</v>
      </c>
      <c r="S6" s="10">
        <v>0</v>
      </c>
      <c r="T6" s="10">
        <v>0</v>
      </c>
      <c r="U6" s="9">
        <v>0</v>
      </c>
      <c r="V6" s="9">
        <v>0</v>
      </c>
      <c r="W6" s="10">
        <v>0</v>
      </c>
      <c r="X6" s="10"/>
      <c r="Y6" s="9">
        <v>0</v>
      </c>
      <c r="Z6" s="9"/>
      <c r="AA6" s="11">
        <f t="shared" si="0"/>
        <v>6</v>
      </c>
      <c r="AC6" s="83">
        <v>1</v>
      </c>
      <c r="AD6" s="83">
        <f t="shared" ref="AD6:AD18" si="4">COUNTIF(AA$4:AA$124,AC6)</f>
        <v>0</v>
      </c>
    </row>
    <row r="7" spans="1:30" ht="30" customHeight="1" x14ac:dyDescent="0.25">
      <c r="A7" s="4" t="str">
        <f t="shared" si="2"/>
        <v>Московский</v>
      </c>
      <c r="B7" s="12" t="str">
        <f t="shared" si="1"/>
        <v>ГБОУ СОШ №376</v>
      </c>
      <c r="C7" s="6">
        <f t="shared" si="1"/>
        <v>11376</v>
      </c>
      <c r="D7" s="6" t="str">
        <f t="shared" si="1"/>
        <v>СОШ</v>
      </c>
      <c r="E7" s="8" t="str">
        <f t="shared" si="1"/>
        <v>3А</v>
      </c>
      <c r="F7" s="8">
        <f t="shared" si="1"/>
        <v>126</v>
      </c>
      <c r="G7" s="8">
        <f t="shared" si="1"/>
        <v>121</v>
      </c>
      <c r="H7" s="8">
        <f t="shared" si="3"/>
        <v>11376004</v>
      </c>
      <c r="I7" s="9"/>
      <c r="J7" s="9">
        <v>2</v>
      </c>
      <c r="K7" s="10">
        <v>1</v>
      </c>
      <c r="L7" s="10"/>
      <c r="M7" s="9">
        <v>1</v>
      </c>
      <c r="N7" s="9"/>
      <c r="O7" s="10">
        <v>2</v>
      </c>
      <c r="P7" s="10"/>
      <c r="Q7" s="9">
        <v>2</v>
      </c>
      <c r="R7" s="9"/>
      <c r="S7" s="10"/>
      <c r="T7" s="10">
        <v>1</v>
      </c>
      <c r="U7" s="9">
        <v>0</v>
      </c>
      <c r="V7" s="9"/>
      <c r="W7" s="10"/>
      <c r="X7" s="10">
        <v>2</v>
      </c>
      <c r="Y7" s="9"/>
      <c r="Z7" s="9">
        <v>0</v>
      </c>
      <c r="AA7" s="11">
        <f t="shared" si="0"/>
        <v>11</v>
      </c>
      <c r="AC7" s="83">
        <v>2</v>
      </c>
      <c r="AD7" s="83">
        <f t="shared" si="4"/>
        <v>0</v>
      </c>
    </row>
    <row r="8" spans="1:30" ht="30" customHeight="1" x14ac:dyDescent="0.25">
      <c r="A8" s="4" t="str">
        <f t="shared" si="2"/>
        <v>Московский</v>
      </c>
      <c r="B8" s="12" t="str">
        <f t="shared" si="1"/>
        <v>ГБОУ СОШ №376</v>
      </c>
      <c r="C8" s="6">
        <f t="shared" si="1"/>
        <v>11376</v>
      </c>
      <c r="D8" s="6" t="str">
        <f t="shared" si="1"/>
        <v>СОШ</v>
      </c>
      <c r="E8" s="8" t="str">
        <f t="shared" si="1"/>
        <v>3А</v>
      </c>
      <c r="F8" s="8">
        <f t="shared" si="1"/>
        <v>126</v>
      </c>
      <c r="G8" s="8">
        <f t="shared" si="1"/>
        <v>121</v>
      </c>
      <c r="H8" s="8">
        <f t="shared" si="3"/>
        <v>11376005</v>
      </c>
      <c r="I8" s="9"/>
      <c r="J8" s="9">
        <v>2</v>
      </c>
      <c r="K8" s="10">
        <v>1</v>
      </c>
      <c r="L8" s="10"/>
      <c r="M8" s="9">
        <v>1</v>
      </c>
      <c r="N8" s="9"/>
      <c r="O8" s="10"/>
      <c r="P8" s="10">
        <v>2</v>
      </c>
      <c r="Q8" s="9"/>
      <c r="R8" s="9">
        <v>2</v>
      </c>
      <c r="S8" s="10"/>
      <c r="T8" s="10">
        <v>1</v>
      </c>
      <c r="U8" s="9"/>
      <c r="V8" s="9">
        <v>1</v>
      </c>
      <c r="W8" s="10"/>
      <c r="X8" s="10">
        <v>2</v>
      </c>
      <c r="Y8" s="9"/>
      <c r="Z8" s="9">
        <v>1</v>
      </c>
      <c r="AA8" s="11">
        <f t="shared" si="0"/>
        <v>13</v>
      </c>
      <c r="AC8" s="83">
        <v>3</v>
      </c>
      <c r="AD8" s="83">
        <f t="shared" si="4"/>
        <v>0</v>
      </c>
    </row>
    <row r="9" spans="1:30" ht="30" customHeight="1" x14ac:dyDescent="0.25">
      <c r="A9" s="4" t="str">
        <f t="shared" si="2"/>
        <v>Московский</v>
      </c>
      <c r="B9" s="12" t="str">
        <f t="shared" si="1"/>
        <v>ГБОУ СОШ №376</v>
      </c>
      <c r="C9" s="6">
        <f t="shared" si="1"/>
        <v>11376</v>
      </c>
      <c r="D9" s="6" t="str">
        <f t="shared" si="1"/>
        <v>СОШ</v>
      </c>
      <c r="E9" s="8" t="str">
        <f t="shared" si="1"/>
        <v>3А</v>
      </c>
      <c r="F9" s="8">
        <f t="shared" si="1"/>
        <v>126</v>
      </c>
      <c r="G9" s="8">
        <f t="shared" si="1"/>
        <v>121</v>
      </c>
      <c r="H9" s="8">
        <f t="shared" si="3"/>
        <v>11376006</v>
      </c>
      <c r="I9" s="9"/>
      <c r="J9" s="9">
        <v>0</v>
      </c>
      <c r="K9" s="10"/>
      <c r="L9" s="10">
        <v>1</v>
      </c>
      <c r="M9" s="9">
        <v>0</v>
      </c>
      <c r="N9" s="9"/>
      <c r="O9" s="10">
        <v>2</v>
      </c>
      <c r="P9" s="10"/>
      <c r="Q9" s="9">
        <v>0</v>
      </c>
      <c r="R9" s="9"/>
      <c r="S9" s="10">
        <v>1</v>
      </c>
      <c r="T9" s="10"/>
      <c r="U9" s="9"/>
      <c r="V9" s="9">
        <v>1</v>
      </c>
      <c r="W9" s="10">
        <v>0</v>
      </c>
      <c r="X9" s="10"/>
      <c r="Y9" s="9">
        <v>1</v>
      </c>
      <c r="Z9" s="9"/>
      <c r="AA9" s="11">
        <f t="shared" si="0"/>
        <v>6</v>
      </c>
      <c r="AC9" s="83">
        <v>4</v>
      </c>
      <c r="AD9" s="83">
        <f t="shared" si="4"/>
        <v>2</v>
      </c>
    </row>
    <row r="10" spans="1:30" ht="30" customHeight="1" x14ac:dyDescent="0.25">
      <c r="A10" s="4" t="str">
        <f t="shared" si="2"/>
        <v>Московский</v>
      </c>
      <c r="B10" s="12" t="str">
        <f t="shared" si="1"/>
        <v>ГБОУ СОШ №376</v>
      </c>
      <c r="C10" s="6">
        <f t="shared" si="1"/>
        <v>11376</v>
      </c>
      <c r="D10" s="6" t="str">
        <f t="shared" si="1"/>
        <v>СОШ</v>
      </c>
      <c r="E10" s="8" t="str">
        <f t="shared" si="1"/>
        <v>3А</v>
      </c>
      <c r="F10" s="8">
        <f t="shared" si="1"/>
        <v>126</v>
      </c>
      <c r="G10" s="8">
        <f t="shared" si="1"/>
        <v>121</v>
      </c>
      <c r="H10" s="8">
        <f t="shared" si="3"/>
        <v>11376007</v>
      </c>
      <c r="I10" s="9">
        <v>2</v>
      </c>
      <c r="J10" s="9"/>
      <c r="K10" s="10">
        <v>1</v>
      </c>
      <c r="L10" s="10"/>
      <c r="M10" s="9">
        <v>0</v>
      </c>
      <c r="N10" s="9"/>
      <c r="O10" s="10">
        <v>2</v>
      </c>
      <c r="P10" s="10"/>
      <c r="Q10" s="9">
        <v>2</v>
      </c>
      <c r="R10" s="9"/>
      <c r="S10" s="10">
        <v>0</v>
      </c>
      <c r="T10" s="10"/>
      <c r="U10" s="9"/>
      <c r="V10" s="9">
        <v>1</v>
      </c>
      <c r="W10" s="10">
        <v>2</v>
      </c>
      <c r="X10" s="10"/>
      <c r="Y10" s="9">
        <v>1</v>
      </c>
      <c r="Z10" s="9"/>
      <c r="AA10" s="11">
        <f t="shared" si="0"/>
        <v>11</v>
      </c>
      <c r="AC10" s="83">
        <v>5</v>
      </c>
      <c r="AD10" s="83">
        <f t="shared" si="4"/>
        <v>1</v>
      </c>
    </row>
    <row r="11" spans="1:30" ht="30" customHeight="1" x14ac:dyDescent="0.25">
      <c r="A11" s="4" t="str">
        <f t="shared" si="2"/>
        <v>Московский</v>
      </c>
      <c r="B11" s="12" t="str">
        <f t="shared" si="1"/>
        <v>ГБОУ СОШ №376</v>
      </c>
      <c r="C11" s="6">
        <f t="shared" si="1"/>
        <v>11376</v>
      </c>
      <c r="D11" s="6" t="str">
        <f t="shared" si="1"/>
        <v>СОШ</v>
      </c>
      <c r="E11" s="8" t="str">
        <f t="shared" si="1"/>
        <v>3А</v>
      </c>
      <c r="F11" s="8">
        <f t="shared" si="1"/>
        <v>126</v>
      </c>
      <c r="G11" s="8">
        <f t="shared" si="1"/>
        <v>121</v>
      </c>
      <c r="H11" s="8">
        <f t="shared" si="3"/>
        <v>11376008</v>
      </c>
      <c r="I11" s="9">
        <v>2</v>
      </c>
      <c r="J11" s="9"/>
      <c r="K11" s="10"/>
      <c r="L11" s="10">
        <v>0</v>
      </c>
      <c r="M11" s="9"/>
      <c r="N11" s="9">
        <v>0</v>
      </c>
      <c r="O11" s="10"/>
      <c r="P11" s="10">
        <v>0</v>
      </c>
      <c r="Q11" s="9"/>
      <c r="R11" s="9">
        <v>1</v>
      </c>
      <c r="S11" s="10">
        <v>1</v>
      </c>
      <c r="T11" s="10"/>
      <c r="U11" s="9"/>
      <c r="V11" s="9">
        <v>1</v>
      </c>
      <c r="W11" s="10"/>
      <c r="X11" s="10">
        <v>1</v>
      </c>
      <c r="Y11" s="9"/>
      <c r="Z11" s="9">
        <v>1</v>
      </c>
      <c r="AA11" s="11">
        <f t="shared" si="0"/>
        <v>7</v>
      </c>
      <c r="AC11" s="83">
        <v>6</v>
      </c>
      <c r="AD11" s="83">
        <f t="shared" si="4"/>
        <v>17</v>
      </c>
    </row>
    <row r="12" spans="1:30" ht="30" customHeight="1" x14ac:dyDescent="0.25">
      <c r="A12" s="4" t="str">
        <f t="shared" si="2"/>
        <v>Московский</v>
      </c>
      <c r="B12" s="12" t="str">
        <f t="shared" si="1"/>
        <v>ГБОУ СОШ №376</v>
      </c>
      <c r="C12" s="6">
        <f t="shared" si="1"/>
        <v>11376</v>
      </c>
      <c r="D12" s="6" t="str">
        <f t="shared" si="1"/>
        <v>СОШ</v>
      </c>
      <c r="E12" s="8" t="str">
        <f t="shared" si="1"/>
        <v>3А</v>
      </c>
      <c r="F12" s="8">
        <f t="shared" si="1"/>
        <v>126</v>
      </c>
      <c r="G12" s="8">
        <f t="shared" si="1"/>
        <v>121</v>
      </c>
      <c r="H12" s="8">
        <f t="shared" si="3"/>
        <v>11376009</v>
      </c>
      <c r="I12" s="9"/>
      <c r="J12" s="9">
        <v>0</v>
      </c>
      <c r="K12" s="10">
        <v>0</v>
      </c>
      <c r="L12" s="10"/>
      <c r="M12" s="9">
        <v>1</v>
      </c>
      <c r="N12" s="9"/>
      <c r="O12" s="10"/>
      <c r="P12" s="10">
        <v>2</v>
      </c>
      <c r="Q12" s="9">
        <v>0</v>
      </c>
      <c r="R12" s="9"/>
      <c r="S12" s="10">
        <v>1</v>
      </c>
      <c r="T12" s="10"/>
      <c r="U12" s="9"/>
      <c r="V12" s="9">
        <v>0</v>
      </c>
      <c r="W12" s="10"/>
      <c r="X12" s="10">
        <v>2</v>
      </c>
      <c r="Y12" s="9">
        <v>0</v>
      </c>
      <c r="Z12" s="9"/>
      <c r="AA12" s="11">
        <f t="shared" si="0"/>
        <v>6</v>
      </c>
      <c r="AC12" s="83">
        <v>7</v>
      </c>
      <c r="AD12" s="83">
        <f t="shared" si="4"/>
        <v>14</v>
      </c>
    </row>
    <row r="13" spans="1:30" ht="30" customHeight="1" x14ac:dyDescent="0.25">
      <c r="A13" s="4" t="str">
        <f t="shared" si="2"/>
        <v>Московский</v>
      </c>
      <c r="B13" s="12" t="str">
        <f t="shared" si="1"/>
        <v>ГБОУ СОШ №376</v>
      </c>
      <c r="C13" s="6">
        <f t="shared" si="1"/>
        <v>11376</v>
      </c>
      <c r="D13" s="6" t="str">
        <f t="shared" si="1"/>
        <v>СОШ</v>
      </c>
      <c r="E13" s="8" t="str">
        <f t="shared" si="1"/>
        <v>3А</v>
      </c>
      <c r="F13" s="8">
        <f t="shared" si="1"/>
        <v>126</v>
      </c>
      <c r="G13" s="8">
        <f t="shared" si="1"/>
        <v>121</v>
      </c>
      <c r="H13" s="8">
        <f t="shared" si="3"/>
        <v>11376010</v>
      </c>
      <c r="I13" s="9"/>
      <c r="J13" s="9">
        <v>2</v>
      </c>
      <c r="K13" s="10"/>
      <c r="L13" s="10">
        <v>1</v>
      </c>
      <c r="M13" s="9">
        <v>0</v>
      </c>
      <c r="N13" s="9"/>
      <c r="O13" s="10">
        <v>2</v>
      </c>
      <c r="P13" s="10"/>
      <c r="Q13" s="9"/>
      <c r="R13" s="9">
        <v>2</v>
      </c>
      <c r="S13" s="10"/>
      <c r="T13" s="10">
        <v>1</v>
      </c>
      <c r="U13" s="9"/>
      <c r="V13" s="9">
        <v>1</v>
      </c>
      <c r="W13" s="10"/>
      <c r="X13" s="10">
        <v>2</v>
      </c>
      <c r="Y13" s="9"/>
      <c r="Z13" s="9">
        <v>1</v>
      </c>
      <c r="AA13" s="11">
        <f t="shared" si="0"/>
        <v>12</v>
      </c>
      <c r="AC13" s="83">
        <v>8</v>
      </c>
      <c r="AD13" s="83">
        <f t="shared" si="4"/>
        <v>11</v>
      </c>
    </row>
    <row r="14" spans="1:30" ht="30" customHeight="1" x14ac:dyDescent="0.25">
      <c r="A14" s="4" t="str">
        <f t="shared" si="2"/>
        <v>Московский</v>
      </c>
      <c r="B14" s="12" t="str">
        <f t="shared" si="1"/>
        <v>ГБОУ СОШ №376</v>
      </c>
      <c r="C14" s="6">
        <f t="shared" si="1"/>
        <v>11376</v>
      </c>
      <c r="D14" s="6" t="str">
        <f t="shared" si="1"/>
        <v>СОШ</v>
      </c>
      <c r="E14" s="8" t="str">
        <f t="shared" si="1"/>
        <v>3А</v>
      </c>
      <c r="F14" s="8">
        <f t="shared" si="1"/>
        <v>126</v>
      </c>
      <c r="G14" s="8">
        <f t="shared" si="1"/>
        <v>121</v>
      </c>
      <c r="H14" s="8">
        <f t="shared" si="3"/>
        <v>11376011</v>
      </c>
      <c r="I14" s="9">
        <v>2</v>
      </c>
      <c r="J14" s="9"/>
      <c r="K14" s="10">
        <v>1</v>
      </c>
      <c r="L14" s="10"/>
      <c r="M14" s="9"/>
      <c r="N14" s="9">
        <v>0</v>
      </c>
      <c r="O14" s="10"/>
      <c r="P14" s="10">
        <v>2</v>
      </c>
      <c r="Q14" s="9">
        <v>0</v>
      </c>
      <c r="R14" s="9"/>
      <c r="S14" s="10">
        <v>1</v>
      </c>
      <c r="T14" s="10"/>
      <c r="U14" s="9">
        <v>0</v>
      </c>
      <c r="V14" s="9"/>
      <c r="W14" s="10">
        <v>1</v>
      </c>
      <c r="X14" s="10"/>
      <c r="Y14" s="9">
        <v>0</v>
      </c>
      <c r="Z14" s="9"/>
      <c r="AA14" s="11">
        <f t="shared" si="0"/>
        <v>7</v>
      </c>
      <c r="AC14" s="83">
        <v>9</v>
      </c>
      <c r="AD14" s="83">
        <f t="shared" si="4"/>
        <v>14</v>
      </c>
    </row>
    <row r="15" spans="1:30" ht="30" customHeight="1" x14ac:dyDescent="0.25">
      <c r="A15" s="4" t="str">
        <f t="shared" si="2"/>
        <v>Московский</v>
      </c>
      <c r="B15" s="12" t="str">
        <f t="shared" si="1"/>
        <v>ГБОУ СОШ №376</v>
      </c>
      <c r="C15" s="6">
        <f t="shared" si="1"/>
        <v>11376</v>
      </c>
      <c r="D15" s="6" t="str">
        <f t="shared" si="1"/>
        <v>СОШ</v>
      </c>
      <c r="E15" s="8" t="str">
        <f t="shared" si="1"/>
        <v>3А</v>
      </c>
      <c r="F15" s="8">
        <f t="shared" si="1"/>
        <v>126</v>
      </c>
      <c r="G15" s="8">
        <f t="shared" si="1"/>
        <v>121</v>
      </c>
      <c r="H15" s="8">
        <f t="shared" si="3"/>
        <v>11376012</v>
      </c>
      <c r="I15" s="9">
        <v>2</v>
      </c>
      <c r="J15" s="9"/>
      <c r="K15" s="10">
        <v>1</v>
      </c>
      <c r="L15" s="10"/>
      <c r="M15" s="9">
        <v>1</v>
      </c>
      <c r="N15" s="9"/>
      <c r="O15" s="10"/>
      <c r="P15" s="10">
        <v>2</v>
      </c>
      <c r="Q15" s="9">
        <v>2</v>
      </c>
      <c r="R15" s="9"/>
      <c r="S15" s="10">
        <v>1</v>
      </c>
      <c r="T15" s="10"/>
      <c r="U15" s="9">
        <v>0</v>
      </c>
      <c r="V15" s="9"/>
      <c r="W15" s="10"/>
      <c r="X15" s="10">
        <v>1</v>
      </c>
      <c r="Y15" s="9">
        <v>1</v>
      </c>
      <c r="Z15" s="9"/>
      <c r="AA15" s="11">
        <f t="shared" si="0"/>
        <v>11</v>
      </c>
      <c r="AC15" s="83">
        <v>10</v>
      </c>
      <c r="AD15" s="83">
        <f t="shared" si="4"/>
        <v>14</v>
      </c>
    </row>
    <row r="16" spans="1:30" ht="30" customHeight="1" x14ac:dyDescent="0.25">
      <c r="A16" s="4" t="str">
        <f t="shared" si="2"/>
        <v>Московский</v>
      </c>
      <c r="B16" s="12" t="str">
        <f t="shared" si="1"/>
        <v>ГБОУ СОШ №376</v>
      </c>
      <c r="C16" s="6">
        <f t="shared" si="1"/>
        <v>11376</v>
      </c>
      <c r="D16" s="6" t="str">
        <f t="shared" si="1"/>
        <v>СОШ</v>
      </c>
      <c r="E16" s="8" t="str">
        <f t="shared" si="1"/>
        <v>3А</v>
      </c>
      <c r="F16" s="8">
        <f t="shared" si="1"/>
        <v>126</v>
      </c>
      <c r="G16" s="8">
        <f t="shared" si="1"/>
        <v>121</v>
      </c>
      <c r="H16" s="8">
        <f t="shared" si="3"/>
        <v>11376013</v>
      </c>
      <c r="I16" s="9"/>
      <c r="J16" s="9">
        <v>2</v>
      </c>
      <c r="K16" s="10"/>
      <c r="L16" s="10">
        <v>1</v>
      </c>
      <c r="M16" s="9"/>
      <c r="N16" s="9">
        <v>0</v>
      </c>
      <c r="O16" s="10">
        <v>1</v>
      </c>
      <c r="P16" s="10"/>
      <c r="Q16" s="9">
        <v>1</v>
      </c>
      <c r="R16" s="9"/>
      <c r="S16" s="10">
        <v>1</v>
      </c>
      <c r="T16" s="10"/>
      <c r="U16" s="9"/>
      <c r="V16" s="9">
        <v>1</v>
      </c>
      <c r="W16" s="10">
        <v>0</v>
      </c>
      <c r="X16" s="10"/>
      <c r="Y16" s="9">
        <v>0</v>
      </c>
      <c r="Z16" s="9"/>
      <c r="AA16" s="11">
        <f t="shared" si="0"/>
        <v>7</v>
      </c>
      <c r="AC16" s="83">
        <v>11</v>
      </c>
      <c r="AD16" s="83">
        <f t="shared" si="4"/>
        <v>20</v>
      </c>
    </row>
    <row r="17" spans="1:30" ht="30" customHeight="1" x14ac:dyDescent="0.25">
      <c r="A17" s="4" t="str">
        <f t="shared" si="2"/>
        <v>Московский</v>
      </c>
      <c r="B17" s="12" t="str">
        <f t="shared" si="1"/>
        <v>ГБОУ СОШ №376</v>
      </c>
      <c r="C17" s="6">
        <f t="shared" si="1"/>
        <v>11376</v>
      </c>
      <c r="D17" s="6" t="str">
        <f t="shared" si="1"/>
        <v>СОШ</v>
      </c>
      <c r="E17" s="8" t="str">
        <f t="shared" si="1"/>
        <v>3А</v>
      </c>
      <c r="F17" s="8">
        <f t="shared" si="1"/>
        <v>126</v>
      </c>
      <c r="G17" s="8">
        <f t="shared" si="1"/>
        <v>121</v>
      </c>
      <c r="H17" s="8">
        <f t="shared" si="3"/>
        <v>11376014</v>
      </c>
      <c r="I17" s="9"/>
      <c r="J17" s="9">
        <v>2</v>
      </c>
      <c r="K17" s="10"/>
      <c r="L17" s="10">
        <v>1</v>
      </c>
      <c r="M17" s="9"/>
      <c r="N17" s="9">
        <v>0</v>
      </c>
      <c r="O17" s="10"/>
      <c r="P17" s="10">
        <v>2</v>
      </c>
      <c r="Q17" s="9"/>
      <c r="R17" s="9">
        <v>0</v>
      </c>
      <c r="S17" s="10"/>
      <c r="T17" s="10">
        <v>1</v>
      </c>
      <c r="U17" s="9">
        <v>1</v>
      </c>
      <c r="V17" s="9"/>
      <c r="W17" s="10">
        <v>0</v>
      </c>
      <c r="X17" s="10"/>
      <c r="Y17" s="9"/>
      <c r="Z17" s="9">
        <v>0</v>
      </c>
      <c r="AA17" s="11">
        <f t="shared" si="0"/>
        <v>7</v>
      </c>
      <c r="AC17" s="83">
        <v>12</v>
      </c>
      <c r="AD17" s="83">
        <f t="shared" si="4"/>
        <v>19</v>
      </c>
    </row>
    <row r="18" spans="1:30" ht="30" customHeight="1" x14ac:dyDescent="0.25">
      <c r="A18" s="4" t="str">
        <f t="shared" si="2"/>
        <v>Московский</v>
      </c>
      <c r="B18" s="12" t="str">
        <f t="shared" si="1"/>
        <v>ГБОУ СОШ №376</v>
      </c>
      <c r="C18" s="6">
        <f t="shared" si="1"/>
        <v>11376</v>
      </c>
      <c r="D18" s="6" t="str">
        <f t="shared" si="1"/>
        <v>СОШ</v>
      </c>
      <c r="E18" s="8" t="str">
        <f t="shared" si="1"/>
        <v>3А</v>
      </c>
      <c r="F18" s="8">
        <f t="shared" si="1"/>
        <v>126</v>
      </c>
      <c r="G18" s="8">
        <f t="shared" si="1"/>
        <v>121</v>
      </c>
      <c r="H18" s="8">
        <f t="shared" si="3"/>
        <v>11376015</v>
      </c>
      <c r="I18" s="9">
        <v>2</v>
      </c>
      <c r="J18" s="9"/>
      <c r="K18" s="10">
        <v>1</v>
      </c>
      <c r="L18" s="10"/>
      <c r="M18" s="9">
        <v>0</v>
      </c>
      <c r="N18" s="9"/>
      <c r="O18" s="10"/>
      <c r="P18" s="10">
        <v>2</v>
      </c>
      <c r="Q18" s="9">
        <v>1</v>
      </c>
      <c r="R18" s="9"/>
      <c r="S18" s="10"/>
      <c r="T18" s="10">
        <v>1</v>
      </c>
      <c r="U18" s="9"/>
      <c r="V18" s="9">
        <v>1</v>
      </c>
      <c r="W18" s="10"/>
      <c r="X18" s="10">
        <v>2</v>
      </c>
      <c r="Y18" s="9">
        <v>1</v>
      </c>
      <c r="Z18" s="9"/>
      <c r="AA18" s="11">
        <f t="shared" si="0"/>
        <v>11</v>
      </c>
      <c r="AC18" s="83">
        <v>13</v>
      </c>
      <c r="AD18" s="83">
        <f t="shared" si="4"/>
        <v>8</v>
      </c>
    </row>
    <row r="19" spans="1:30" ht="30" customHeight="1" x14ac:dyDescent="0.25">
      <c r="A19" s="4" t="str">
        <f t="shared" si="2"/>
        <v>Московский</v>
      </c>
      <c r="B19" s="12" t="str">
        <f t="shared" si="1"/>
        <v>ГБОУ СОШ №376</v>
      </c>
      <c r="C19" s="6">
        <f t="shared" si="1"/>
        <v>11376</v>
      </c>
      <c r="D19" s="6" t="str">
        <f t="shared" si="1"/>
        <v>СОШ</v>
      </c>
      <c r="E19" s="8" t="str">
        <f t="shared" si="1"/>
        <v>3А</v>
      </c>
      <c r="F19" s="8">
        <f t="shared" si="1"/>
        <v>126</v>
      </c>
      <c r="G19" s="8">
        <f t="shared" si="1"/>
        <v>121</v>
      </c>
      <c r="H19" s="8">
        <f t="shared" si="3"/>
        <v>11376016</v>
      </c>
      <c r="I19" s="9">
        <v>2</v>
      </c>
      <c r="J19" s="9"/>
      <c r="K19" s="10">
        <v>1</v>
      </c>
      <c r="L19" s="10"/>
      <c r="M19" s="9">
        <v>0</v>
      </c>
      <c r="N19" s="9"/>
      <c r="O19" s="10">
        <v>0</v>
      </c>
      <c r="P19" s="10"/>
      <c r="Q19" s="9">
        <v>1</v>
      </c>
      <c r="R19" s="9"/>
      <c r="S19" s="10">
        <v>0</v>
      </c>
      <c r="T19" s="10"/>
      <c r="U19" s="9">
        <v>1</v>
      </c>
      <c r="V19" s="9"/>
      <c r="W19" s="10"/>
      <c r="X19" s="10">
        <v>1</v>
      </c>
      <c r="Y19" s="9"/>
      <c r="Z19" s="9">
        <v>0</v>
      </c>
      <c r="AA19" s="11">
        <f t="shared" si="0"/>
        <v>6</v>
      </c>
      <c r="AC19" s="52"/>
      <c r="AD19" s="85">
        <f>SUM(AD5:AD18)</f>
        <v>121</v>
      </c>
    </row>
    <row r="20" spans="1:30" ht="30" customHeight="1" x14ac:dyDescent="0.25">
      <c r="A20" s="4" t="str">
        <f t="shared" si="2"/>
        <v>Московский</v>
      </c>
      <c r="B20" s="12" t="str">
        <f t="shared" si="1"/>
        <v>ГБОУ СОШ №376</v>
      </c>
      <c r="C20" s="6">
        <f t="shared" si="1"/>
        <v>11376</v>
      </c>
      <c r="D20" s="6" t="str">
        <f t="shared" si="1"/>
        <v>СОШ</v>
      </c>
      <c r="E20" s="8" t="str">
        <f t="shared" si="1"/>
        <v>3А</v>
      </c>
      <c r="F20" s="8">
        <f t="shared" si="1"/>
        <v>126</v>
      </c>
      <c r="G20" s="8">
        <f t="shared" si="1"/>
        <v>121</v>
      </c>
      <c r="H20" s="8">
        <f t="shared" si="3"/>
        <v>11376017</v>
      </c>
      <c r="I20" s="9"/>
      <c r="J20" s="9">
        <v>0</v>
      </c>
      <c r="K20" s="10"/>
      <c r="L20" s="10">
        <v>1</v>
      </c>
      <c r="M20" s="9">
        <v>1</v>
      </c>
      <c r="N20" s="9"/>
      <c r="O20" s="10"/>
      <c r="P20" s="10">
        <v>0</v>
      </c>
      <c r="Q20" s="9"/>
      <c r="R20" s="9">
        <v>2</v>
      </c>
      <c r="S20" s="10">
        <v>1</v>
      </c>
      <c r="T20" s="10"/>
      <c r="U20" s="9"/>
      <c r="V20" s="9">
        <v>1</v>
      </c>
      <c r="W20" s="10">
        <v>2</v>
      </c>
      <c r="X20" s="10"/>
      <c r="Y20" s="9">
        <v>0</v>
      </c>
      <c r="Z20" s="9"/>
      <c r="AA20" s="11">
        <f t="shared" si="0"/>
        <v>8</v>
      </c>
    </row>
    <row r="21" spans="1:30" ht="30" customHeight="1" x14ac:dyDescent="0.25">
      <c r="A21" s="4" t="str">
        <f t="shared" si="2"/>
        <v>Московский</v>
      </c>
      <c r="B21" s="12" t="str">
        <f t="shared" si="2"/>
        <v>ГБОУ СОШ №376</v>
      </c>
      <c r="C21" s="6">
        <f t="shared" si="2"/>
        <v>11376</v>
      </c>
      <c r="D21" s="6" t="str">
        <f t="shared" si="2"/>
        <v>СОШ</v>
      </c>
      <c r="E21" s="8" t="str">
        <f t="shared" si="2"/>
        <v>3А</v>
      </c>
      <c r="F21" s="8">
        <f t="shared" si="2"/>
        <v>126</v>
      </c>
      <c r="G21" s="8">
        <f t="shared" si="2"/>
        <v>121</v>
      </c>
      <c r="H21" s="8">
        <f t="shared" si="3"/>
        <v>11376018</v>
      </c>
      <c r="I21" s="9"/>
      <c r="J21" s="9">
        <v>0</v>
      </c>
      <c r="K21" s="10">
        <v>1</v>
      </c>
      <c r="L21" s="10"/>
      <c r="M21" s="9">
        <v>0</v>
      </c>
      <c r="N21" s="9"/>
      <c r="O21" s="10">
        <v>2</v>
      </c>
      <c r="P21" s="10"/>
      <c r="Q21" s="9"/>
      <c r="R21" s="9">
        <v>1</v>
      </c>
      <c r="S21" s="10">
        <v>1</v>
      </c>
      <c r="T21" s="10"/>
      <c r="U21" s="9"/>
      <c r="V21" s="9">
        <v>1</v>
      </c>
      <c r="W21" s="10">
        <v>1</v>
      </c>
      <c r="X21" s="10"/>
      <c r="Y21" s="9">
        <v>0</v>
      </c>
      <c r="Z21" s="9"/>
      <c r="AA21" s="11">
        <f t="shared" si="0"/>
        <v>7</v>
      </c>
    </row>
    <row r="22" spans="1:30" ht="30" customHeight="1" x14ac:dyDescent="0.25">
      <c r="A22" s="4" t="str">
        <f t="shared" ref="A22:G37" si="5">A21</f>
        <v>Московский</v>
      </c>
      <c r="B22" s="12" t="str">
        <f t="shared" si="5"/>
        <v>ГБОУ СОШ №376</v>
      </c>
      <c r="C22" s="6">
        <f t="shared" si="5"/>
        <v>11376</v>
      </c>
      <c r="D22" s="6" t="str">
        <f t="shared" si="5"/>
        <v>СОШ</v>
      </c>
      <c r="E22" s="8" t="str">
        <f t="shared" si="5"/>
        <v>3А</v>
      </c>
      <c r="F22" s="8">
        <f t="shared" si="5"/>
        <v>126</v>
      </c>
      <c r="G22" s="8">
        <f t="shared" si="5"/>
        <v>121</v>
      </c>
      <c r="H22" s="8">
        <f t="shared" si="3"/>
        <v>11376019</v>
      </c>
      <c r="I22" s="9"/>
      <c r="J22" s="9">
        <v>0</v>
      </c>
      <c r="K22" s="10">
        <v>0</v>
      </c>
      <c r="L22" s="10"/>
      <c r="M22" s="9">
        <v>0</v>
      </c>
      <c r="N22" s="9"/>
      <c r="O22" s="10">
        <v>2</v>
      </c>
      <c r="P22" s="10"/>
      <c r="Q22" s="9">
        <v>0</v>
      </c>
      <c r="R22" s="9"/>
      <c r="S22" s="10">
        <v>1</v>
      </c>
      <c r="T22" s="10"/>
      <c r="U22" s="9">
        <v>1</v>
      </c>
      <c r="V22" s="9"/>
      <c r="W22" s="10">
        <v>1</v>
      </c>
      <c r="X22" s="10"/>
      <c r="Y22" s="9">
        <v>1</v>
      </c>
      <c r="Z22" s="9"/>
      <c r="AA22" s="11">
        <f t="shared" si="0"/>
        <v>6</v>
      </c>
    </row>
    <row r="23" spans="1:30" ht="30" customHeight="1" x14ac:dyDescent="0.25">
      <c r="A23" s="4" t="str">
        <f t="shared" si="5"/>
        <v>Московский</v>
      </c>
      <c r="B23" s="12" t="str">
        <f t="shared" si="5"/>
        <v>ГБОУ СОШ №376</v>
      </c>
      <c r="C23" s="6">
        <f t="shared" si="5"/>
        <v>11376</v>
      </c>
      <c r="D23" s="6" t="str">
        <f t="shared" si="5"/>
        <v>СОШ</v>
      </c>
      <c r="E23" s="8" t="str">
        <f t="shared" si="5"/>
        <v>3А</v>
      </c>
      <c r="F23" s="8">
        <f t="shared" si="5"/>
        <v>126</v>
      </c>
      <c r="G23" s="8">
        <f t="shared" si="5"/>
        <v>121</v>
      </c>
      <c r="H23" s="8">
        <f t="shared" si="3"/>
        <v>11376020</v>
      </c>
      <c r="I23" s="9"/>
      <c r="J23" s="9">
        <v>1</v>
      </c>
      <c r="K23" s="10">
        <v>0</v>
      </c>
      <c r="L23" s="10"/>
      <c r="M23" s="9">
        <v>0</v>
      </c>
      <c r="N23" s="9"/>
      <c r="O23" s="10">
        <v>2</v>
      </c>
      <c r="P23" s="10"/>
      <c r="Q23" s="9"/>
      <c r="R23" s="9">
        <v>2</v>
      </c>
      <c r="S23" s="10">
        <v>1</v>
      </c>
      <c r="T23" s="10"/>
      <c r="U23" s="9">
        <v>0</v>
      </c>
      <c r="V23" s="9"/>
      <c r="W23" s="10">
        <v>1</v>
      </c>
      <c r="X23" s="10"/>
      <c r="Y23" s="9">
        <v>0</v>
      </c>
      <c r="Z23" s="9"/>
      <c r="AA23" s="11">
        <f t="shared" si="0"/>
        <v>7</v>
      </c>
    </row>
    <row r="24" spans="1:30" ht="30" customHeight="1" x14ac:dyDescent="0.25">
      <c r="A24" s="4" t="str">
        <f t="shared" si="5"/>
        <v>Московский</v>
      </c>
      <c r="B24" s="12" t="str">
        <f t="shared" si="5"/>
        <v>ГБОУ СОШ №376</v>
      </c>
      <c r="C24" s="6">
        <f t="shared" si="5"/>
        <v>11376</v>
      </c>
      <c r="D24" s="6" t="str">
        <f t="shared" si="5"/>
        <v>СОШ</v>
      </c>
      <c r="E24" s="8" t="str">
        <f t="shared" si="5"/>
        <v>3А</v>
      </c>
      <c r="F24" s="8">
        <f t="shared" si="5"/>
        <v>126</v>
      </c>
      <c r="G24" s="8">
        <f t="shared" si="5"/>
        <v>121</v>
      </c>
      <c r="H24" s="8">
        <f t="shared" si="3"/>
        <v>11376021</v>
      </c>
      <c r="I24" s="9">
        <v>2</v>
      </c>
      <c r="J24" s="9"/>
      <c r="K24" s="10">
        <v>1</v>
      </c>
      <c r="L24" s="10"/>
      <c r="M24" s="9">
        <v>0</v>
      </c>
      <c r="N24" s="9"/>
      <c r="O24" s="10"/>
      <c r="P24" s="10">
        <v>2</v>
      </c>
      <c r="Q24" s="9"/>
      <c r="R24" s="9">
        <v>2</v>
      </c>
      <c r="S24" s="10">
        <v>1</v>
      </c>
      <c r="T24" s="10"/>
      <c r="U24" s="9">
        <v>1</v>
      </c>
      <c r="V24" s="9"/>
      <c r="W24" s="10">
        <v>1</v>
      </c>
      <c r="X24" s="10"/>
      <c r="Y24" s="9">
        <v>1</v>
      </c>
      <c r="Z24" s="9"/>
      <c r="AA24" s="11">
        <f t="shared" si="0"/>
        <v>11</v>
      </c>
    </row>
    <row r="25" spans="1:30" ht="30" customHeight="1" x14ac:dyDescent="0.25">
      <c r="A25" s="4" t="str">
        <f t="shared" si="5"/>
        <v>Московский</v>
      </c>
      <c r="B25" s="12" t="str">
        <f t="shared" si="5"/>
        <v>ГБОУ СОШ №376</v>
      </c>
      <c r="C25" s="6">
        <f t="shared" si="5"/>
        <v>11376</v>
      </c>
      <c r="D25" s="6" t="str">
        <f t="shared" si="5"/>
        <v>СОШ</v>
      </c>
      <c r="E25" s="8" t="str">
        <f t="shared" si="5"/>
        <v>3А</v>
      </c>
      <c r="F25" s="8">
        <f t="shared" si="5"/>
        <v>126</v>
      </c>
      <c r="G25" s="8">
        <f t="shared" si="5"/>
        <v>121</v>
      </c>
      <c r="H25" s="8">
        <f t="shared" si="3"/>
        <v>11376022</v>
      </c>
      <c r="I25" s="9">
        <v>2</v>
      </c>
      <c r="J25" s="9"/>
      <c r="K25" s="10">
        <v>1</v>
      </c>
      <c r="L25" s="10"/>
      <c r="M25" s="9">
        <v>1</v>
      </c>
      <c r="N25" s="9"/>
      <c r="O25" s="10">
        <v>2</v>
      </c>
      <c r="P25" s="10"/>
      <c r="Q25" s="9">
        <v>2</v>
      </c>
      <c r="R25" s="9"/>
      <c r="S25" s="10"/>
      <c r="T25" s="10">
        <v>1</v>
      </c>
      <c r="U25" s="9"/>
      <c r="V25" s="9">
        <v>1</v>
      </c>
      <c r="W25" s="10"/>
      <c r="X25" s="10">
        <v>2</v>
      </c>
      <c r="Y25" s="9"/>
      <c r="Z25" s="9">
        <v>0</v>
      </c>
      <c r="AA25" s="11">
        <f t="shared" si="0"/>
        <v>12</v>
      </c>
    </row>
    <row r="26" spans="1:30" ht="30" customHeight="1" x14ac:dyDescent="0.25">
      <c r="A26" s="4" t="str">
        <f t="shared" si="5"/>
        <v>Московский</v>
      </c>
      <c r="B26" s="12" t="str">
        <f t="shared" si="5"/>
        <v>ГБОУ СОШ №376</v>
      </c>
      <c r="C26" s="6">
        <f t="shared" si="5"/>
        <v>11376</v>
      </c>
      <c r="D26" s="6" t="str">
        <f t="shared" si="5"/>
        <v>СОШ</v>
      </c>
      <c r="E26" s="8" t="str">
        <f t="shared" si="5"/>
        <v>3А</v>
      </c>
      <c r="F26" s="8">
        <f t="shared" si="5"/>
        <v>126</v>
      </c>
      <c r="G26" s="8">
        <f t="shared" si="5"/>
        <v>121</v>
      </c>
      <c r="H26" s="8">
        <f t="shared" si="3"/>
        <v>11376023</v>
      </c>
      <c r="I26" s="9"/>
      <c r="J26" s="9">
        <v>2</v>
      </c>
      <c r="K26" s="10"/>
      <c r="L26" s="10">
        <v>1</v>
      </c>
      <c r="M26" s="9">
        <v>1</v>
      </c>
      <c r="N26" s="9"/>
      <c r="O26" s="10"/>
      <c r="P26" s="10">
        <v>2</v>
      </c>
      <c r="Q26" s="9">
        <v>2</v>
      </c>
      <c r="R26" s="9"/>
      <c r="S26" s="10"/>
      <c r="T26" s="10">
        <v>1</v>
      </c>
      <c r="U26" s="9">
        <v>0</v>
      </c>
      <c r="V26" s="9"/>
      <c r="W26" s="10"/>
      <c r="X26" s="10">
        <v>2</v>
      </c>
      <c r="Y26" s="9"/>
      <c r="Z26" s="9">
        <v>1</v>
      </c>
      <c r="AA26" s="11">
        <f t="shared" si="0"/>
        <v>12</v>
      </c>
    </row>
    <row r="27" spans="1:30" ht="30" customHeight="1" x14ac:dyDescent="0.25">
      <c r="A27" s="4" t="str">
        <f t="shared" si="5"/>
        <v>Московский</v>
      </c>
      <c r="B27" s="12" t="str">
        <f t="shared" si="5"/>
        <v>ГБОУ СОШ №376</v>
      </c>
      <c r="C27" s="6">
        <f t="shared" si="5"/>
        <v>11376</v>
      </c>
      <c r="D27" s="6" t="str">
        <f t="shared" si="5"/>
        <v>СОШ</v>
      </c>
      <c r="E27" s="8" t="str">
        <f t="shared" si="5"/>
        <v>3А</v>
      </c>
      <c r="F27" s="8">
        <f t="shared" si="5"/>
        <v>126</v>
      </c>
      <c r="G27" s="8">
        <f t="shared" si="5"/>
        <v>121</v>
      </c>
      <c r="H27" s="8">
        <f t="shared" si="3"/>
        <v>11376024</v>
      </c>
      <c r="I27" s="9"/>
      <c r="J27" s="9">
        <v>0</v>
      </c>
      <c r="K27" s="10"/>
      <c r="L27" s="10">
        <v>1</v>
      </c>
      <c r="M27" s="9">
        <v>1</v>
      </c>
      <c r="N27" s="9"/>
      <c r="O27" s="10">
        <v>2</v>
      </c>
      <c r="P27" s="10"/>
      <c r="Q27" s="9"/>
      <c r="R27" s="9">
        <v>1</v>
      </c>
      <c r="S27" s="10">
        <v>1</v>
      </c>
      <c r="T27" s="10"/>
      <c r="U27" s="9"/>
      <c r="V27" s="9">
        <v>0</v>
      </c>
      <c r="W27" s="10"/>
      <c r="X27" s="10">
        <v>1</v>
      </c>
      <c r="Y27" s="9">
        <v>1</v>
      </c>
      <c r="Z27" s="9"/>
      <c r="AA27" s="11">
        <f t="shared" si="0"/>
        <v>8</v>
      </c>
    </row>
    <row r="28" spans="1:30" ht="30" customHeight="1" x14ac:dyDescent="0.25">
      <c r="A28" s="4" t="str">
        <f t="shared" si="5"/>
        <v>Московский</v>
      </c>
      <c r="B28" s="12" t="str">
        <f t="shared" si="5"/>
        <v>ГБОУ СОШ №376</v>
      </c>
      <c r="C28" s="6">
        <f t="shared" si="5"/>
        <v>11376</v>
      </c>
      <c r="D28" s="6" t="str">
        <f t="shared" si="5"/>
        <v>СОШ</v>
      </c>
      <c r="E28" s="8" t="str">
        <f t="shared" si="5"/>
        <v>3А</v>
      </c>
      <c r="F28" s="8">
        <f t="shared" si="5"/>
        <v>126</v>
      </c>
      <c r="G28" s="8">
        <f t="shared" si="5"/>
        <v>121</v>
      </c>
      <c r="H28" s="8">
        <f t="shared" si="3"/>
        <v>11376025</v>
      </c>
      <c r="I28" s="9"/>
      <c r="J28" s="9">
        <v>2</v>
      </c>
      <c r="K28" s="10"/>
      <c r="L28" s="10">
        <v>1</v>
      </c>
      <c r="M28" s="9">
        <v>1</v>
      </c>
      <c r="N28" s="9"/>
      <c r="O28" s="10">
        <v>2</v>
      </c>
      <c r="P28" s="10"/>
      <c r="Q28" s="9">
        <v>2</v>
      </c>
      <c r="R28" s="9"/>
      <c r="S28" s="10"/>
      <c r="T28" s="10">
        <v>0</v>
      </c>
      <c r="U28" s="9">
        <v>1</v>
      </c>
      <c r="V28" s="9"/>
      <c r="W28" s="10">
        <v>2</v>
      </c>
      <c r="X28" s="10"/>
      <c r="Y28" s="9"/>
      <c r="Z28" s="9">
        <v>1</v>
      </c>
      <c r="AA28" s="11">
        <f t="shared" si="0"/>
        <v>12</v>
      </c>
    </row>
    <row r="29" spans="1:30" ht="30" customHeight="1" x14ac:dyDescent="0.25">
      <c r="A29" s="4" t="str">
        <f t="shared" si="5"/>
        <v>Московский</v>
      </c>
      <c r="B29" s="12" t="str">
        <f t="shared" si="5"/>
        <v>ГБОУ СОШ №376</v>
      </c>
      <c r="C29" s="6">
        <f t="shared" si="5"/>
        <v>11376</v>
      </c>
      <c r="D29" s="6" t="str">
        <f t="shared" si="5"/>
        <v>СОШ</v>
      </c>
      <c r="E29" s="8" t="str">
        <f t="shared" si="5"/>
        <v>3А</v>
      </c>
      <c r="F29" s="8">
        <f t="shared" si="5"/>
        <v>126</v>
      </c>
      <c r="G29" s="8">
        <f t="shared" si="5"/>
        <v>121</v>
      </c>
      <c r="H29" s="8">
        <f t="shared" si="3"/>
        <v>11376026</v>
      </c>
      <c r="I29" s="9">
        <v>2</v>
      </c>
      <c r="J29" s="9"/>
      <c r="K29" s="10">
        <v>1</v>
      </c>
      <c r="L29" s="10"/>
      <c r="M29" s="9">
        <v>1</v>
      </c>
      <c r="N29" s="9"/>
      <c r="O29" s="10"/>
      <c r="P29" s="10">
        <v>2</v>
      </c>
      <c r="Q29" s="9"/>
      <c r="R29" s="9">
        <v>2</v>
      </c>
      <c r="S29" s="10">
        <v>1</v>
      </c>
      <c r="T29" s="10"/>
      <c r="U29" s="9">
        <v>0</v>
      </c>
      <c r="V29" s="9"/>
      <c r="W29" s="10"/>
      <c r="X29" s="10">
        <v>2</v>
      </c>
      <c r="Y29" s="9">
        <v>0</v>
      </c>
      <c r="Z29" s="9"/>
      <c r="AA29" s="11">
        <f t="shared" si="0"/>
        <v>11</v>
      </c>
    </row>
    <row r="30" spans="1:30" ht="30" customHeight="1" x14ac:dyDescent="0.25">
      <c r="A30" s="4" t="str">
        <f t="shared" si="5"/>
        <v>Московский</v>
      </c>
      <c r="B30" s="12" t="str">
        <f t="shared" si="5"/>
        <v>ГБОУ СОШ №376</v>
      </c>
      <c r="C30" s="6">
        <f t="shared" si="5"/>
        <v>11376</v>
      </c>
      <c r="D30" s="6" t="str">
        <f t="shared" si="5"/>
        <v>СОШ</v>
      </c>
      <c r="E30" s="8" t="str">
        <f t="shared" si="5"/>
        <v>3А</v>
      </c>
      <c r="F30" s="8">
        <f t="shared" si="5"/>
        <v>126</v>
      </c>
      <c r="G30" s="8">
        <f t="shared" si="5"/>
        <v>121</v>
      </c>
      <c r="H30" s="8">
        <f t="shared" si="3"/>
        <v>11376027</v>
      </c>
      <c r="I30" s="9"/>
      <c r="J30" s="9">
        <v>2</v>
      </c>
      <c r="K30" s="10"/>
      <c r="L30" s="10">
        <v>1</v>
      </c>
      <c r="M30" s="9">
        <v>1</v>
      </c>
      <c r="N30" s="9"/>
      <c r="O30" s="10">
        <v>2</v>
      </c>
      <c r="P30" s="10"/>
      <c r="Q30" s="9"/>
      <c r="R30" s="9">
        <v>2</v>
      </c>
      <c r="S30" s="10">
        <v>0</v>
      </c>
      <c r="T30" s="10"/>
      <c r="U30" s="9"/>
      <c r="V30" s="9">
        <v>1</v>
      </c>
      <c r="W30" s="10">
        <v>2</v>
      </c>
      <c r="X30" s="10"/>
      <c r="Y30" s="9"/>
      <c r="Z30" s="9">
        <v>1</v>
      </c>
      <c r="AA30" s="11">
        <f t="shared" si="0"/>
        <v>12</v>
      </c>
    </row>
    <row r="31" spans="1:30" ht="30" customHeight="1" x14ac:dyDescent="0.25">
      <c r="A31" s="4" t="str">
        <f t="shared" si="5"/>
        <v>Московский</v>
      </c>
      <c r="B31" s="12" t="str">
        <f t="shared" si="5"/>
        <v>ГБОУ СОШ №376</v>
      </c>
      <c r="C31" s="6">
        <f t="shared" si="5"/>
        <v>11376</v>
      </c>
      <c r="D31" s="6" t="str">
        <f t="shared" si="5"/>
        <v>СОШ</v>
      </c>
      <c r="E31" s="8" t="str">
        <f t="shared" si="5"/>
        <v>3А</v>
      </c>
      <c r="F31" s="8">
        <f t="shared" si="5"/>
        <v>126</v>
      </c>
      <c r="G31" s="8">
        <f t="shared" si="5"/>
        <v>121</v>
      </c>
      <c r="H31" s="8">
        <f t="shared" si="3"/>
        <v>11376028</v>
      </c>
      <c r="I31" s="9"/>
      <c r="J31" s="9">
        <v>2</v>
      </c>
      <c r="K31" s="10">
        <v>1</v>
      </c>
      <c r="L31" s="10"/>
      <c r="M31" s="9">
        <v>1</v>
      </c>
      <c r="N31" s="9"/>
      <c r="O31" s="10">
        <v>2</v>
      </c>
      <c r="P31" s="10"/>
      <c r="Q31" s="9">
        <v>1</v>
      </c>
      <c r="R31" s="9"/>
      <c r="S31" s="10"/>
      <c r="T31" s="10">
        <v>1</v>
      </c>
      <c r="U31" s="9"/>
      <c r="V31" s="9">
        <v>1</v>
      </c>
      <c r="W31" s="10">
        <v>1</v>
      </c>
      <c r="X31" s="10"/>
      <c r="Y31" s="9"/>
      <c r="Z31" s="9">
        <v>1</v>
      </c>
      <c r="AA31" s="11">
        <f t="shared" si="0"/>
        <v>11</v>
      </c>
    </row>
    <row r="32" spans="1:30" ht="30" customHeight="1" x14ac:dyDescent="0.25">
      <c r="A32" s="4" t="str">
        <f t="shared" si="5"/>
        <v>Московский</v>
      </c>
      <c r="B32" s="12" t="str">
        <f t="shared" si="5"/>
        <v>ГБОУ СОШ №376</v>
      </c>
      <c r="C32" s="6">
        <f t="shared" si="5"/>
        <v>11376</v>
      </c>
      <c r="D32" s="6" t="str">
        <f t="shared" si="5"/>
        <v>СОШ</v>
      </c>
      <c r="E32" s="8" t="str">
        <f t="shared" si="5"/>
        <v>3А</v>
      </c>
      <c r="F32" s="8">
        <f t="shared" si="5"/>
        <v>126</v>
      </c>
      <c r="G32" s="8">
        <f t="shared" si="5"/>
        <v>121</v>
      </c>
      <c r="H32" s="8">
        <f t="shared" si="3"/>
        <v>11376029</v>
      </c>
      <c r="I32" s="9">
        <v>2</v>
      </c>
      <c r="J32" s="9"/>
      <c r="K32" s="10"/>
      <c r="L32" s="10">
        <v>1</v>
      </c>
      <c r="M32" s="9"/>
      <c r="N32" s="9">
        <v>1</v>
      </c>
      <c r="O32" s="10">
        <v>2</v>
      </c>
      <c r="P32" s="10"/>
      <c r="Q32" s="9"/>
      <c r="R32" s="9">
        <v>2</v>
      </c>
      <c r="S32" s="10"/>
      <c r="T32" s="10">
        <v>1</v>
      </c>
      <c r="U32" s="9"/>
      <c r="V32" s="9">
        <v>1</v>
      </c>
      <c r="W32" s="10"/>
      <c r="X32" s="10">
        <v>2</v>
      </c>
      <c r="Y32" s="9">
        <v>1</v>
      </c>
      <c r="Z32" s="9"/>
      <c r="AA32" s="11">
        <f t="shared" si="0"/>
        <v>13</v>
      </c>
    </row>
    <row r="33" spans="1:28" ht="30" customHeight="1" x14ac:dyDescent="0.25">
      <c r="A33" s="4" t="str">
        <f t="shared" si="5"/>
        <v>Московский</v>
      </c>
      <c r="B33" s="12" t="str">
        <f t="shared" si="5"/>
        <v>ГБОУ СОШ №376</v>
      </c>
      <c r="C33" s="6">
        <f t="shared" si="5"/>
        <v>11376</v>
      </c>
      <c r="D33" s="6" t="str">
        <f t="shared" si="5"/>
        <v>СОШ</v>
      </c>
      <c r="E33" s="8" t="str">
        <f t="shared" si="5"/>
        <v>3А</v>
      </c>
      <c r="F33" s="8">
        <f t="shared" si="5"/>
        <v>126</v>
      </c>
      <c r="G33" s="8">
        <f t="shared" si="5"/>
        <v>121</v>
      </c>
      <c r="H33" s="8">
        <f t="shared" si="3"/>
        <v>11376030</v>
      </c>
      <c r="I33" s="9"/>
      <c r="J33" s="9">
        <v>2</v>
      </c>
      <c r="K33" s="10"/>
      <c r="L33" s="10">
        <v>1</v>
      </c>
      <c r="M33" s="9">
        <v>0</v>
      </c>
      <c r="N33" s="9"/>
      <c r="O33" s="10">
        <v>2</v>
      </c>
      <c r="P33" s="10"/>
      <c r="Q33" s="9">
        <v>2</v>
      </c>
      <c r="R33" s="9"/>
      <c r="S33" s="10">
        <v>0</v>
      </c>
      <c r="T33" s="10"/>
      <c r="U33" s="9">
        <v>0</v>
      </c>
      <c r="V33" s="9"/>
      <c r="W33" s="10">
        <v>2</v>
      </c>
      <c r="X33" s="10"/>
      <c r="Y33" s="9">
        <v>1</v>
      </c>
      <c r="Z33" s="9"/>
      <c r="AA33" s="11">
        <f t="shared" si="0"/>
        <v>10</v>
      </c>
    </row>
    <row r="34" spans="1:28" ht="30" customHeight="1" x14ac:dyDescent="0.25">
      <c r="A34" s="4" t="str">
        <f t="shared" si="5"/>
        <v>Московский</v>
      </c>
      <c r="B34" s="12" t="str">
        <f t="shared" si="5"/>
        <v>ГБОУ СОШ №376</v>
      </c>
      <c r="C34" s="6">
        <f t="shared" si="5"/>
        <v>11376</v>
      </c>
      <c r="D34" s="6" t="str">
        <f t="shared" si="5"/>
        <v>СОШ</v>
      </c>
      <c r="E34" s="8" t="str">
        <f t="shared" si="5"/>
        <v>3А</v>
      </c>
      <c r="F34" s="8">
        <f t="shared" si="5"/>
        <v>126</v>
      </c>
      <c r="G34" s="8">
        <f t="shared" si="5"/>
        <v>121</v>
      </c>
      <c r="H34" s="8">
        <f t="shared" si="3"/>
        <v>11376031</v>
      </c>
      <c r="I34" s="9"/>
      <c r="J34" s="9">
        <v>2</v>
      </c>
      <c r="K34" s="10">
        <v>1</v>
      </c>
      <c r="L34" s="10"/>
      <c r="M34" s="9">
        <v>1</v>
      </c>
      <c r="N34" s="9"/>
      <c r="O34" s="10"/>
      <c r="P34" s="10">
        <v>2</v>
      </c>
      <c r="Q34" s="9"/>
      <c r="R34" s="9">
        <v>0</v>
      </c>
      <c r="S34" s="10"/>
      <c r="T34" s="10">
        <v>0</v>
      </c>
      <c r="U34" s="9">
        <v>1</v>
      </c>
      <c r="V34" s="9"/>
      <c r="W34" s="10">
        <v>0</v>
      </c>
      <c r="X34" s="10"/>
      <c r="Y34" s="9">
        <v>0</v>
      </c>
      <c r="Z34" s="9"/>
      <c r="AA34" s="11">
        <f t="shared" si="0"/>
        <v>7</v>
      </c>
    </row>
    <row r="35" spans="1:28" ht="30" customHeight="1" x14ac:dyDescent="0.25">
      <c r="A35" s="4" t="str">
        <f t="shared" si="5"/>
        <v>Московский</v>
      </c>
      <c r="B35" s="12" t="str">
        <f t="shared" si="5"/>
        <v>ГБОУ СОШ №376</v>
      </c>
      <c r="C35" s="6">
        <f t="shared" si="5"/>
        <v>11376</v>
      </c>
      <c r="D35" s="6" t="str">
        <f t="shared" si="5"/>
        <v>СОШ</v>
      </c>
      <c r="E35" s="8" t="str">
        <f t="shared" si="5"/>
        <v>3А</v>
      </c>
      <c r="F35" s="8">
        <f t="shared" si="5"/>
        <v>126</v>
      </c>
      <c r="G35" s="8">
        <f t="shared" si="5"/>
        <v>121</v>
      </c>
      <c r="H35" s="8">
        <f t="shared" si="3"/>
        <v>11376032</v>
      </c>
      <c r="I35" s="9"/>
      <c r="J35" s="9">
        <v>2</v>
      </c>
      <c r="K35" s="10"/>
      <c r="L35" s="10">
        <v>1</v>
      </c>
      <c r="M35" s="9">
        <v>1</v>
      </c>
      <c r="N35" s="9"/>
      <c r="O35" s="10">
        <v>0</v>
      </c>
      <c r="P35" s="10"/>
      <c r="Q35" s="9"/>
      <c r="R35" s="9">
        <v>2</v>
      </c>
      <c r="S35" s="10">
        <v>0</v>
      </c>
      <c r="T35" s="10"/>
      <c r="U35" s="9">
        <v>0</v>
      </c>
      <c r="V35" s="9"/>
      <c r="W35" s="10">
        <v>1</v>
      </c>
      <c r="X35" s="10"/>
      <c r="Y35" s="9">
        <v>1</v>
      </c>
      <c r="Z35" s="9"/>
      <c r="AA35" s="11">
        <f t="shared" si="0"/>
        <v>8</v>
      </c>
    </row>
    <row r="36" spans="1:28" ht="30" customHeight="1" x14ac:dyDescent="0.25">
      <c r="A36" s="4" t="str">
        <f t="shared" si="5"/>
        <v>Московский</v>
      </c>
      <c r="B36" s="12" t="str">
        <f t="shared" si="5"/>
        <v>ГБОУ СОШ №376</v>
      </c>
      <c r="C36" s="6">
        <f t="shared" si="5"/>
        <v>11376</v>
      </c>
      <c r="D36" s="6" t="str">
        <f t="shared" si="5"/>
        <v>СОШ</v>
      </c>
      <c r="E36" s="13" t="s">
        <v>20</v>
      </c>
      <c r="F36" s="8">
        <f t="shared" si="5"/>
        <v>126</v>
      </c>
      <c r="G36" s="8">
        <f t="shared" si="5"/>
        <v>121</v>
      </c>
      <c r="H36" s="8">
        <f t="shared" si="3"/>
        <v>11376033</v>
      </c>
      <c r="I36" s="9"/>
      <c r="J36" s="9">
        <v>2</v>
      </c>
      <c r="K36" s="10">
        <v>0</v>
      </c>
      <c r="L36" s="10"/>
      <c r="M36" s="9">
        <v>1</v>
      </c>
      <c r="N36" s="9"/>
      <c r="O36" s="10">
        <v>1</v>
      </c>
      <c r="P36" s="10"/>
      <c r="Q36" s="9">
        <v>2</v>
      </c>
      <c r="R36" s="9"/>
      <c r="S36" s="10">
        <v>1</v>
      </c>
      <c r="T36" s="10"/>
      <c r="U36" s="9">
        <v>0</v>
      </c>
      <c r="V36" s="9"/>
      <c r="W36" s="10">
        <v>2</v>
      </c>
      <c r="X36" s="10"/>
      <c r="Y36" s="9">
        <v>1</v>
      </c>
      <c r="Z36" s="9"/>
      <c r="AA36" s="11">
        <f t="shared" si="0"/>
        <v>10</v>
      </c>
    </row>
    <row r="37" spans="1:28" ht="30" customHeight="1" x14ac:dyDescent="0.25">
      <c r="A37" s="4" t="str">
        <f t="shared" si="5"/>
        <v>Московский</v>
      </c>
      <c r="B37" s="12" t="str">
        <f t="shared" si="5"/>
        <v>ГБОУ СОШ №376</v>
      </c>
      <c r="C37" s="6">
        <f t="shared" si="5"/>
        <v>11376</v>
      </c>
      <c r="D37" s="6" t="str">
        <f t="shared" si="5"/>
        <v>СОШ</v>
      </c>
      <c r="E37" s="8" t="str">
        <f t="shared" si="5"/>
        <v>3Б</v>
      </c>
      <c r="F37" s="8">
        <f t="shared" si="5"/>
        <v>126</v>
      </c>
      <c r="G37" s="8">
        <f t="shared" si="5"/>
        <v>121</v>
      </c>
      <c r="H37" s="8">
        <f t="shared" si="3"/>
        <v>11376034</v>
      </c>
      <c r="I37" s="9"/>
      <c r="J37" s="9">
        <v>1</v>
      </c>
      <c r="K37" s="10">
        <v>1</v>
      </c>
      <c r="L37" s="10"/>
      <c r="M37" s="9">
        <v>0</v>
      </c>
      <c r="N37" s="9"/>
      <c r="O37" s="10">
        <v>0</v>
      </c>
      <c r="P37" s="10"/>
      <c r="Q37" s="9"/>
      <c r="R37" s="9">
        <v>2</v>
      </c>
      <c r="S37" s="10">
        <v>1</v>
      </c>
      <c r="T37" s="10"/>
      <c r="U37" s="9">
        <v>0</v>
      </c>
      <c r="V37" s="9"/>
      <c r="W37" s="10">
        <v>1</v>
      </c>
      <c r="X37" s="10"/>
      <c r="Y37" s="9"/>
      <c r="Z37" s="9">
        <v>1</v>
      </c>
      <c r="AA37" s="11">
        <f t="shared" si="0"/>
        <v>7</v>
      </c>
    </row>
    <row r="38" spans="1:28" ht="30" customHeight="1" x14ac:dyDescent="0.25">
      <c r="A38" s="4" t="str">
        <f t="shared" ref="A38:G53" si="6">A37</f>
        <v>Московский</v>
      </c>
      <c r="B38" s="12" t="str">
        <f t="shared" si="6"/>
        <v>ГБОУ СОШ №376</v>
      </c>
      <c r="C38" s="6">
        <f t="shared" si="6"/>
        <v>11376</v>
      </c>
      <c r="D38" s="6" t="str">
        <f t="shared" si="6"/>
        <v>СОШ</v>
      </c>
      <c r="E38" s="8" t="str">
        <f t="shared" si="6"/>
        <v>3Б</v>
      </c>
      <c r="F38" s="8">
        <f t="shared" si="6"/>
        <v>126</v>
      </c>
      <c r="G38" s="8">
        <f t="shared" si="6"/>
        <v>121</v>
      </c>
      <c r="H38" s="8">
        <f t="shared" si="3"/>
        <v>11376035</v>
      </c>
      <c r="I38" s="9"/>
      <c r="J38" s="9">
        <v>0</v>
      </c>
      <c r="K38" s="10"/>
      <c r="L38" s="10">
        <v>1</v>
      </c>
      <c r="M38" s="9"/>
      <c r="N38" s="9"/>
      <c r="O38" s="10">
        <v>1</v>
      </c>
      <c r="P38" s="10"/>
      <c r="Q38" s="9">
        <v>2</v>
      </c>
      <c r="R38" s="9"/>
      <c r="S38" s="10">
        <v>0</v>
      </c>
      <c r="T38" s="10"/>
      <c r="U38" s="9">
        <v>0</v>
      </c>
      <c r="V38" s="9"/>
      <c r="W38" s="10">
        <v>1</v>
      </c>
      <c r="X38" s="10"/>
      <c r="Y38" s="9">
        <v>0</v>
      </c>
      <c r="Z38" s="9"/>
      <c r="AA38" s="27">
        <v>5</v>
      </c>
      <c r="AB38">
        <f>SUM(I38:Z38)</f>
        <v>5</v>
      </c>
    </row>
    <row r="39" spans="1:28" ht="30" customHeight="1" x14ac:dyDescent="0.25">
      <c r="A39" s="4" t="str">
        <f t="shared" si="6"/>
        <v>Московский</v>
      </c>
      <c r="B39" s="12" t="str">
        <f t="shared" si="6"/>
        <v>ГБОУ СОШ №376</v>
      </c>
      <c r="C39" s="6">
        <f t="shared" si="6"/>
        <v>11376</v>
      </c>
      <c r="D39" s="6" t="str">
        <f t="shared" si="6"/>
        <v>СОШ</v>
      </c>
      <c r="E39" s="8" t="str">
        <f t="shared" si="6"/>
        <v>3Б</v>
      </c>
      <c r="F39" s="8">
        <f t="shared" si="6"/>
        <v>126</v>
      </c>
      <c r="G39" s="8">
        <f t="shared" si="6"/>
        <v>121</v>
      </c>
      <c r="H39" s="8">
        <f t="shared" si="3"/>
        <v>11376036</v>
      </c>
      <c r="I39" s="9"/>
      <c r="J39" s="9">
        <v>2</v>
      </c>
      <c r="K39" s="10">
        <v>1</v>
      </c>
      <c r="L39" s="10"/>
      <c r="M39" s="9"/>
      <c r="N39" s="9">
        <v>1</v>
      </c>
      <c r="O39" s="10">
        <v>2</v>
      </c>
      <c r="P39" s="10"/>
      <c r="Q39" s="9">
        <v>2</v>
      </c>
      <c r="R39" s="9"/>
      <c r="S39" s="10">
        <v>1</v>
      </c>
      <c r="T39" s="10"/>
      <c r="U39" s="9">
        <v>0</v>
      </c>
      <c r="V39" s="9"/>
      <c r="W39" s="10">
        <v>2</v>
      </c>
      <c r="X39" s="10"/>
      <c r="Y39" s="9">
        <v>1</v>
      </c>
      <c r="Z39" s="9"/>
      <c r="AA39" s="11">
        <f t="shared" si="0"/>
        <v>12</v>
      </c>
    </row>
    <row r="40" spans="1:28" ht="30" customHeight="1" x14ac:dyDescent="0.25">
      <c r="A40" s="4" t="str">
        <f t="shared" si="6"/>
        <v>Московский</v>
      </c>
      <c r="B40" s="12" t="str">
        <f t="shared" si="6"/>
        <v>ГБОУ СОШ №376</v>
      </c>
      <c r="C40" s="6">
        <f t="shared" si="6"/>
        <v>11376</v>
      </c>
      <c r="D40" s="6" t="str">
        <f t="shared" si="6"/>
        <v>СОШ</v>
      </c>
      <c r="E40" s="8" t="str">
        <f t="shared" si="6"/>
        <v>3Б</v>
      </c>
      <c r="F40" s="8">
        <f t="shared" si="6"/>
        <v>126</v>
      </c>
      <c r="G40" s="8">
        <f t="shared" si="6"/>
        <v>121</v>
      </c>
      <c r="H40" s="8">
        <f t="shared" si="3"/>
        <v>11376037</v>
      </c>
      <c r="I40" s="9">
        <v>2</v>
      </c>
      <c r="J40" s="9"/>
      <c r="K40" s="10">
        <v>0</v>
      </c>
      <c r="L40" s="10"/>
      <c r="M40" s="9">
        <v>1</v>
      </c>
      <c r="N40" s="9"/>
      <c r="O40" s="10">
        <v>1</v>
      </c>
      <c r="P40" s="10"/>
      <c r="Q40" s="9">
        <v>0</v>
      </c>
      <c r="R40" s="9"/>
      <c r="S40" s="10">
        <v>0</v>
      </c>
      <c r="T40" s="10"/>
      <c r="U40" s="9"/>
      <c r="V40" s="9">
        <v>1</v>
      </c>
      <c r="W40" s="10">
        <v>0</v>
      </c>
      <c r="X40" s="10"/>
      <c r="Y40" s="9"/>
      <c r="Z40" s="9">
        <v>1</v>
      </c>
      <c r="AA40" s="11">
        <f t="shared" si="0"/>
        <v>6</v>
      </c>
    </row>
    <row r="41" spans="1:28" ht="30" customHeight="1" x14ac:dyDescent="0.25">
      <c r="A41" s="4" t="str">
        <f t="shared" si="6"/>
        <v>Московский</v>
      </c>
      <c r="B41" s="12" t="str">
        <f t="shared" si="6"/>
        <v>ГБОУ СОШ №376</v>
      </c>
      <c r="C41" s="6">
        <f t="shared" si="6"/>
        <v>11376</v>
      </c>
      <c r="D41" s="6" t="str">
        <f t="shared" si="6"/>
        <v>СОШ</v>
      </c>
      <c r="E41" s="8" t="str">
        <f t="shared" si="6"/>
        <v>3Б</v>
      </c>
      <c r="F41" s="8">
        <f t="shared" si="6"/>
        <v>126</v>
      </c>
      <c r="G41" s="8">
        <f t="shared" si="6"/>
        <v>121</v>
      </c>
      <c r="H41" s="8">
        <f t="shared" si="3"/>
        <v>11376038</v>
      </c>
      <c r="I41" s="9"/>
      <c r="J41" s="9">
        <v>1</v>
      </c>
      <c r="K41" s="10">
        <v>1</v>
      </c>
      <c r="L41" s="10"/>
      <c r="M41" s="9"/>
      <c r="N41" s="9">
        <v>1</v>
      </c>
      <c r="O41" s="10">
        <v>2</v>
      </c>
      <c r="P41" s="10"/>
      <c r="Q41" s="9"/>
      <c r="R41" s="9">
        <v>2</v>
      </c>
      <c r="S41" s="10"/>
      <c r="T41" s="10">
        <v>1</v>
      </c>
      <c r="U41" s="9">
        <v>1</v>
      </c>
      <c r="V41" s="9"/>
      <c r="W41" s="10">
        <v>1</v>
      </c>
      <c r="X41" s="10"/>
      <c r="Y41" s="9">
        <v>0</v>
      </c>
      <c r="Z41" s="9"/>
      <c r="AA41" s="11">
        <f t="shared" si="0"/>
        <v>10</v>
      </c>
    </row>
    <row r="42" spans="1:28" ht="30" customHeight="1" x14ac:dyDescent="0.25">
      <c r="A42" s="4" t="str">
        <f t="shared" si="6"/>
        <v>Московский</v>
      </c>
      <c r="B42" s="12" t="str">
        <f t="shared" si="6"/>
        <v>ГБОУ СОШ №376</v>
      </c>
      <c r="C42" s="6">
        <f t="shared" si="6"/>
        <v>11376</v>
      </c>
      <c r="D42" s="6" t="str">
        <f t="shared" si="6"/>
        <v>СОШ</v>
      </c>
      <c r="E42" s="8" t="str">
        <f t="shared" si="6"/>
        <v>3Б</v>
      </c>
      <c r="F42" s="8">
        <f t="shared" si="6"/>
        <v>126</v>
      </c>
      <c r="G42" s="8">
        <f t="shared" si="6"/>
        <v>121</v>
      </c>
      <c r="H42" s="8">
        <f t="shared" si="3"/>
        <v>11376039</v>
      </c>
      <c r="I42" s="9">
        <v>1</v>
      </c>
      <c r="J42" s="9"/>
      <c r="K42" s="10">
        <v>0</v>
      </c>
      <c r="L42" s="10"/>
      <c r="M42" s="9">
        <v>0</v>
      </c>
      <c r="N42" s="9"/>
      <c r="O42" s="10">
        <v>2</v>
      </c>
      <c r="P42" s="10"/>
      <c r="Q42" s="9"/>
      <c r="R42" s="9">
        <v>1</v>
      </c>
      <c r="S42" s="10"/>
      <c r="T42" s="10">
        <v>1</v>
      </c>
      <c r="U42" s="9">
        <v>0</v>
      </c>
      <c r="V42" s="9"/>
      <c r="W42" s="10">
        <v>1</v>
      </c>
      <c r="X42" s="10"/>
      <c r="Y42" s="9"/>
      <c r="Z42" s="9">
        <v>0</v>
      </c>
      <c r="AA42" s="11">
        <f t="shared" si="0"/>
        <v>6</v>
      </c>
    </row>
    <row r="43" spans="1:28" ht="30" customHeight="1" x14ac:dyDescent="0.25">
      <c r="A43" s="4" t="str">
        <f t="shared" si="6"/>
        <v>Московский</v>
      </c>
      <c r="B43" s="12" t="str">
        <f t="shared" si="6"/>
        <v>ГБОУ СОШ №376</v>
      </c>
      <c r="C43" s="6">
        <f t="shared" si="6"/>
        <v>11376</v>
      </c>
      <c r="D43" s="6" t="str">
        <f t="shared" si="6"/>
        <v>СОШ</v>
      </c>
      <c r="E43" s="8" t="str">
        <f t="shared" si="6"/>
        <v>3Б</v>
      </c>
      <c r="F43" s="8">
        <f t="shared" si="6"/>
        <v>126</v>
      </c>
      <c r="G43" s="8">
        <f t="shared" si="6"/>
        <v>121</v>
      </c>
      <c r="H43" s="8">
        <f t="shared" si="3"/>
        <v>11376040</v>
      </c>
      <c r="I43" s="9">
        <v>1</v>
      </c>
      <c r="J43" s="9"/>
      <c r="K43" s="10">
        <v>0</v>
      </c>
      <c r="L43" s="10"/>
      <c r="M43" s="9">
        <v>1</v>
      </c>
      <c r="N43" s="9"/>
      <c r="O43" s="10">
        <v>2</v>
      </c>
      <c r="P43" s="10"/>
      <c r="Q43" s="9"/>
      <c r="R43" s="9">
        <v>2</v>
      </c>
      <c r="S43" s="10">
        <v>1</v>
      </c>
      <c r="T43" s="10"/>
      <c r="U43" s="9">
        <v>1</v>
      </c>
      <c r="V43" s="9"/>
      <c r="W43" s="10">
        <v>2</v>
      </c>
      <c r="X43" s="10"/>
      <c r="Y43" s="9">
        <v>1</v>
      </c>
      <c r="Z43" s="9"/>
      <c r="AA43" s="11">
        <f t="shared" si="0"/>
        <v>11</v>
      </c>
    </row>
    <row r="44" spans="1:28" ht="30" customHeight="1" x14ac:dyDescent="0.25">
      <c r="A44" s="4" t="str">
        <f t="shared" si="6"/>
        <v>Московский</v>
      </c>
      <c r="B44" s="12" t="str">
        <f t="shared" si="6"/>
        <v>ГБОУ СОШ №376</v>
      </c>
      <c r="C44" s="6">
        <f t="shared" si="6"/>
        <v>11376</v>
      </c>
      <c r="D44" s="6" t="str">
        <f t="shared" si="6"/>
        <v>СОШ</v>
      </c>
      <c r="E44" s="8" t="str">
        <f t="shared" si="6"/>
        <v>3Б</v>
      </c>
      <c r="F44" s="8">
        <f t="shared" si="6"/>
        <v>126</v>
      </c>
      <c r="G44" s="8">
        <f t="shared" si="6"/>
        <v>121</v>
      </c>
      <c r="H44" s="8">
        <f t="shared" si="3"/>
        <v>11376041</v>
      </c>
      <c r="I44" s="9">
        <v>0</v>
      </c>
      <c r="J44" s="9"/>
      <c r="K44" s="10">
        <v>0</v>
      </c>
      <c r="L44" s="10"/>
      <c r="M44" s="9"/>
      <c r="N44" s="9">
        <v>1</v>
      </c>
      <c r="O44" s="10"/>
      <c r="P44" s="10">
        <v>2</v>
      </c>
      <c r="Q44" s="9"/>
      <c r="R44" s="9">
        <v>2</v>
      </c>
      <c r="S44" s="10">
        <v>0</v>
      </c>
      <c r="T44" s="10"/>
      <c r="U44" s="9">
        <v>1</v>
      </c>
      <c r="V44" s="9"/>
      <c r="W44" s="10"/>
      <c r="X44" s="10">
        <v>2</v>
      </c>
      <c r="Y44" s="9">
        <v>1</v>
      </c>
      <c r="Z44" s="9"/>
      <c r="AA44" s="11">
        <f t="shared" si="0"/>
        <v>9</v>
      </c>
    </row>
    <row r="45" spans="1:28" ht="30" customHeight="1" x14ac:dyDescent="0.25">
      <c r="A45" s="4" t="str">
        <f t="shared" si="6"/>
        <v>Московский</v>
      </c>
      <c r="B45" s="12" t="str">
        <f t="shared" si="6"/>
        <v>ГБОУ СОШ №376</v>
      </c>
      <c r="C45" s="6">
        <f t="shared" si="6"/>
        <v>11376</v>
      </c>
      <c r="D45" s="6" t="str">
        <f t="shared" si="6"/>
        <v>СОШ</v>
      </c>
      <c r="E45" s="8" t="str">
        <f t="shared" si="6"/>
        <v>3Б</v>
      </c>
      <c r="F45" s="8">
        <f t="shared" si="6"/>
        <v>126</v>
      </c>
      <c r="G45" s="8">
        <f t="shared" si="6"/>
        <v>121</v>
      </c>
      <c r="H45" s="8">
        <f t="shared" si="3"/>
        <v>11376042</v>
      </c>
      <c r="I45" s="9">
        <v>0</v>
      </c>
      <c r="J45" s="9"/>
      <c r="K45" s="10">
        <v>0</v>
      </c>
      <c r="L45" s="10"/>
      <c r="M45" s="9"/>
      <c r="N45" s="9">
        <v>1</v>
      </c>
      <c r="O45" s="10">
        <v>1</v>
      </c>
      <c r="P45" s="10"/>
      <c r="Q45" s="9"/>
      <c r="R45" s="9">
        <v>1</v>
      </c>
      <c r="S45" s="10">
        <v>1</v>
      </c>
      <c r="T45" s="10"/>
      <c r="U45" s="9"/>
      <c r="V45" s="9">
        <v>0</v>
      </c>
      <c r="W45" s="10">
        <v>1</v>
      </c>
      <c r="X45" s="10"/>
      <c r="Y45" s="9">
        <v>1</v>
      </c>
      <c r="Z45" s="9"/>
      <c r="AA45" s="11">
        <f t="shared" si="0"/>
        <v>6</v>
      </c>
    </row>
    <row r="46" spans="1:28" ht="30" customHeight="1" x14ac:dyDescent="0.25">
      <c r="A46" s="4" t="str">
        <f t="shared" si="6"/>
        <v>Московский</v>
      </c>
      <c r="B46" s="12" t="str">
        <f t="shared" si="6"/>
        <v>ГБОУ СОШ №376</v>
      </c>
      <c r="C46" s="6">
        <f t="shared" si="6"/>
        <v>11376</v>
      </c>
      <c r="D46" s="6" t="str">
        <f t="shared" si="6"/>
        <v>СОШ</v>
      </c>
      <c r="E46" s="8" t="str">
        <f t="shared" si="6"/>
        <v>3Б</v>
      </c>
      <c r="F46" s="8">
        <f t="shared" si="6"/>
        <v>126</v>
      </c>
      <c r="G46" s="8">
        <f t="shared" si="6"/>
        <v>121</v>
      </c>
      <c r="H46" s="8">
        <f t="shared" si="3"/>
        <v>11376043</v>
      </c>
      <c r="I46" s="9"/>
      <c r="J46" s="9">
        <v>0</v>
      </c>
      <c r="K46" s="10">
        <v>0</v>
      </c>
      <c r="L46" s="10"/>
      <c r="M46" s="9">
        <v>1</v>
      </c>
      <c r="N46" s="9"/>
      <c r="O46" s="10">
        <v>1</v>
      </c>
      <c r="P46" s="10"/>
      <c r="Q46" s="9">
        <v>2</v>
      </c>
      <c r="R46" s="9"/>
      <c r="S46" s="10">
        <v>1</v>
      </c>
      <c r="T46" s="10"/>
      <c r="U46" s="9"/>
      <c r="V46" s="9">
        <v>0</v>
      </c>
      <c r="W46" s="10">
        <v>1</v>
      </c>
      <c r="X46" s="10"/>
      <c r="Y46" s="9"/>
      <c r="Z46" s="9">
        <v>1</v>
      </c>
      <c r="AA46" s="11">
        <f t="shared" si="0"/>
        <v>7</v>
      </c>
    </row>
    <row r="47" spans="1:28" ht="30" customHeight="1" x14ac:dyDescent="0.25">
      <c r="A47" s="4" t="str">
        <f t="shared" si="6"/>
        <v>Московский</v>
      </c>
      <c r="B47" s="12" t="str">
        <f t="shared" si="6"/>
        <v>ГБОУ СОШ №376</v>
      </c>
      <c r="C47" s="6">
        <f t="shared" si="6"/>
        <v>11376</v>
      </c>
      <c r="D47" s="6" t="str">
        <f t="shared" si="6"/>
        <v>СОШ</v>
      </c>
      <c r="E47" s="8" t="str">
        <f t="shared" si="6"/>
        <v>3Б</v>
      </c>
      <c r="F47" s="8">
        <f t="shared" si="6"/>
        <v>126</v>
      </c>
      <c r="G47" s="8">
        <f t="shared" si="6"/>
        <v>121</v>
      </c>
      <c r="H47" s="8">
        <f t="shared" si="3"/>
        <v>11376044</v>
      </c>
      <c r="I47" s="9"/>
      <c r="J47" s="9">
        <v>1</v>
      </c>
      <c r="K47" s="10">
        <v>1</v>
      </c>
      <c r="L47" s="10"/>
      <c r="M47" s="9">
        <v>1</v>
      </c>
      <c r="N47" s="9"/>
      <c r="O47" s="10"/>
      <c r="P47" s="10">
        <v>2</v>
      </c>
      <c r="Q47" s="9"/>
      <c r="R47" s="9">
        <v>2</v>
      </c>
      <c r="S47" s="10">
        <v>0</v>
      </c>
      <c r="T47" s="10"/>
      <c r="U47" s="9"/>
      <c r="V47" s="9">
        <v>1</v>
      </c>
      <c r="W47" s="10">
        <v>1</v>
      </c>
      <c r="X47" s="10"/>
      <c r="Y47" s="9">
        <v>1</v>
      </c>
      <c r="Z47" s="9"/>
      <c r="AA47" s="11">
        <f t="shared" si="0"/>
        <v>10</v>
      </c>
    </row>
    <row r="48" spans="1:28" ht="30" customHeight="1" x14ac:dyDescent="0.25">
      <c r="A48" s="4" t="str">
        <f t="shared" si="6"/>
        <v>Московский</v>
      </c>
      <c r="B48" s="12" t="str">
        <f t="shared" si="6"/>
        <v>ГБОУ СОШ №376</v>
      </c>
      <c r="C48" s="6">
        <f t="shared" si="6"/>
        <v>11376</v>
      </c>
      <c r="D48" s="6" t="str">
        <f t="shared" si="6"/>
        <v>СОШ</v>
      </c>
      <c r="E48" s="8" t="str">
        <f t="shared" si="6"/>
        <v>3Б</v>
      </c>
      <c r="F48" s="8">
        <f t="shared" si="6"/>
        <v>126</v>
      </c>
      <c r="G48" s="8">
        <f t="shared" si="6"/>
        <v>121</v>
      </c>
      <c r="H48" s="8">
        <f t="shared" si="3"/>
        <v>11376045</v>
      </c>
      <c r="I48" s="9"/>
      <c r="J48" s="9">
        <v>1</v>
      </c>
      <c r="K48" s="10">
        <v>1</v>
      </c>
      <c r="L48" s="10"/>
      <c r="M48" s="9">
        <v>1</v>
      </c>
      <c r="N48" s="9"/>
      <c r="O48" s="10">
        <v>1</v>
      </c>
      <c r="P48" s="10"/>
      <c r="Q48" s="9">
        <v>2</v>
      </c>
      <c r="R48" s="9"/>
      <c r="S48" s="10"/>
      <c r="T48" s="10">
        <v>0</v>
      </c>
      <c r="U48" s="9"/>
      <c r="V48" s="9">
        <v>0</v>
      </c>
      <c r="W48" s="10">
        <v>2</v>
      </c>
      <c r="X48" s="10"/>
      <c r="Y48" s="9"/>
      <c r="Z48" s="9">
        <v>1</v>
      </c>
      <c r="AA48" s="11">
        <f t="shared" si="0"/>
        <v>9</v>
      </c>
    </row>
    <row r="49" spans="1:27" ht="30" customHeight="1" x14ac:dyDescent="0.25">
      <c r="A49" s="4" t="str">
        <f t="shared" si="6"/>
        <v>Московский</v>
      </c>
      <c r="B49" s="12" t="str">
        <f t="shared" si="6"/>
        <v>ГБОУ СОШ №376</v>
      </c>
      <c r="C49" s="6">
        <f t="shared" si="6"/>
        <v>11376</v>
      </c>
      <c r="D49" s="6" t="str">
        <f t="shared" si="6"/>
        <v>СОШ</v>
      </c>
      <c r="E49" s="8" t="str">
        <f t="shared" si="6"/>
        <v>3Б</v>
      </c>
      <c r="F49" s="8">
        <f t="shared" si="6"/>
        <v>126</v>
      </c>
      <c r="G49" s="8">
        <f t="shared" si="6"/>
        <v>121</v>
      </c>
      <c r="H49" s="8">
        <f t="shared" si="3"/>
        <v>11376046</v>
      </c>
      <c r="I49" s="9">
        <v>2</v>
      </c>
      <c r="J49" s="9"/>
      <c r="K49" s="10"/>
      <c r="L49" s="10">
        <v>1</v>
      </c>
      <c r="M49" s="9">
        <v>1</v>
      </c>
      <c r="N49" s="9"/>
      <c r="O49" s="10">
        <v>2</v>
      </c>
      <c r="P49" s="10"/>
      <c r="Q49" s="9"/>
      <c r="R49" s="9">
        <v>2</v>
      </c>
      <c r="S49" s="10"/>
      <c r="T49" s="10">
        <v>1</v>
      </c>
      <c r="U49" s="9">
        <v>0</v>
      </c>
      <c r="V49" s="9"/>
      <c r="W49" s="10">
        <v>2</v>
      </c>
      <c r="X49" s="10"/>
      <c r="Y49" s="9">
        <v>1</v>
      </c>
      <c r="Z49" s="9"/>
      <c r="AA49" s="11">
        <f t="shared" si="0"/>
        <v>12</v>
      </c>
    </row>
    <row r="50" spans="1:27" ht="30" customHeight="1" x14ac:dyDescent="0.25">
      <c r="A50" s="4" t="str">
        <f t="shared" si="6"/>
        <v>Московский</v>
      </c>
      <c r="B50" s="12" t="str">
        <f t="shared" si="6"/>
        <v>ГБОУ СОШ №376</v>
      </c>
      <c r="C50" s="6">
        <f t="shared" si="6"/>
        <v>11376</v>
      </c>
      <c r="D50" s="6" t="str">
        <f t="shared" si="6"/>
        <v>СОШ</v>
      </c>
      <c r="E50" s="8" t="str">
        <f t="shared" si="6"/>
        <v>3Б</v>
      </c>
      <c r="F50" s="8">
        <f t="shared" si="6"/>
        <v>126</v>
      </c>
      <c r="G50" s="8">
        <f t="shared" si="6"/>
        <v>121</v>
      </c>
      <c r="H50" s="8">
        <f t="shared" si="3"/>
        <v>11376047</v>
      </c>
      <c r="I50" s="9">
        <v>2</v>
      </c>
      <c r="J50" s="9"/>
      <c r="K50" s="10"/>
      <c r="L50" s="10">
        <v>1</v>
      </c>
      <c r="M50" s="9"/>
      <c r="N50" s="9">
        <v>1</v>
      </c>
      <c r="O50" s="10">
        <v>2</v>
      </c>
      <c r="P50" s="10"/>
      <c r="Q50" s="9">
        <v>2</v>
      </c>
      <c r="R50" s="9"/>
      <c r="S50" s="10">
        <v>1</v>
      </c>
      <c r="T50" s="10"/>
      <c r="U50" s="9"/>
      <c r="V50" s="9">
        <v>0</v>
      </c>
      <c r="W50" s="10">
        <v>2</v>
      </c>
      <c r="X50" s="10"/>
      <c r="Y50" s="9">
        <v>1</v>
      </c>
      <c r="Z50" s="9"/>
      <c r="AA50" s="11">
        <f t="shared" si="0"/>
        <v>12</v>
      </c>
    </row>
    <row r="51" spans="1:27" ht="30" customHeight="1" x14ac:dyDescent="0.25">
      <c r="A51" s="4" t="str">
        <f t="shared" si="6"/>
        <v>Московский</v>
      </c>
      <c r="B51" s="12" t="str">
        <f t="shared" si="6"/>
        <v>ГБОУ СОШ №376</v>
      </c>
      <c r="C51" s="6">
        <f t="shared" si="6"/>
        <v>11376</v>
      </c>
      <c r="D51" s="6" t="str">
        <f t="shared" si="6"/>
        <v>СОШ</v>
      </c>
      <c r="E51" s="8" t="str">
        <f t="shared" si="6"/>
        <v>3Б</v>
      </c>
      <c r="F51" s="8">
        <f t="shared" si="6"/>
        <v>126</v>
      </c>
      <c r="G51" s="8">
        <f t="shared" si="6"/>
        <v>121</v>
      </c>
      <c r="H51" s="8">
        <f t="shared" si="3"/>
        <v>11376048</v>
      </c>
      <c r="I51" s="9">
        <v>1</v>
      </c>
      <c r="J51" s="9"/>
      <c r="K51" s="10">
        <v>0</v>
      </c>
      <c r="L51" s="10"/>
      <c r="M51" s="9">
        <v>0</v>
      </c>
      <c r="N51" s="9"/>
      <c r="O51" s="10">
        <v>2</v>
      </c>
      <c r="P51" s="10"/>
      <c r="Q51" s="9">
        <v>2</v>
      </c>
      <c r="R51" s="9"/>
      <c r="S51" s="10">
        <v>1</v>
      </c>
      <c r="T51" s="10"/>
      <c r="U51" s="9">
        <v>1</v>
      </c>
      <c r="V51" s="9"/>
      <c r="W51" s="10">
        <v>1</v>
      </c>
      <c r="X51" s="10"/>
      <c r="Y51" s="9">
        <v>1</v>
      </c>
      <c r="Z51" s="9"/>
      <c r="AA51" s="11">
        <f t="shared" si="0"/>
        <v>9</v>
      </c>
    </row>
    <row r="52" spans="1:27" ht="30" customHeight="1" x14ac:dyDescent="0.25">
      <c r="A52" s="4" t="str">
        <f t="shared" si="6"/>
        <v>Московский</v>
      </c>
      <c r="B52" s="12" t="str">
        <f t="shared" si="6"/>
        <v>ГБОУ СОШ №376</v>
      </c>
      <c r="C52" s="6">
        <f t="shared" si="6"/>
        <v>11376</v>
      </c>
      <c r="D52" s="6" t="str">
        <f t="shared" si="6"/>
        <v>СОШ</v>
      </c>
      <c r="E52" s="8" t="str">
        <f t="shared" si="6"/>
        <v>3Б</v>
      </c>
      <c r="F52" s="8">
        <f t="shared" si="6"/>
        <v>126</v>
      </c>
      <c r="G52" s="8">
        <f t="shared" si="6"/>
        <v>121</v>
      </c>
      <c r="H52" s="8">
        <f t="shared" si="3"/>
        <v>11376049</v>
      </c>
      <c r="I52" s="9"/>
      <c r="J52" s="9">
        <v>2</v>
      </c>
      <c r="K52" s="10">
        <v>1</v>
      </c>
      <c r="L52" s="10"/>
      <c r="M52" s="9">
        <v>0</v>
      </c>
      <c r="N52" s="9"/>
      <c r="O52" s="10">
        <v>2</v>
      </c>
      <c r="P52" s="10"/>
      <c r="Q52" s="9">
        <v>1</v>
      </c>
      <c r="R52" s="9"/>
      <c r="S52" s="10">
        <v>1</v>
      </c>
      <c r="T52" s="10"/>
      <c r="U52" s="9">
        <v>0</v>
      </c>
      <c r="V52" s="9"/>
      <c r="W52" s="10">
        <v>0</v>
      </c>
      <c r="X52" s="10"/>
      <c r="Y52" s="9">
        <v>0</v>
      </c>
      <c r="Z52" s="9"/>
      <c r="AA52" s="11">
        <f t="shared" si="0"/>
        <v>7</v>
      </c>
    </row>
    <row r="53" spans="1:27" ht="30" customHeight="1" x14ac:dyDescent="0.25">
      <c r="A53" s="4" t="str">
        <f t="shared" si="6"/>
        <v>Московский</v>
      </c>
      <c r="B53" s="12" t="str">
        <f t="shared" si="6"/>
        <v>ГБОУ СОШ №376</v>
      </c>
      <c r="C53" s="6">
        <f t="shared" si="6"/>
        <v>11376</v>
      </c>
      <c r="D53" s="6" t="str">
        <f t="shared" si="6"/>
        <v>СОШ</v>
      </c>
      <c r="E53" s="8" t="str">
        <f t="shared" si="6"/>
        <v>3Б</v>
      </c>
      <c r="F53" s="8">
        <f t="shared" si="6"/>
        <v>126</v>
      </c>
      <c r="G53" s="8">
        <f t="shared" si="6"/>
        <v>121</v>
      </c>
      <c r="H53" s="8">
        <f t="shared" si="3"/>
        <v>11376050</v>
      </c>
      <c r="I53" s="9">
        <v>1</v>
      </c>
      <c r="J53" s="9"/>
      <c r="K53" s="10">
        <v>1</v>
      </c>
      <c r="L53" s="10"/>
      <c r="M53" s="9">
        <v>0</v>
      </c>
      <c r="N53" s="9"/>
      <c r="O53" s="10">
        <v>0</v>
      </c>
      <c r="P53" s="10"/>
      <c r="Q53" s="9">
        <v>2</v>
      </c>
      <c r="R53" s="9"/>
      <c r="S53" s="10">
        <v>0</v>
      </c>
      <c r="T53" s="10"/>
      <c r="U53" s="9">
        <v>1</v>
      </c>
      <c r="V53" s="9"/>
      <c r="W53" s="10">
        <v>2</v>
      </c>
      <c r="X53" s="10"/>
      <c r="Y53" s="9">
        <v>1</v>
      </c>
      <c r="Z53" s="9"/>
      <c r="AA53" s="11">
        <f t="shared" si="0"/>
        <v>8</v>
      </c>
    </row>
    <row r="54" spans="1:27" ht="30" customHeight="1" x14ac:dyDescent="0.25">
      <c r="A54" s="4" t="str">
        <f t="shared" ref="A54:G69" si="7">A53</f>
        <v>Московский</v>
      </c>
      <c r="B54" s="12" t="str">
        <f t="shared" si="7"/>
        <v>ГБОУ СОШ №376</v>
      </c>
      <c r="C54" s="6">
        <f t="shared" si="7"/>
        <v>11376</v>
      </c>
      <c r="D54" s="6" t="str">
        <f t="shared" si="7"/>
        <v>СОШ</v>
      </c>
      <c r="E54" s="8" t="str">
        <f t="shared" si="7"/>
        <v>3Б</v>
      </c>
      <c r="F54" s="8">
        <f t="shared" si="7"/>
        <v>126</v>
      </c>
      <c r="G54" s="8">
        <f t="shared" si="7"/>
        <v>121</v>
      </c>
      <c r="H54" s="8">
        <f t="shared" si="3"/>
        <v>11376051</v>
      </c>
      <c r="I54" s="9"/>
      <c r="J54" s="9">
        <v>2</v>
      </c>
      <c r="K54" s="10">
        <v>0</v>
      </c>
      <c r="L54" s="10"/>
      <c r="M54" s="9"/>
      <c r="N54" s="9">
        <v>0</v>
      </c>
      <c r="O54" s="10">
        <v>2</v>
      </c>
      <c r="P54" s="10"/>
      <c r="Q54" s="9"/>
      <c r="R54" s="9">
        <v>2</v>
      </c>
      <c r="S54" s="10">
        <v>0</v>
      </c>
      <c r="T54" s="10"/>
      <c r="U54" s="9">
        <v>0</v>
      </c>
      <c r="V54" s="9"/>
      <c r="W54" s="10">
        <v>0</v>
      </c>
      <c r="X54" s="10"/>
      <c r="Y54" s="9">
        <v>0</v>
      </c>
      <c r="Z54" s="9"/>
      <c r="AA54" s="11">
        <f t="shared" si="0"/>
        <v>6</v>
      </c>
    </row>
    <row r="55" spans="1:27" ht="30" customHeight="1" x14ac:dyDescent="0.25">
      <c r="A55" s="4" t="str">
        <f t="shared" si="7"/>
        <v>Московский</v>
      </c>
      <c r="B55" s="12" t="str">
        <f t="shared" si="7"/>
        <v>ГБОУ СОШ №376</v>
      </c>
      <c r="C55" s="6">
        <f t="shared" si="7"/>
        <v>11376</v>
      </c>
      <c r="D55" s="6" t="str">
        <f t="shared" si="7"/>
        <v>СОШ</v>
      </c>
      <c r="E55" s="8" t="str">
        <f t="shared" si="7"/>
        <v>3Б</v>
      </c>
      <c r="F55" s="8">
        <f t="shared" si="7"/>
        <v>126</v>
      </c>
      <c r="G55" s="8">
        <f t="shared" si="7"/>
        <v>121</v>
      </c>
      <c r="H55" s="8">
        <f t="shared" si="3"/>
        <v>11376052</v>
      </c>
      <c r="I55" s="9">
        <v>1</v>
      </c>
      <c r="J55" s="9"/>
      <c r="K55" s="10">
        <v>1</v>
      </c>
      <c r="L55" s="10"/>
      <c r="M55" s="9">
        <v>0</v>
      </c>
      <c r="N55" s="9"/>
      <c r="O55" s="10">
        <v>1</v>
      </c>
      <c r="P55" s="10"/>
      <c r="Q55" s="9"/>
      <c r="R55" s="9">
        <v>2</v>
      </c>
      <c r="S55" s="10">
        <v>0</v>
      </c>
      <c r="T55" s="10"/>
      <c r="U55" s="9"/>
      <c r="V55" s="9">
        <v>1</v>
      </c>
      <c r="W55" s="10">
        <v>1</v>
      </c>
      <c r="X55" s="10"/>
      <c r="Y55" s="9">
        <v>1</v>
      </c>
      <c r="Z55" s="9"/>
      <c r="AA55" s="11">
        <f t="shared" si="0"/>
        <v>8</v>
      </c>
    </row>
    <row r="56" spans="1:27" ht="30" customHeight="1" x14ac:dyDescent="0.25">
      <c r="A56" s="4" t="str">
        <f t="shared" si="7"/>
        <v>Московский</v>
      </c>
      <c r="B56" s="12" t="str">
        <f t="shared" si="7"/>
        <v>ГБОУ СОШ №376</v>
      </c>
      <c r="C56" s="6">
        <f t="shared" si="7"/>
        <v>11376</v>
      </c>
      <c r="D56" s="6" t="str">
        <f t="shared" si="7"/>
        <v>СОШ</v>
      </c>
      <c r="E56" s="8" t="str">
        <f t="shared" si="7"/>
        <v>3Б</v>
      </c>
      <c r="F56" s="8">
        <f t="shared" si="7"/>
        <v>126</v>
      </c>
      <c r="G56" s="8">
        <f t="shared" si="7"/>
        <v>121</v>
      </c>
      <c r="H56" s="8">
        <f t="shared" si="3"/>
        <v>11376053</v>
      </c>
      <c r="I56" s="9">
        <v>0</v>
      </c>
      <c r="J56" s="9"/>
      <c r="K56" s="10">
        <v>0</v>
      </c>
      <c r="L56" s="10"/>
      <c r="M56" s="9">
        <v>1</v>
      </c>
      <c r="N56" s="9"/>
      <c r="O56" s="10">
        <v>1</v>
      </c>
      <c r="P56" s="10"/>
      <c r="Q56" s="9"/>
      <c r="R56" s="9">
        <v>0</v>
      </c>
      <c r="S56" s="10">
        <v>0</v>
      </c>
      <c r="T56" s="10"/>
      <c r="U56" s="9">
        <v>0</v>
      </c>
      <c r="V56" s="9"/>
      <c r="W56" s="10">
        <v>1</v>
      </c>
      <c r="X56" s="10"/>
      <c r="Y56" s="9">
        <v>1</v>
      </c>
      <c r="Z56" s="9"/>
      <c r="AA56" s="11">
        <f t="shared" si="0"/>
        <v>4</v>
      </c>
    </row>
    <row r="57" spans="1:27" ht="30" customHeight="1" x14ac:dyDescent="0.25">
      <c r="A57" s="4" t="str">
        <f t="shared" si="7"/>
        <v>Московский</v>
      </c>
      <c r="B57" s="12" t="str">
        <f t="shared" si="7"/>
        <v>ГБОУ СОШ №376</v>
      </c>
      <c r="C57" s="6">
        <f t="shared" si="7"/>
        <v>11376</v>
      </c>
      <c r="D57" s="6" t="str">
        <f t="shared" si="7"/>
        <v>СОШ</v>
      </c>
      <c r="E57" s="8" t="str">
        <f t="shared" si="7"/>
        <v>3Б</v>
      </c>
      <c r="F57" s="8">
        <f t="shared" si="7"/>
        <v>126</v>
      </c>
      <c r="G57" s="8">
        <f t="shared" si="7"/>
        <v>121</v>
      </c>
      <c r="H57" s="8">
        <f t="shared" si="3"/>
        <v>11376054</v>
      </c>
      <c r="I57" s="9">
        <v>0</v>
      </c>
      <c r="J57" s="9"/>
      <c r="K57" s="10"/>
      <c r="L57" s="10">
        <v>1</v>
      </c>
      <c r="M57" s="9">
        <v>1</v>
      </c>
      <c r="N57" s="9"/>
      <c r="O57" s="10">
        <v>2</v>
      </c>
      <c r="P57" s="10"/>
      <c r="Q57" s="9">
        <v>1</v>
      </c>
      <c r="R57" s="9"/>
      <c r="S57" s="10">
        <v>0</v>
      </c>
      <c r="T57" s="10"/>
      <c r="U57" s="9">
        <v>0</v>
      </c>
      <c r="V57" s="9"/>
      <c r="W57" s="10">
        <v>0</v>
      </c>
      <c r="X57" s="10"/>
      <c r="Y57" s="9"/>
      <c r="Z57" s="9">
        <v>1</v>
      </c>
      <c r="AA57" s="11">
        <f t="shared" si="0"/>
        <v>6</v>
      </c>
    </row>
    <row r="58" spans="1:27" ht="30" customHeight="1" x14ac:dyDescent="0.25">
      <c r="A58" s="4" t="str">
        <f t="shared" si="7"/>
        <v>Московский</v>
      </c>
      <c r="B58" s="12" t="str">
        <f t="shared" si="7"/>
        <v>ГБОУ СОШ №376</v>
      </c>
      <c r="C58" s="6">
        <f t="shared" si="7"/>
        <v>11376</v>
      </c>
      <c r="D58" s="6" t="str">
        <f t="shared" si="7"/>
        <v>СОШ</v>
      </c>
      <c r="E58" s="8" t="str">
        <f t="shared" si="7"/>
        <v>3Б</v>
      </c>
      <c r="F58" s="8">
        <f t="shared" si="7"/>
        <v>126</v>
      </c>
      <c r="G58" s="8">
        <f t="shared" si="7"/>
        <v>121</v>
      </c>
      <c r="H58" s="8">
        <f t="shared" si="3"/>
        <v>11376055</v>
      </c>
      <c r="I58" s="9">
        <v>2</v>
      </c>
      <c r="J58" s="9"/>
      <c r="K58" s="10">
        <v>1</v>
      </c>
      <c r="L58" s="10"/>
      <c r="M58" s="9">
        <v>0</v>
      </c>
      <c r="N58" s="9"/>
      <c r="O58" s="10">
        <v>1</v>
      </c>
      <c r="P58" s="10"/>
      <c r="Q58" s="9"/>
      <c r="R58" s="9">
        <v>1</v>
      </c>
      <c r="S58" s="10">
        <v>1</v>
      </c>
      <c r="T58" s="10"/>
      <c r="U58" s="9">
        <v>0</v>
      </c>
      <c r="V58" s="9"/>
      <c r="W58" s="10">
        <v>0</v>
      </c>
      <c r="X58" s="10"/>
      <c r="Y58" s="9">
        <v>1</v>
      </c>
      <c r="Z58" s="9"/>
      <c r="AA58" s="11">
        <f t="shared" si="0"/>
        <v>7</v>
      </c>
    </row>
    <row r="59" spans="1:27" ht="30" customHeight="1" x14ac:dyDescent="0.25">
      <c r="A59" s="4" t="str">
        <f t="shared" si="7"/>
        <v>Московский</v>
      </c>
      <c r="B59" s="12" t="str">
        <f t="shared" si="7"/>
        <v>ГБОУ СОШ №376</v>
      </c>
      <c r="C59" s="6">
        <f t="shared" si="7"/>
        <v>11376</v>
      </c>
      <c r="D59" s="6" t="str">
        <f t="shared" si="7"/>
        <v>СОШ</v>
      </c>
      <c r="E59" s="8" t="str">
        <f t="shared" si="7"/>
        <v>3Б</v>
      </c>
      <c r="F59" s="8">
        <f t="shared" si="7"/>
        <v>126</v>
      </c>
      <c r="G59" s="8">
        <f t="shared" si="7"/>
        <v>121</v>
      </c>
      <c r="H59" s="8">
        <f t="shared" si="3"/>
        <v>11376056</v>
      </c>
      <c r="I59" s="9">
        <v>2</v>
      </c>
      <c r="J59" s="9"/>
      <c r="K59" s="10">
        <v>1</v>
      </c>
      <c r="L59" s="10"/>
      <c r="M59" s="9">
        <v>1</v>
      </c>
      <c r="N59" s="9"/>
      <c r="O59" s="10"/>
      <c r="P59" s="10">
        <v>2</v>
      </c>
      <c r="Q59" s="9">
        <v>2</v>
      </c>
      <c r="R59" s="9"/>
      <c r="S59" s="10">
        <v>0</v>
      </c>
      <c r="T59" s="10"/>
      <c r="U59" s="9"/>
      <c r="V59" s="9">
        <v>1</v>
      </c>
      <c r="W59" s="10">
        <v>1</v>
      </c>
      <c r="X59" s="10"/>
      <c r="Y59" s="9">
        <v>1</v>
      </c>
      <c r="Z59" s="9"/>
      <c r="AA59" s="11">
        <f t="shared" si="0"/>
        <v>11</v>
      </c>
    </row>
    <row r="60" spans="1:27" ht="30" customHeight="1" x14ac:dyDescent="0.25">
      <c r="A60" s="4" t="str">
        <f t="shared" si="7"/>
        <v>Московский</v>
      </c>
      <c r="B60" s="12" t="str">
        <f t="shared" si="7"/>
        <v>ГБОУ СОШ №376</v>
      </c>
      <c r="C60" s="6">
        <f t="shared" si="7"/>
        <v>11376</v>
      </c>
      <c r="D60" s="6" t="str">
        <f t="shared" si="7"/>
        <v>СОШ</v>
      </c>
      <c r="E60" s="8" t="str">
        <f t="shared" si="7"/>
        <v>3Б</v>
      </c>
      <c r="F60" s="8">
        <f t="shared" si="7"/>
        <v>126</v>
      </c>
      <c r="G60" s="8">
        <f t="shared" si="7"/>
        <v>121</v>
      </c>
      <c r="H60" s="8">
        <f t="shared" si="3"/>
        <v>11376057</v>
      </c>
      <c r="I60" s="9">
        <v>2</v>
      </c>
      <c r="J60" s="9"/>
      <c r="K60" s="10">
        <v>0</v>
      </c>
      <c r="L60" s="10"/>
      <c r="M60" s="9">
        <v>1</v>
      </c>
      <c r="N60" s="9"/>
      <c r="O60" s="10"/>
      <c r="P60" s="10">
        <v>2</v>
      </c>
      <c r="Q60" s="9">
        <v>1</v>
      </c>
      <c r="R60" s="9"/>
      <c r="S60" s="10"/>
      <c r="T60" s="10">
        <v>1</v>
      </c>
      <c r="U60" s="9">
        <v>0</v>
      </c>
      <c r="V60" s="9"/>
      <c r="W60" s="10">
        <v>2</v>
      </c>
      <c r="X60" s="10"/>
      <c r="Y60" s="9">
        <v>1</v>
      </c>
      <c r="Z60" s="9"/>
      <c r="AA60" s="11">
        <f t="shared" si="0"/>
        <v>10</v>
      </c>
    </row>
    <row r="61" spans="1:27" ht="30" customHeight="1" x14ac:dyDescent="0.25">
      <c r="A61" s="4" t="str">
        <f t="shared" si="7"/>
        <v>Московский</v>
      </c>
      <c r="B61" s="12" t="str">
        <f t="shared" si="7"/>
        <v>ГБОУ СОШ №376</v>
      </c>
      <c r="C61" s="6">
        <f t="shared" si="7"/>
        <v>11376</v>
      </c>
      <c r="D61" s="6" t="str">
        <f t="shared" si="7"/>
        <v>СОШ</v>
      </c>
      <c r="E61" s="8" t="str">
        <f t="shared" si="7"/>
        <v>3Б</v>
      </c>
      <c r="F61" s="8">
        <f t="shared" si="7"/>
        <v>126</v>
      </c>
      <c r="G61" s="8">
        <f t="shared" si="7"/>
        <v>121</v>
      </c>
      <c r="H61" s="8">
        <f t="shared" si="3"/>
        <v>11376058</v>
      </c>
      <c r="I61" s="9">
        <v>0</v>
      </c>
      <c r="J61" s="9"/>
      <c r="K61" s="10">
        <v>0</v>
      </c>
      <c r="L61" s="10"/>
      <c r="M61" s="9">
        <v>0</v>
      </c>
      <c r="N61" s="9"/>
      <c r="O61" s="10">
        <v>0</v>
      </c>
      <c r="P61" s="10"/>
      <c r="Q61" s="9"/>
      <c r="R61" s="9">
        <v>0</v>
      </c>
      <c r="S61" s="10"/>
      <c r="T61" s="10">
        <v>0</v>
      </c>
      <c r="U61" s="9">
        <v>0</v>
      </c>
      <c r="V61" s="9"/>
      <c r="W61" s="10">
        <v>0</v>
      </c>
      <c r="X61" s="10"/>
      <c r="Y61" s="9">
        <v>0</v>
      </c>
      <c r="Z61" s="9"/>
      <c r="AA61" s="11">
        <f t="shared" si="0"/>
        <v>0</v>
      </c>
    </row>
    <row r="62" spans="1:27" ht="30" customHeight="1" x14ac:dyDescent="0.25">
      <c r="A62" s="4" t="str">
        <f t="shared" si="7"/>
        <v>Московский</v>
      </c>
      <c r="B62" s="12" t="str">
        <f t="shared" si="7"/>
        <v>ГБОУ СОШ №376</v>
      </c>
      <c r="C62" s="6">
        <f t="shared" si="7"/>
        <v>11376</v>
      </c>
      <c r="D62" s="6" t="str">
        <f t="shared" si="7"/>
        <v>СОШ</v>
      </c>
      <c r="E62" s="8" t="str">
        <f t="shared" si="7"/>
        <v>3Б</v>
      </c>
      <c r="F62" s="8">
        <f t="shared" si="7"/>
        <v>126</v>
      </c>
      <c r="G62" s="8">
        <f t="shared" si="7"/>
        <v>121</v>
      </c>
      <c r="H62" s="8">
        <f t="shared" si="3"/>
        <v>11376059</v>
      </c>
      <c r="I62" s="9"/>
      <c r="J62" s="9">
        <v>1</v>
      </c>
      <c r="K62" s="10">
        <v>1</v>
      </c>
      <c r="L62" s="10"/>
      <c r="M62" s="9">
        <v>1</v>
      </c>
      <c r="N62" s="9"/>
      <c r="O62" s="10"/>
      <c r="P62" s="10">
        <v>1</v>
      </c>
      <c r="Q62" s="9"/>
      <c r="R62" s="9">
        <v>2</v>
      </c>
      <c r="S62" s="10">
        <v>1</v>
      </c>
      <c r="T62" s="10"/>
      <c r="U62" s="9">
        <v>1</v>
      </c>
      <c r="V62" s="9"/>
      <c r="W62" s="10">
        <v>0</v>
      </c>
      <c r="X62" s="10"/>
      <c r="Y62" s="9">
        <v>1</v>
      </c>
      <c r="Z62" s="9"/>
      <c r="AA62" s="11">
        <f t="shared" si="0"/>
        <v>9</v>
      </c>
    </row>
    <row r="63" spans="1:27" ht="30" customHeight="1" x14ac:dyDescent="0.25">
      <c r="A63" s="4" t="str">
        <f t="shared" si="7"/>
        <v>Московский</v>
      </c>
      <c r="B63" s="12" t="str">
        <f t="shared" si="7"/>
        <v>ГБОУ СОШ №376</v>
      </c>
      <c r="C63" s="6">
        <f t="shared" si="7"/>
        <v>11376</v>
      </c>
      <c r="D63" s="6" t="str">
        <f t="shared" si="7"/>
        <v>СОШ</v>
      </c>
      <c r="E63" s="8" t="str">
        <f t="shared" si="7"/>
        <v>3Б</v>
      </c>
      <c r="F63" s="8">
        <f t="shared" si="7"/>
        <v>126</v>
      </c>
      <c r="G63" s="8">
        <f t="shared" si="7"/>
        <v>121</v>
      </c>
      <c r="H63" s="8">
        <f t="shared" si="3"/>
        <v>11376060</v>
      </c>
      <c r="I63" s="9">
        <v>2</v>
      </c>
      <c r="J63" s="9"/>
      <c r="K63" s="10">
        <v>0</v>
      </c>
      <c r="L63" s="10"/>
      <c r="M63" s="9">
        <v>1</v>
      </c>
      <c r="N63" s="9"/>
      <c r="O63" s="10">
        <v>2</v>
      </c>
      <c r="P63" s="10"/>
      <c r="Q63" s="9"/>
      <c r="R63" s="9">
        <v>1</v>
      </c>
      <c r="S63" s="10">
        <v>0</v>
      </c>
      <c r="T63" s="10"/>
      <c r="U63" s="9">
        <v>0</v>
      </c>
      <c r="V63" s="9"/>
      <c r="W63" s="10">
        <v>0</v>
      </c>
      <c r="X63" s="10"/>
      <c r="Y63" s="9">
        <v>0</v>
      </c>
      <c r="Z63" s="9"/>
      <c r="AA63" s="11">
        <f t="shared" si="0"/>
        <v>6</v>
      </c>
    </row>
    <row r="64" spans="1:27" ht="30" customHeight="1" x14ac:dyDescent="0.25">
      <c r="A64" s="4" t="str">
        <f t="shared" si="7"/>
        <v>Московский</v>
      </c>
      <c r="B64" s="12" t="str">
        <f t="shared" si="7"/>
        <v>ГБОУ СОШ №376</v>
      </c>
      <c r="C64" s="6">
        <f t="shared" si="7"/>
        <v>11376</v>
      </c>
      <c r="D64" s="6" t="str">
        <f t="shared" si="7"/>
        <v>СОШ</v>
      </c>
      <c r="E64" s="8" t="str">
        <f t="shared" si="7"/>
        <v>3Б</v>
      </c>
      <c r="F64" s="8">
        <f t="shared" si="7"/>
        <v>126</v>
      </c>
      <c r="G64" s="8">
        <f t="shared" si="7"/>
        <v>121</v>
      </c>
      <c r="H64" s="8">
        <f t="shared" si="3"/>
        <v>11376061</v>
      </c>
      <c r="I64" s="9">
        <v>0</v>
      </c>
      <c r="J64" s="9"/>
      <c r="K64" s="10">
        <v>0</v>
      </c>
      <c r="L64" s="10"/>
      <c r="M64" s="9">
        <v>0</v>
      </c>
      <c r="N64" s="9"/>
      <c r="O64" s="10">
        <v>1</v>
      </c>
      <c r="P64" s="10"/>
      <c r="Q64" s="9"/>
      <c r="R64" s="9">
        <v>1</v>
      </c>
      <c r="S64" s="10">
        <v>0</v>
      </c>
      <c r="T64" s="10"/>
      <c r="U64" s="9">
        <v>0</v>
      </c>
      <c r="V64" s="9"/>
      <c r="W64" s="10">
        <v>1</v>
      </c>
      <c r="X64" s="10"/>
      <c r="Y64" s="9">
        <v>1</v>
      </c>
      <c r="Z64" s="9"/>
      <c r="AA64" s="11">
        <f t="shared" si="0"/>
        <v>4</v>
      </c>
    </row>
    <row r="65" spans="1:28" ht="30" customHeight="1" x14ac:dyDescent="0.25">
      <c r="A65" s="4" t="str">
        <f t="shared" si="7"/>
        <v>Московский</v>
      </c>
      <c r="B65" s="12" t="str">
        <f t="shared" si="7"/>
        <v>ГБОУ СОШ №376</v>
      </c>
      <c r="C65" s="6">
        <f t="shared" si="7"/>
        <v>11376</v>
      </c>
      <c r="D65" s="6" t="str">
        <f t="shared" si="7"/>
        <v>СОШ</v>
      </c>
      <c r="E65" s="8" t="str">
        <f t="shared" si="7"/>
        <v>3Б</v>
      </c>
      <c r="F65" s="8">
        <f t="shared" si="7"/>
        <v>126</v>
      </c>
      <c r="G65" s="8">
        <f t="shared" si="7"/>
        <v>121</v>
      </c>
      <c r="H65" s="8">
        <f t="shared" si="3"/>
        <v>11376062</v>
      </c>
      <c r="I65" s="9">
        <v>1</v>
      </c>
      <c r="J65" s="9"/>
      <c r="K65" s="10">
        <v>0</v>
      </c>
      <c r="L65" s="10"/>
      <c r="M65" s="9">
        <v>1</v>
      </c>
      <c r="N65" s="9"/>
      <c r="O65" s="10"/>
      <c r="P65" s="10">
        <v>2</v>
      </c>
      <c r="Q65" s="9">
        <v>1</v>
      </c>
      <c r="R65" s="9"/>
      <c r="S65" s="10">
        <v>0</v>
      </c>
      <c r="T65" s="10"/>
      <c r="U65" s="9">
        <v>1</v>
      </c>
      <c r="V65" s="9"/>
      <c r="W65" s="10">
        <v>1</v>
      </c>
      <c r="X65" s="10"/>
      <c r="Y65" s="9">
        <v>1</v>
      </c>
      <c r="Z65" s="9"/>
      <c r="AA65" s="11">
        <f t="shared" si="0"/>
        <v>8</v>
      </c>
    </row>
    <row r="66" spans="1:28" ht="30" customHeight="1" x14ac:dyDescent="0.25">
      <c r="A66" s="4" t="str">
        <f t="shared" si="7"/>
        <v>Московский</v>
      </c>
      <c r="B66" s="12" t="str">
        <f t="shared" si="7"/>
        <v>ГБОУ СОШ №376</v>
      </c>
      <c r="C66" s="6">
        <f t="shared" si="7"/>
        <v>11376</v>
      </c>
      <c r="D66" s="6" t="str">
        <f t="shared" si="7"/>
        <v>СОШ</v>
      </c>
      <c r="E66" s="8" t="str">
        <f t="shared" si="7"/>
        <v>3Б</v>
      </c>
      <c r="F66" s="8">
        <f t="shared" si="7"/>
        <v>126</v>
      </c>
      <c r="G66" s="8">
        <f t="shared" si="7"/>
        <v>121</v>
      </c>
      <c r="H66" s="8">
        <f t="shared" si="3"/>
        <v>11376063</v>
      </c>
      <c r="I66" s="9">
        <v>2</v>
      </c>
      <c r="J66" s="9"/>
      <c r="K66" s="10">
        <v>1</v>
      </c>
      <c r="L66" s="10"/>
      <c r="M66" s="9">
        <v>0</v>
      </c>
      <c r="N66" s="9"/>
      <c r="O66" s="10">
        <v>2</v>
      </c>
      <c r="P66" s="10"/>
      <c r="Q66" s="9"/>
      <c r="R66" s="9">
        <v>0</v>
      </c>
      <c r="S66" s="10">
        <v>0</v>
      </c>
      <c r="T66" s="10"/>
      <c r="U66" s="9"/>
      <c r="V66" s="9">
        <v>1</v>
      </c>
      <c r="W66" s="10"/>
      <c r="X66" s="10"/>
      <c r="Y66" s="9">
        <v>0</v>
      </c>
      <c r="Z66" s="9"/>
      <c r="AA66" s="27">
        <v>6</v>
      </c>
      <c r="AB66">
        <f>SUM(I66:Z66)</f>
        <v>6</v>
      </c>
    </row>
    <row r="67" spans="1:28" ht="30" customHeight="1" x14ac:dyDescent="0.25">
      <c r="A67" s="4" t="str">
        <f t="shared" si="7"/>
        <v>Московский</v>
      </c>
      <c r="B67" s="12" t="str">
        <f t="shared" si="7"/>
        <v>ГБОУ СОШ №376</v>
      </c>
      <c r="C67" s="6">
        <f t="shared" si="7"/>
        <v>11376</v>
      </c>
      <c r="D67" s="6" t="str">
        <f t="shared" si="7"/>
        <v>СОШ</v>
      </c>
      <c r="E67" s="8" t="str">
        <f t="shared" si="7"/>
        <v>3Б</v>
      </c>
      <c r="F67" s="8">
        <f t="shared" si="7"/>
        <v>126</v>
      </c>
      <c r="G67" s="8">
        <f t="shared" si="7"/>
        <v>121</v>
      </c>
      <c r="H67" s="8">
        <f t="shared" si="3"/>
        <v>11376064</v>
      </c>
      <c r="I67" s="9"/>
      <c r="J67" s="9">
        <v>2</v>
      </c>
      <c r="K67" s="10">
        <v>1</v>
      </c>
      <c r="L67" s="10"/>
      <c r="M67" s="9">
        <v>1</v>
      </c>
      <c r="N67" s="9"/>
      <c r="O67" s="10">
        <v>2</v>
      </c>
      <c r="P67" s="10"/>
      <c r="Q67" s="9"/>
      <c r="R67" s="9">
        <v>2</v>
      </c>
      <c r="S67" s="10">
        <v>1</v>
      </c>
      <c r="T67" s="10"/>
      <c r="U67" s="9">
        <v>0</v>
      </c>
      <c r="V67" s="9"/>
      <c r="W67" s="10">
        <v>1</v>
      </c>
      <c r="X67" s="10"/>
      <c r="Y67" s="9"/>
      <c r="Z67" s="9">
        <v>1</v>
      </c>
      <c r="AA67" s="11">
        <f t="shared" si="0"/>
        <v>11</v>
      </c>
    </row>
    <row r="68" spans="1:28" ht="30" customHeight="1" x14ac:dyDescent="0.25">
      <c r="A68" s="4" t="str">
        <f t="shared" si="7"/>
        <v>Московский</v>
      </c>
      <c r="B68" s="12" t="str">
        <f t="shared" si="7"/>
        <v>ГБОУ СОШ №376</v>
      </c>
      <c r="C68" s="6">
        <f t="shared" si="7"/>
        <v>11376</v>
      </c>
      <c r="D68" s="6" t="str">
        <f t="shared" si="7"/>
        <v>СОШ</v>
      </c>
      <c r="E68" s="13" t="s">
        <v>21</v>
      </c>
      <c r="F68" s="8">
        <f t="shared" si="7"/>
        <v>126</v>
      </c>
      <c r="G68" s="8">
        <f t="shared" si="7"/>
        <v>121</v>
      </c>
      <c r="H68" s="8">
        <f t="shared" si="3"/>
        <v>11376065</v>
      </c>
      <c r="I68" s="9"/>
      <c r="J68" s="9">
        <v>2</v>
      </c>
      <c r="K68" s="10">
        <v>1</v>
      </c>
      <c r="L68" s="10"/>
      <c r="M68" s="9">
        <v>1</v>
      </c>
      <c r="N68" s="9"/>
      <c r="O68" s="10">
        <v>2</v>
      </c>
      <c r="P68" s="10"/>
      <c r="Q68" s="9">
        <v>2</v>
      </c>
      <c r="R68" s="9"/>
      <c r="S68" s="10"/>
      <c r="T68" s="10">
        <v>1</v>
      </c>
      <c r="U68" s="9"/>
      <c r="V68" s="9">
        <v>1</v>
      </c>
      <c r="W68" s="10"/>
      <c r="X68" s="10">
        <v>2</v>
      </c>
      <c r="Y68" s="9">
        <v>1</v>
      </c>
      <c r="Z68" s="9"/>
      <c r="AA68" s="11">
        <f t="shared" ref="AA68:AA124" si="8">IF(COUNTBLANK(I68:Z68)&lt;=9,SUM(I68:Z68),"Не писал")</f>
        <v>13</v>
      </c>
    </row>
    <row r="69" spans="1:28" ht="30" customHeight="1" x14ac:dyDescent="0.25">
      <c r="A69" s="4" t="str">
        <f t="shared" si="7"/>
        <v>Московский</v>
      </c>
      <c r="B69" s="12" t="str">
        <f t="shared" si="7"/>
        <v>ГБОУ СОШ №376</v>
      </c>
      <c r="C69" s="6">
        <f t="shared" si="7"/>
        <v>11376</v>
      </c>
      <c r="D69" s="6" t="str">
        <f t="shared" si="7"/>
        <v>СОШ</v>
      </c>
      <c r="E69" s="8" t="str">
        <f t="shared" si="7"/>
        <v>3В</v>
      </c>
      <c r="F69" s="8">
        <f t="shared" si="7"/>
        <v>126</v>
      </c>
      <c r="G69" s="8">
        <f t="shared" si="7"/>
        <v>121</v>
      </c>
      <c r="H69" s="8">
        <f t="shared" si="3"/>
        <v>11376066</v>
      </c>
      <c r="I69" s="9">
        <v>2</v>
      </c>
      <c r="J69" s="9"/>
      <c r="K69" s="10"/>
      <c r="L69" s="10">
        <v>1</v>
      </c>
      <c r="M69" s="9">
        <v>1</v>
      </c>
      <c r="N69" s="9"/>
      <c r="O69" s="10">
        <v>2</v>
      </c>
      <c r="P69" s="10"/>
      <c r="Q69" s="9">
        <v>1</v>
      </c>
      <c r="R69" s="9"/>
      <c r="S69" s="10">
        <v>1</v>
      </c>
      <c r="T69" s="10"/>
      <c r="U69" s="9">
        <v>1</v>
      </c>
      <c r="V69" s="9"/>
      <c r="W69" s="10"/>
      <c r="X69" s="10">
        <v>2</v>
      </c>
      <c r="Y69" s="9">
        <v>1</v>
      </c>
      <c r="Z69" s="9"/>
      <c r="AA69" s="11">
        <f t="shared" si="8"/>
        <v>12</v>
      </c>
    </row>
    <row r="70" spans="1:28" ht="30" customHeight="1" x14ac:dyDescent="0.25">
      <c r="A70" s="4" t="str">
        <f t="shared" ref="A70:G85" si="9">A69</f>
        <v>Московский</v>
      </c>
      <c r="B70" s="12" t="str">
        <f t="shared" si="9"/>
        <v>ГБОУ СОШ №376</v>
      </c>
      <c r="C70" s="6">
        <f t="shared" si="9"/>
        <v>11376</v>
      </c>
      <c r="D70" s="6" t="str">
        <f t="shared" si="9"/>
        <v>СОШ</v>
      </c>
      <c r="E70" s="8" t="str">
        <f t="shared" si="9"/>
        <v>3В</v>
      </c>
      <c r="F70" s="8">
        <f t="shared" si="9"/>
        <v>126</v>
      </c>
      <c r="G70" s="8">
        <f t="shared" si="9"/>
        <v>121</v>
      </c>
      <c r="H70" s="8">
        <f t="shared" ref="H70:H124" si="10">H69+1</f>
        <v>11376067</v>
      </c>
      <c r="I70" s="9">
        <v>0</v>
      </c>
      <c r="J70" s="9"/>
      <c r="K70" s="10">
        <v>1</v>
      </c>
      <c r="L70" s="10"/>
      <c r="M70" s="9">
        <v>0</v>
      </c>
      <c r="N70" s="9"/>
      <c r="O70" s="10">
        <v>1</v>
      </c>
      <c r="P70" s="10"/>
      <c r="Q70" s="9"/>
      <c r="R70" s="9">
        <v>1</v>
      </c>
      <c r="S70" s="10"/>
      <c r="T70" s="10">
        <v>0</v>
      </c>
      <c r="U70" s="9">
        <v>1</v>
      </c>
      <c r="V70" s="9"/>
      <c r="W70" s="10">
        <v>2</v>
      </c>
      <c r="X70" s="10"/>
      <c r="Y70" s="9">
        <v>1</v>
      </c>
      <c r="Z70" s="9"/>
      <c r="AA70" s="11">
        <f t="shared" si="8"/>
        <v>7</v>
      </c>
    </row>
    <row r="71" spans="1:28" ht="30" customHeight="1" x14ac:dyDescent="0.25">
      <c r="A71" s="4" t="str">
        <f t="shared" si="9"/>
        <v>Московский</v>
      </c>
      <c r="B71" s="12" t="str">
        <f t="shared" si="9"/>
        <v>ГБОУ СОШ №376</v>
      </c>
      <c r="C71" s="6">
        <f t="shared" si="9"/>
        <v>11376</v>
      </c>
      <c r="D71" s="6" t="str">
        <f t="shared" si="9"/>
        <v>СОШ</v>
      </c>
      <c r="E71" s="8" t="str">
        <f t="shared" si="9"/>
        <v>3В</v>
      </c>
      <c r="F71" s="8">
        <f t="shared" si="9"/>
        <v>126</v>
      </c>
      <c r="G71" s="8">
        <f t="shared" si="9"/>
        <v>121</v>
      </c>
      <c r="H71" s="8">
        <f t="shared" si="10"/>
        <v>11376068</v>
      </c>
      <c r="I71" s="9"/>
      <c r="J71" s="9">
        <v>2</v>
      </c>
      <c r="K71" s="10">
        <v>1</v>
      </c>
      <c r="L71" s="10"/>
      <c r="M71" s="9">
        <v>1</v>
      </c>
      <c r="N71" s="9"/>
      <c r="O71" s="10"/>
      <c r="P71" s="10">
        <v>2</v>
      </c>
      <c r="Q71" s="9">
        <v>1</v>
      </c>
      <c r="R71" s="9"/>
      <c r="S71" s="10">
        <v>1</v>
      </c>
      <c r="T71" s="10"/>
      <c r="U71" s="9"/>
      <c r="V71" s="9">
        <v>1</v>
      </c>
      <c r="W71" s="10">
        <v>1</v>
      </c>
      <c r="X71" s="10"/>
      <c r="Y71" s="9"/>
      <c r="Z71" s="9">
        <v>1</v>
      </c>
      <c r="AA71" s="11">
        <f t="shared" si="8"/>
        <v>11</v>
      </c>
    </row>
    <row r="72" spans="1:28" ht="30" customHeight="1" x14ac:dyDescent="0.25">
      <c r="A72" s="4" t="str">
        <f t="shared" si="9"/>
        <v>Московский</v>
      </c>
      <c r="B72" s="12" t="str">
        <f t="shared" si="9"/>
        <v>ГБОУ СОШ №376</v>
      </c>
      <c r="C72" s="6">
        <f t="shared" si="9"/>
        <v>11376</v>
      </c>
      <c r="D72" s="6" t="str">
        <f t="shared" si="9"/>
        <v>СОШ</v>
      </c>
      <c r="E72" s="8" t="str">
        <f t="shared" si="9"/>
        <v>3В</v>
      </c>
      <c r="F72" s="8">
        <f t="shared" si="9"/>
        <v>126</v>
      </c>
      <c r="G72" s="8">
        <f t="shared" si="9"/>
        <v>121</v>
      </c>
      <c r="H72" s="8">
        <f t="shared" si="10"/>
        <v>11376069</v>
      </c>
      <c r="I72" s="9"/>
      <c r="J72" s="9">
        <v>0</v>
      </c>
      <c r="K72" s="10">
        <v>1</v>
      </c>
      <c r="L72" s="10"/>
      <c r="M72" s="9">
        <v>1</v>
      </c>
      <c r="N72" s="9"/>
      <c r="O72" s="10"/>
      <c r="P72" s="10">
        <v>2</v>
      </c>
      <c r="Q72" s="9"/>
      <c r="R72" s="9">
        <v>0</v>
      </c>
      <c r="S72" s="10"/>
      <c r="T72" s="10">
        <v>0</v>
      </c>
      <c r="U72" s="9">
        <v>1</v>
      </c>
      <c r="V72" s="9"/>
      <c r="W72" s="10">
        <v>0</v>
      </c>
      <c r="X72" s="10"/>
      <c r="Y72" s="9">
        <v>1</v>
      </c>
      <c r="Z72" s="9"/>
      <c r="AA72" s="11">
        <f t="shared" si="8"/>
        <v>6</v>
      </c>
    </row>
    <row r="73" spans="1:28" ht="30" customHeight="1" x14ac:dyDescent="0.25">
      <c r="A73" s="4" t="str">
        <f t="shared" si="9"/>
        <v>Московский</v>
      </c>
      <c r="B73" s="12" t="str">
        <f t="shared" si="9"/>
        <v>ГБОУ СОШ №376</v>
      </c>
      <c r="C73" s="6">
        <f t="shared" si="9"/>
        <v>11376</v>
      </c>
      <c r="D73" s="6" t="str">
        <f t="shared" si="9"/>
        <v>СОШ</v>
      </c>
      <c r="E73" s="8" t="str">
        <f t="shared" si="9"/>
        <v>3В</v>
      </c>
      <c r="F73" s="8">
        <f t="shared" si="9"/>
        <v>126</v>
      </c>
      <c r="G73" s="8">
        <f t="shared" si="9"/>
        <v>121</v>
      </c>
      <c r="H73" s="8">
        <f t="shared" si="10"/>
        <v>11376070</v>
      </c>
      <c r="I73" s="9"/>
      <c r="J73" s="9">
        <v>1</v>
      </c>
      <c r="K73" s="10">
        <v>1</v>
      </c>
      <c r="L73" s="10"/>
      <c r="M73" s="9">
        <v>0</v>
      </c>
      <c r="N73" s="9"/>
      <c r="O73" s="10">
        <v>2</v>
      </c>
      <c r="P73" s="10"/>
      <c r="Q73" s="9"/>
      <c r="R73" s="9">
        <v>2</v>
      </c>
      <c r="S73" s="10"/>
      <c r="T73" s="10">
        <v>1</v>
      </c>
      <c r="U73" s="9">
        <v>0</v>
      </c>
      <c r="V73" s="9"/>
      <c r="W73" s="10"/>
      <c r="X73" s="10">
        <v>2</v>
      </c>
      <c r="Y73" s="9"/>
      <c r="Z73" s="9">
        <v>0</v>
      </c>
      <c r="AA73" s="11">
        <f t="shared" si="8"/>
        <v>9</v>
      </c>
    </row>
    <row r="74" spans="1:28" ht="30" customHeight="1" x14ac:dyDescent="0.25">
      <c r="A74" s="4" t="str">
        <f t="shared" si="9"/>
        <v>Московский</v>
      </c>
      <c r="B74" s="12" t="str">
        <f t="shared" si="9"/>
        <v>ГБОУ СОШ №376</v>
      </c>
      <c r="C74" s="6">
        <f t="shared" si="9"/>
        <v>11376</v>
      </c>
      <c r="D74" s="6" t="str">
        <f t="shared" si="9"/>
        <v>СОШ</v>
      </c>
      <c r="E74" s="8" t="str">
        <f t="shared" si="9"/>
        <v>3В</v>
      </c>
      <c r="F74" s="8">
        <f t="shared" si="9"/>
        <v>126</v>
      </c>
      <c r="G74" s="8">
        <f t="shared" si="9"/>
        <v>121</v>
      </c>
      <c r="H74" s="8">
        <f t="shared" si="10"/>
        <v>11376071</v>
      </c>
      <c r="I74" s="9">
        <v>2</v>
      </c>
      <c r="J74" s="9"/>
      <c r="K74" s="10"/>
      <c r="L74" s="10">
        <v>1</v>
      </c>
      <c r="M74" s="9">
        <v>0</v>
      </c>
      <c r="N74" s="9"/>
      <c r="O74" s="10">
        <v>2</v>
      </c>
      <c r="P74" s="10"/>
      <c r="Q74" s="9"/>
      <c r="R74" s="9">
        <v>2</v>
      </c>
      <c r="S74" s="10">
        <v>1</v>
      </c>
      <c r="T74" s="10"/>
      <c r="U74" s="9"/>
      <c r="V74" s="9">
        <v>1</v>
      </c>
      <c r="W74" s="10">
        <v>0</v>
      </c>
      <c r="X74" s="10"/>
      <c r="Y74" s="9">
        <v>1</v>
      </c>
      <c r="Z74" s="9"/>
      <c r="AA74" s="11">
        <f t="shared" si="8"/>
        <v>10</v>
      </c>
    </row>
    <row r="75" spans="1:28" ht="30" customHeight="1" x14ac:dyDescent="0.25">
      <c r="A75" s="4" t="str">
        <f t="shared" si="9"/>
        <v>Московский</v>
      </c>
      <c r="B75" s="12" t="str">
        <f t="shared" si="9"/>
        <v>ГБОУ СОШ №376</v>
      </c>
      <c r="C75" s="6">
        <f t="shared" si="9"/>
        <v>11376</v>
      </c>
      <c r="D75" s="6" t="str">
        <f t="shared" si="9"/>
        <v>СОШ</v>
      </c>
      <c r="E75" s="8" t="str">
        <f t="shared" si="9"/>
        <v>3В</v>
      </c>
      <c r="F75" s="8">
        <f t="shared" si="9"/>
        <v>126</v>
      </c>
      <c r="G75" s="8">
        <f t="shared" si="9"/>
        <v>121</v>
      </c>
      <c r="H75" s="8">
        <f t="shared" si="10"/>
        <v>11376072</v>
      </c>
      <c r="I75" s="9"/>
      <c r="J75" s="9">
        <v>0</v>
      </c>
      <c r="K75" s="10">
        <v>1</v>
      </c>
      <c r="L75" s="10"/>
      <c r="M75" s="9">
        <v>0</v>
      </c>
      <c r="N75" s="9"/>
      <c r="O75" s="10">
        <v>2</v>
      </c>
      <c r="P75" s="10"/>
      <c r="Q75" s="9"/>
      <c r="R75" s="9">
        <v>1</v>
      </c>
      <c r="S75" s="10"/>
      <c r="T75" s="10">
        <v>1</v>
      </c>
      <c r="U75" s="9"/>
      <c r="V75" s="9">
        <v>1</v>
      </c>
      <c r="W75" s="10"/>
      <c r="X75" s="10">
        <v>2</v>
      </c>
      <c r="Y75" s="9">
        <v>1</v>
      </c>
      <c r="Z75" s="9"/>
      <c r="AA75" s="11">
        <f t="shared" si="8"/>
        <v>9</v>
      </c>
    </row>
    <row r="76" spans="1:28" ht="30" customHeight="1" x14ac:dyDescent="0.25">
      <c r="A76" s="4" t="str">
        <f t="shared" si="9"/>
        <v>Московский</v>
      </c>
      <c r="B76" s="12" t="str">
        <f t="shared" si="9"/>
        <v>ГБОУ СОШ №376</v>
      </c>
      <c r="C76" s="6">
        <f t="shared" si="9"/>
        <v>11376</v>
      </c>
      <c r="D76" s="6" t="str">
        <f t="shared" si="9"/>
        <v>СОШ</v>
      </c>
      <c r="E76" s="8" t="str">
        <f t="shared" si="9"/>
        <v>3В</v>
      </c>
      <c r="F76" s="8">
        <f t="shared" si="9"/>
        <v>126</v>
      </c>
      <c r="G76" s="8">
        <f t="shared" si="9"/>
        <v>121</v>
      </c>
      <c r="H76" s="8">
        <f t="shared" si="10"/>
        <v>11376073</v>
      </c>
      <c r="I76" s="9">
        <v>2</v>
      </c>
      <c r="J76" s="9"/>
      <c r="K76" s="10">
        <v>1</v>
      </c>
      <c r="L76" s="10"/>
      <c r="M76" s="9">
        <v>1</v>
      </c>
      <c r="N76" s="9"/>
      <c r="O76" s="10"/>
      <c r="P76" s="10">
        <v>0</v>
      </c>
      <c r="Q76" s="9">
        <v>2</v>
      </c>
      <c r="R76" s="9"/>
      <c r="S76" s="10">
        <v>1</v>
      </c>
      <c r="T76" s="10"/>
      <c r="U76" s="9"/>
      <c r="V76" s="9">
        <v>1</v>
      </c>
      <c r="W76" s="10"/>
      <c r="X76" s="10">
        <v>2</v>
      </c>
      <c r="Y76" s="9"/>
      <c r="Z76" s="9">
        <v>0</v>
      </c>
      <c r="AA76" s="11">
        <f t="shared" si="8"/>
        <v>10</v>
      </c>
    </row>
    <row r="77" spans="1:28" ht="30" customHeight="1" x14ac:dyDescent="0.25">
      <c r="A77" s="4" t="str">
        <f t="shared" si="9"/>
        <v>Московский</v>
      </c>
      <c r="B77" s="12" t="str">
        <f t="shared" si="9"/>
        <v>ГБОУ СОШ №376</v>
      </c>
      <c r="C77" s="6">
        <f t="shared" si="9"/>
        <v>11376</v>
      </c>
      <c r="D77" s="6" t="str">
        <f t="shared" si="9"/>
        <v>СОШ</v>
      </c>
      <c r="E77" s="8" t="str">
        <f t="shared" si="9"/>
        <v>3В</v>
      </c>
      <c r="F77" s="8">
        <f t="shared" si="9"/>
        <v>126</v>
      </c>
      <c r="G77" s="8">
        <f t="shared" si="9"/>
        <v>121</v>
      </c>
      <c r="H77" s="8">
        <f t="shared" si="10"/>
        <v>11376074</v>
      </c>
      <c r="I77" s="9"/>
      <c r="J77" s="9">
        <v>1</v>
      </c>
      <c r="K77" s="10">
        <v>1</v>
      </c>
      <c r="L77" s="10"/>
      <c r="M77" s="9">
        <v>1</v>
      </c>
      <c r="N77" s="9"/>
      <c r="O77" s="10">
        <v>2</v>
      </c>
      <c r="P77" s="10"/>
      <c r="Q77" s="9">
        <v>0</v>
      </c>
      <c r="R77" s="9"/>
      <c r="S77" s="10">
        <v>0</v>
      </c>
      <c r="T77" s="10"/>
      <c r="U77" s="9">
        <v>1</v>
      </c>
      <c r="V77" s="9"/>
      <c r="W77" s="10">
        <v>0</v>
      </c>
      <c r="X77" s="10"/>
      <c r="Y77" s="9"/>
      <c r="Z77" s="9">
        <v>1</v>
      </c>
      <c r="AA77" s="11">
        <f t="shared" si="8"/>
        <v>7</v>
      </c>
    </row>
    <row r="78" spans="1:28" ht="30" customHeight="1" x14ac:dyDescent="0.25">
      <c r="A78" s="4" t="str">
        <f t="shared" si="9"/>
        <v>Московский</v>
      </c>
      <c r="B78" s="12" t="str">
        <f t="shared" si="9"/>
        <v>ГБОУ СОШ №376</v>
      </c>
      <c r="C78" s="6">
        <f t="shared" si="9"/>
        <v>11376</v>
      </c>
      <c r="D78" s="6" t="str">
        <f t="shared" si="9"/>
        <v>СОШ</v>
      </c>
      <c r="E78" s="8" t="str">
        <f t="shared" si="9"/>
        <v>3В</v>
      </c>
      <c r="F78" s="8">
        <f t="shared" si="9"/>
        <v>126</v>
      </c>
      <c r="G78" s="8">
        <f t="shared" si="9"/>
        <v>121</v>
      </c>
      <c r="H78" s="8">
        <f t="shared" si="10"/>
        <v>11376075</v>
      </c>
      <c r="I78" s="9">
        <v>1</v>
      </c>
      <c r="J78" s="9"/>
      <c r="K78" s="10">
        <v>1</v>
      </c>
      <c r="L78" s="10"/>
      <c r="M78" s="9">
        <v>1</v>
      </c>
      <c r="N78" s="9"/>
      <c r="O78" s="10"/>
      <c r="P78" s="10">
        <v>2</v>
      </c>
      <c r="Q78" s="9"/>
      <c r="R78" s="9">
        <v>2</v>
      </c>
      <c r="S78" s="10">
        <v>1</v>
      </c>
      <c r="T78" s="10"/>
      <c r="U78" s="9"/>
      <c r="V78" s="9">
        <v>1</v>
      </c>
      <c r="W78" s="10">
        <v>1</v>
      </c>
      <c r="X78" s="10"/>
      <c r="Y78" s="9">
        <v>1</v>
      </c>
      <c r="Z78" s="9"/>
      <c r="AA78" s="11">
        <f t="shared" si="8"/>
        <v>11</v>
      </c>
    </row>
    <row r="79" spans="1:28" ht="30" customHeight="1" x14ac:dyDescent="0.25">
      <c r="A79" s="4" t="str">
        <f t="shared" si="9"/>
        <v>Московский</v>
      </c>
      <c r="B79" s="12" t="str">
        <f t="shared" si="9"/>
        <v>ГБОУ СОШ №376</v>
      </c>
      <c r="C79" s="6">
        <f t="shared" si="9"/>
        <v>11376</v>
      </c>
      <c r="D79" s="6" t="str">
        <f t="shared" si="9"/>
        <v>СОШ</v>
      </c>
      <c r="E79" s="8" t="str">
        <f t="shared" si="9"/>
        <v>3В</v>
      </c>
      <c r="F79" s="8">
        <f t="shared" si="9"/>
        <v>126</v>
      </c>
      <c r="G79" s="8">
        <f t="shared" si="9"/>
        <v>121</v>
      </c>
      <c r="H79" s="8">
        <f t="shared" si="10"/>
        <v>11376076</v>
      </c>
      <c r="I79" s="9">
        <v>2</v>
      </c>
      <c r="J79" s="9"/>
      <c r="K79" s="10"/>
      <c r="L79" s="10">
        <v>1</v>
      </c>
      <c r="M79" s="9">
        <v>1</v>
      </c>
      <c r="N79" s="9"/>
      <c r="O79" s="10"/>
      <c r="P79" s="10">
        <v>2</v>
      </c>
      <c r="Q79" s="9">
        <v>2</v>
      </c>
      <c r="R79" s="9"/>
      <c r="S79" s="10">
        <v>1</v>
      </c>
      <c r="T79" s="10"/>
      <c r="U79" s="9"/>
      <c r="V79" s="9">
        <v>1</v>
      </c>
      <c r="W79" s="10">
        <v>2</v>
      </c>
      <c r="X79" s="10"/>
      <c r="Y79" s="9">
        <v>1</v>
      </c>
      <c r="Z79" s="9"/>
      <c r="AA79" s="11">
        <f t="shared" si="8"/>
        <v>13</v>
      </c>
    </row>
    <row r="80" spans="1:28" ht="30" customHeight="1" x14ac:dyDescent="0.25">
      <c r="A80" s="4" t="str">
        <f t="shared" si="9"/>
        <v>Московский</v>
      </c>
      <c r="B80" s="12" t="str">
        <f t="shared" si="9"/>
        <v>ГБОУ СОШ №376</v>
      </c>
      <c r="C80" s="6">
        <f t="shared" si="9"/>
        <v>11376</v>
      </c>
      <c r="D80" s="6" t="str">
        <f t="shared" si="9"/>
        <v>СОШ</v>
      </c>
      <c r="E80" s="8" t="str">
        <f t="shared" si="9"/>
        <v>3В</v>
      </c>
      <c r="F80" s="8">
        <f t="shared" si="9"/>
        <v>126</v>
      </c>
      <c r="G80" s="8">
        <f t="shared" si="9"/>
        <v>121</v>
      </c>
      <c r="H80" s="8">
        <f t="shared" si="10"/>
        <v>11376077</v>
      </c>
      <c r="I80" s="9">
        <v>2</v>
      </c>
      <c r="J80" s="9"/>
      <c r="K80" s="10">
        <v>1</v>
      </c>
      <c r="L80" s="10"/>
      <c r="M80" s="9">
        <v>0</v>
      </c>
      <c r="N80" s="9"/>
      <c r="O80" s="10">
        <v>2</v>
      </c>
      <c r="P80" s="10"/>
      <c r="Q80" s="9"/>
      <c r="R80" s="9">
        <v>2</v>
      </c>
      <c r="S80" s="10"/>
      <c r="T80" s="10">
        <v>1</v>
      </c>
      <c r="U80" s="9"/>
      <c r="V80" s="9">
        <v>0</v>
      </c>
      <c r="W80" s="10"/>
      <c r="X80" s="10">
        <v>1</v>
      </c>
      <c r="Y80" s="9">
        <v>1</v>
      </c>
      <c r="Z80" s="9"/>
      <c r="AA80" s="11">
        <f t="shared" si="8"/>
        <v>10</v>
      </c>
    </row>
    <row r="81" spans="1:27" ht="30" customHeight="1" x14ac:dyDescent="0.25">
      <c r="A81" s="4" t="str">
        <f t="shared" si="9"/>
        <v>Московский</v>
      </c>
      <c r="B81" s="12" t="str">
        <f t="shared" si="9"/>
        <v>ГБОУ СОШ №376</v>
      </c>
      <c r="C81" s="6">
        <f t="shared" si="9"/>
        <v>11376</v>
      </c>
      <c r="D81" s="6" t="str">
        <f t="shared" si="9"/>
        <v>СОШ</v>
      </c>
      <c r="E81" s="8" t="str">
        <f t="shared" si="9"/>
        <v>3В</v>
      </c>
      <c r="F81" s="8">
        <f t="shared" si="9"/>
        <v>126</v>
      </c>
      <c r="G81" s="8">
        <f t="shared" si="9"/>
        <v>121</v>
      </c>
      <c r="H81" s="8">
        <f t="shared" si="10"/>
        <v>11376078</v>
      </c>
      <c r="I81" s="9"/>
      <c r="J81" s="9">
        <v>1</v>
      </c>
      <c r="K81" s="10">
        <v>1</v>
      </c>
      <c r="L81" s="10"/>
      <c r="M81" s="9">
        <v>1</v>
      </c>
      <c r="N81" s="9"/>
      <c r="O81" s="10">
        <v>1</v>
      </c>
      <c r="P81" s="10"/>
      <c r="Q81" s="9">
        <v>0</v>
      </c>
      <c r="R81" s="9"/>
      <c r="S81" s="10"/>
      <c r="T81" s="10">
        <v>1</v>
      </c>
      <c r="U81" s="9"/>
      <c r="V81" s="9">
        <v>1</v>
      </c>
      <c r="W81" s="10">
        <v>0</v>
      </c>
      <c r="X81" s="10"/>
      <c r="Y81" s="9"/>
      <c r="Z81" s="9">
        <v>0</v>
      </c>
      <c r="AA81" s="11">
        <f t="shared" si="8"/>
        <v>6</v>
      </c>
    </row>
    <row r="82" spans="1:27" ht="30" customHeight="1" x14ac:dyDescent="0.25">
      <c r="A82" s="4" t="str">
        <f t="shared" si="9"/>
        <v>Московский</v>
      </c>
      <c r="B82" s="12" t="str">
        <f t="shared" si="9"/>
        <v>ГБОУ СОШ №376</v>
      </c>
      <c r="C82" s="6">
        <f t="shared" si="9"/>
        <v>11376</v>
      </c>
      <c r="D82" s="6" t="str">
        <f t="shared" si="9"/>
        <v>СОШ</v>
      </c>
      <c r="E82" s="8" t="str">
        <f t="shared" si="9"/>
        <v>3В</v>
      </c>
      <c r="F82" s="8">
        <f t="shared" si="9"/>
        <v>126</v>
      </c>
      <c r="G82" s="8">
        <f t="shared" si="9"/>
        <v>121</v>
      </c>
      <c r="H82" s="8">
        <f t="shared" si="10"/>
        <v>11376079</v>
      </c>
      <c r="I82" s="9"/>
      <c r="J82" s="9">
        <v>2</v>
      </c>
      <c r="K82" s="10"/>
      <c r="L82" s="10">
        <v>1</v>
      </c>
      <c r="M82" s="9">
        <v>1</v>
      </c>
      <c r="N82" s="9"/>
      <c r="O82" s="10">
        <v>2</v>
      </c>
      <c r="P82" s="10"/>
      <c r="Q82" s="9">
        <v>1</v>
      </c>
      <c r="R82" s="9"/>
      <c r="S82" s="10"/>
      <c r="T82" s="10">
        <v>1</v>
      </c>
      <c r="U82" s="9"/>
      <c r="V82" s="9">
        <v>1</v>
      </c>
      <c r="W82" s="10"/>
      <c r="X82" s="10">
        <v>2</v>
      </c>
      <c r="Y82" s="9">
        <v>1</v>
      </c>
      <c r="Z82" s="9"/>
      <c r="AA82" s="11">
        <f t="shared" si="8"/>
        <v>12</v>
      </c>
    </row>
    <row r="83" spans="1:27" ht="30" customHeight="1" x14ac:dyDescent="0.25">
      <c r="A83" s="4" t="str">
        <f t="shared" si="9"/>
        <v>Московский</v>
      </c>
      <c r="B83" s="12" t="str">
        <f t="shared" si="9"/>
        <v>ГБОУ СОШ №376</v>
      </c>
      <c r="C83" s="6">
        <f t="shared" si="9"/>
        <v>11376</v>
      </c>
      <c r="D83" s="6" t="str">
        <f t="shared" si="9"/>
        <v>СОШ</v>
      </c>
      <c r="E83" s="8" t="str">
        <f t="shared" si="9"/>
        <v>3В</v>
      </c>
      <c r="F83" s="8">
        <f t="shared" si="9"/>
        <v>126</v>
      </c>
      <c r="G83" s="8">
        <f t="shared" si="9"/>
        <v>121</v>
      </c>
      <c r="H83" s="8">
        <f t="shared" si="10"/>
        <v>11376080</v>
      </c>
      <c r="I83" s="9">
        <v>1</v>
      </c>
      <c r="J83" s="9"/>
      <c r="K83" s="10"/>
      <c r="L83" s="10">
        <v>1</v>
      </c>
      <c r="M83" s="9">
        <v>0</v>
      </c>
      <c r="N83" s="9"/>
      <c r="O83" s="10"/>
      <c r="P83" s="10">
        <v>0</v>
      </c>
      <c r="Q83" s="9">
        <v>0</v>
      </c>
      <c r="R83" s="9"/>
      <c r="S83" s="10">
        <v>0</v>
      </c>
      <c r="T83" s="10"/>
      <c r="U83" s="9"/>
      <c r="V83" s="9">
        <v>1</v>
      </c>
      <c r="W83" s="10">
        <v>2</v>
      </c>
      <c r="X83" s="10"/>
      <c r="Y83" s="9">
        <v>1</v>
      </c>
      <c r="Z83" s="9"/>
      <c r="AA83" s="11">
        <f t="shared" si="8"/>
        <v>6</v>
      </c>
    </row>
    <row r="84" spans="1:27" ht="30" customHeight="1" x14ac:dyDescent="0.25">
      <c r="A84" s="4" t="str">
        <f t="shared" si="9"/>
        <v>Московский</v>
      </c>
      <c r="B84" s="12" t="str">
        <f t="shared" si="9"/>
        <v>ГБОУ СОШ №376</v>
      </c>
      <c r="C84" s="6">
        <f t="shared" si="9"/>
        <v>11376</v>
      </c>
      <c r="D84" s="6" t="str">
        <f t="shared" si="9"/>
        <v>СОШ</v>
      </c>
      <c r="E84" s="8" t="str">
        <f t="shared" si="9"/>
        <v>3В</v>
      </c>
      <c r="F84" s="8">
        <f t="shared" si="9"/>
        <v>126</v>
      </c>
      <c r="G84" s="8">
        <f t="shared" si="9"/>
        <v>121</v>
      </c>
      <c r="H84" s="8">
        <f t="shared" si="10"/>
        <v>11376081</v>
      </c>
      <c r="I84" s="9">
        <v>1</v>
      </c>
      <c r="J84" s="9"/>
      <c r="K84" s="10"/>
      <c r="L84" s="10">
        <v>1</v>
      </c>
      <c r="M84" s="9">
        <v>0</v>
      </c>
      <c r="N84" s="9"/>
      <c r="O84" s="10">
        <v>2</v>
      </c>
      <c r="P84" s="10"/>
      <c r="Q84" s="9">
        <v>2</v>
      </c>
      <c r="R84" s="9"/>
      <c r="S84" s="10">
        <v>1</v>
      </c>
      <c r="T84" s="10"/>
      <c r="U84" s="9">
        <v>1</v>
      </c>
      <c r="V84" s="9"/>
      <c r="W84" s="10"/>
      <c r="X84" s="10">
        <v>2</v>
      </c>
      <c r="Y84" s="9">
        <v>1</v>
      </c>
      <c r="Z84" s="9"/>
      <c r="AA84" s="11">
        <f t="shared" si="8"/>
        <v>11</v>
      </c>
    </row>
    <row r="85" spans="1:27" ht="30" customHeight="1" x14ac:dyDescent="0.25">
      <c r="A85" s="4" t="str">
        <f t="shared" si="9"/>
        <v>Московский</v>
      </c>
      <c r="B85" s="12" t="str">
        <f t="shared" si="9"/>
        <v>ГБОУ СОШ №376</v>
      </c>
      <c r="C85" s="6">
        <f t="shared" si="9"/>
        <v>11376</v>
      </c>
      <c r="D85" s="6" t="str">
        <f t="shared" si="9"/>
        <v>СОШ</v>
      </c>
      <c r="E85" s="8" t="str">
        <f t="shared" si="9"/>
        <v>3В</v>
      </c>
      <c r="F85" s="8">
        <f t="shared" si="9"/>
        <v>126</v>
      </c>
      <c r="G85" s="8">
        <f t="shared" si="9"/>
        <v>121</v>
      </c>
      <c r="H85" s="8">
        <f t="shared" si="10"/>
        <v>11376082</v>
      </c>
      <c r="I85" s="9">
        <v>1</v>
      </c>
      <c r="J85" s="9"/>
      <c r="K85" s="10">
        <v>1</v>
      </c>
      <c r="L85" s="10"/>
      <c r="M85" s="9">
        <v>0</v>
      </c>
      <c r="N85" s="9"/>
      <c r="O85" s="10">
        <v>1</v>
      </c>
      <c r="P85" s="10"/>
      <c r="Q85" s="9">
        <v>2</v>
      </c>
      <c r="R85" s="9"/>
      <c r="S85" s="10">
        <v>0</v>
      </c>
      <c r="T85" s="10"/>
      <c r="U85" s="9">
        <v>1</v>
      </c>
      <c r="V85" s="9"/>
      <c r="W85" s="10"/>
      <c r="X85" s="10">
        <v>2</v>
      </c>
      <c r="Y85" s="9">
        <v>1</v>
      </c>
      <c r="Z85" s="9"/>
      <c r="AA85" s="11">
        <f t="shared" si="8"/>
        <v>9</v>
      </c>
    </row>
    <row r="86" spans="1:27" ht="30" customHeight="1" x14ac:dyDescent="0.25">
      <c r="A86" s="4" t="str">
        <f t="shared" ref="A86:G101" si="11">A85</f>
        <v>Московский</v>
      </c>
      <c r="B86" s="12" t="str">
        <f t="shared" si="11"/>
        <v>ГБОУ СОШ №376</v>
      </c>
      <c r="C86" s="6">
        <f t="shared" si="11"/>
        <v>11376</v>
      </c>
      <c r="D86" s="6" t="str">
        <f t="shared" si="11"/>
        <v>СОШ</v>
      </c>
      <c r="E86" s="8" t="str">
        <f t="shared" si="11"/>
        <v>3В</v>
      </c>
      <c r="F86" s="8">
        <f t="shared" si="11"/>
        <v>126</v>
      </c>
      <c r="G86" s="8">
        <f t="shared" si="11"/>
        <v>121</v>
      </c>
      <c r="H86" s="8">
        <f t="shared" si="10"/>
        <v>11376083</v>
      </c>
      <c r="I86" s="9">
        <v>2</v>
      </c>
      <c r="J86" s="9"/>
      <c r="K86" s="10">
        <v>1</v>
      </c>
      <c r="L86" s="10"/>
      <c r="M86" s="9">
        <v>0</v>
      </c>
      <c r="N86" s="9"/>
      <c r="O86" s="10">
        <v>0</v>
      </c>
      <c r="P86" s="10"/>
      <c r="Q86" s="9"/>
      <c r="R86" s="9">
        <v>1</v>
      </c>
      <c r="S86" s="10"/>
      <c r="T86" s="10">
        <v>0</v>
      </c>
      <c r="U86" s="9"/>
      <c r="V86" s="9">
        <v>0</v>
      </c>
      <c r="W86" s="10"/>
      <c r="X86" s="10">
        <v>1</v>
      </c>
      <c r="Y86" s="9">
        <v>1</v>
      </c>
      <c r="Z86" s="9"/>
      <c r="AA86" s="11">
        <f t="shared" si="8"/>
        <v>6</v>
      </c>
    </row>
    <row r="87" spans="1:27" ht="30" customHeight="1" x14ac:dyDescent="0.25">
      <c r="A87" s="4" t="str">
        <f t="shared" si="11"/>
        <v>Московский</v>
      </c>
      <c r="B87" s="12" t="str">
        <f t="shared" si="11"/>
        <v>ГБОУ СОШ №376</v>
      </c>
      <c r="C87" s="6">
        <f t="shared" si="11"/>
        <v>11376</v>
      </c>
      <c r="D87" s="6" t="str">
        <f t="shared" si="11"/>
        <v>СОШ</v>
      </c>
      <c r="E87" s="8" t="str">
        <f t="shared" si="11"/>
        <v>3В</v>
      </c>
      <c r="F87" s="8">
        <f t="shared" si="11"/>
        <v>126</v>
      </c>
      <c r="G87" s="8">
        <f t="shared" si="11"/>
        <v>121</v>
      </c>
      <c r="H87" s="8">
        <f t="shared" si="10"/>
        <v>11376084</v>
      </c>
      <c r="I87" s="9">
        <v>0</v>
      </c>
      <c r="J87" s="9"/>
      <c r="K87" s="10">
        <v>1</v>
      </c>
      <c r="L87" s="10"/>
      <c r="M87" s="9">
        <v>1</v>
      </c>
      <c r="N87" s="9"/>
      <c r="O87" s="10">
        <v>1</v>
      </c>
      <c r="P87" s="10"/>
      <c r="Q87" s="9">
        <v>2</v>
      </c>
      <c r="R87" s="9"/>
      <c r="S87" s="10">
        <v>1</v>
      </c>
      <c r="T87" s="10"/>
      <c r="U87" s="9"/>
      <c r="V87" s="9">
        <v>1</v>
      </c>
      <c r="W87" s="10">
        <v>2</v>
      </c>
      <c r="X87" s="10"/>
      <c r="Y87" s="9">
        <v>1</v>
      </c>
      <c r="Z87" s="9"/>
      <c r="AA87" s="11">
        <f t="shared" si="8"/>
        <v>10</v>
      </c>
    </row>
    <row r="88" spans="1:27" ht="30" customHeight="1" x14ac:dyDescent="0.25">
      <c r="A88" s="4" t="str">
        <f t="shared" si="11"/>
        <v>Московский</v>
      </c>
      <c r="B88" s="12" t="str">
        <f t="shared" si="11"/>
        <v>ГБОУ СОШ №376</v>
      </c>
      <c r="C88" s="6">
        <f t="shared" si="11"/>
        <v>11376</v>
      </c>
      <c r="D88" s="6" t="str">
        <f t="shared" si="11"/>
        <v>СОШ</v>
      </c>
      <c r="E88" s="8" t="str">
        <f t="shared" si="11"/>
        <v>3В</v>
      </c>
      <c r="F88" s="8">
        <f t="shared" si="11"/>
        <v>126</v>
      </c>
      <c r="G88" s="8">
        <f t="shared" si="11"/>
        <v>121</v>
      </c>
      <c r="H88" s="8">
        <f t="shared" si="10"/>
        <v>11376085</v>
      </c>
      <c r="I88" s="9"/>
      <c r="J88" s="9">
        <v>0</v>
      </c>
      <c r="K88" s="10">
        <v>1</v>
      </c>
      <c r="L88" s="10"/>
      <c r="M88" s="9">
        <v>1</v>
      </c>
      <c r="N88" s="9"/>
      <c r="O88" s="10">
        <v>2</v>
      </c>
      <c r="P88" s="10"/>
      <c r="Q88" s="9">
        <v>2</v>
      </c>
      <c r="R88" s="9"/>
      <c r="S88" s="10">
        <v>1</v>
      </c>
      <c r="T88" s="10"/>
      <c r="U88" s="9">
        <v>1</v>
      </c>
      <c r="V88" s="9"/>
      <c r="W88" s="10">
        <v>0</v>
      </c>
      <c r="X88" s="10"/>
      <c r="Y88" s="9">
        <v>1</v>
      </c>
      <c r="Z88" s="9"/>
      <c r="AA88" s="11">
        <f t="shared" si="8"/>
        <v>9</v>
      </c>
    </row>
    <row r="89" spans="1:27" ht="30" customHeight="1" x14ac:dyDescent="0.25">
      <c r="A89" s="4" t="str">
        <f t="shared" si="11"/>
        <v>Московский</v>
      </c>
      <c r="B89" s="12" t="str">
        <f t="shared" si="11"/>
        <v>ГБОУ СОШ №376</v>
      </c>
      <c r="C89" s="6">
        <f t="shared" si="11"/>
        <v>11376</v>
      </c>
      <c r="D89" s="6" t="str">
        <f t="shared" si="11"/>
        <v>СОШ</v>
      </c>
      <c r="E89" s="8" t="str">
        <f t="shared" si="11"/>
        <v>3В</v>
      </c>
      <c r="F89" s="8">
        <f t="shared" si="11"/>
        <v>126</v>
      </c>
      <c r="G89" s="8">
        <f t="shared" si="11"/>
        <v>121</v>
      </c>
      <c r="H89" s="8">
        <f t="shared" si="10"/>
        <v>11376086</v>
      </c>
      <c r="I89" s="9"/>
      <c r="J89" s="9">
        <v>1</v>
      </c>
      <c r="K89" s="10">
        <v>1</v>
      </c>
      <c r="L89" s="10"/>
      <c r="M89" s="9">
        <v>1</v>
      </c>
      <c r="N89" s="9"/>
      <c r="O89" s="10">
        <v>2</v>
      </c>
      <c r="P89" s="10"/>
      <c r="Q89" s="9">
        <v>1</v>
      </c>
      <c r="R89" s="9"/>
      <c r="S89" s="10">
        <v>1</v>
      </c>
      <c r="T89" s="10"/>
      <c r="U89" s="9">
        <v>1</v>
      </c>
      <c r="V89" s="9"/>
      <c r="W89" s="10"/>
      <c r="X89" s="10">
        <v>2</v>
      </c>
      <c r="Y89" s="9">
        <v>1</v>
      </c>
      <c r="Z89" s="9"/>
      <c r="AA89" s="11">
        <f t="shared" si="8"/>
        <v>11</v>
      </c>
    </row>
    <row r="90" spans="1:27" ht="30" customHeight="1" x14ac:dyDescent="0.25">
      <c r="A90" s="4" t="str">
        <f t="shared" si="11"/>
        <v>Московский</v>
      </c>
      <c r="B90" s="12" t="str">
        <f t="shared" si="11"/>
        <v>ГБОУ СОШ №376</v>
      </c>
      <c r="C90" s="6">
        <f t="shared" si="11"/>
        <v>11376</v>
      </c>
      <c r="D90" s="6" t="str">
        <f t="shared" si="11"/>
        <v>СОШ</v>
      </c>
      <c r="E90" s="8" t="str">
        <f t="shared" si="11"/>
        <v>3В</v>
      </c>
      <c r="F90" s="8">
        <f t="shared" si="11"/>
        <v>126</v>
      </c>
      <c r="G90" s="8">
        <f t="shared" si="11"/>
        <v>121</v>
      </c>
      <c r="H90" s="8">
        <f t="shared" si="10"/>
        <v>11376087</v>
      </c>
      <c r="I90" s="9"/>
      <c r="J90" s="9">
        <v>2</v>
      </c>
      <c r="K90" s="10">
        <v>1</v>
      </c>
      <c r="L90" s="10"/>
      <c r="M90" s="9">
        <v>0</v>
      </c>
      <c r="N90" s="9"/>
      <c r="O90" s="10"/>
      <c r="P90" s="10">
        <v>1</v>
      </c>
      <c r="Q90" s="9">
        <v>1</v>
      </c>
      <c r="R90" s="9"/>
      <c r="S90" s="10">
        <v>0</v>
      </c>
      <c r="T90" s="10"/>
      <c r="U90" s="9"/>
      <c r="V90" s="9">
        <v>1</v>
      </c>
      <c r="W90" s="10">
        <v>1</v>
      </c>
      <c r="X90" s="10"/>
      <c r="Y90" s="9">
        <v>1</v>
      </c>
      <c r="Z90" s="9"/>
      <c r="AA90" s="11">
        <f t="shared" si="8"/>
        <v>8</v>
      </c>
    </row>
    <row r="91" spans="1:27" ht="30" customHeight="1" x14ac:dyDescent="0.25">
      <c r="A91" s="4" t="str">
        <f t="shared" si="11"/>
        <v>Московский</v>
      </c>
      <c r="B91" s="12" t="str">
        <f t="shared" si="11"/>
        <v>ГБОУ СОШ №376</v>
      </c>
      <c r="C91" s="6">
        <f t="shared" si="11"/>
        <v>11376</v>
      </c>
      <c r="D91" s="6" t="str">
        <f t="shared" si="11"/>
        <v>СОШ</v>
      </c>
      <c r="E91" s="8" t="str">
        <f t="shared" si="11"/>
        <v>3В</v>
      </c>
      <c r="F91" s="8">
        <f t="shared" si="11"/>
        <v>126</v>
      </c>
      <c r="G91" s="8">
        <f t="shared" si="11"/>
        <v>121</v>
      </c>
      <c r="H91" s="8">
        <f t="shared" si="10"/>
        <v>11376088</v>
      </c>
      <c r="I91" s="9"/>
      <c r="J91" s="9">
        <v>2</v>
      </c>
      <c r="K91" s="10"/>
      <c r="L91" s="10">
        <v>1</v>
      </c>
      <c r="M91" s="9">
        <v>0</v>
      </c>
      <c r="N91" s="9"/>
      <c r="O91" s="10"/>
      <c r="P91" s="10">
        <v>2</v>
      </c>
      <c r="Q91" s="9"/>
      <c r="R91" s="9">
        <v>2</v>
      </c>
      <c r="S91" s="10">
        <v>1</v>
      </c>
      <c r="T91" s="10"/>
      <c r="U91" s="9">
        <v>1</v>
      </c>
      <c r="V91" s="9"/>
      <c r="W91" s="10"/>
      <c r="X91" s="10">
        <v>2</v>
      </c>
      <c r="Y91" s="9">
        <v>1</v>
      </c>
      <c r="Z91" s="9"/>
      <c r="AA91" s="11">
        <f t="shared" si="8"/>
        <v>12</v>
      </c>
    </row>
    <row r="92" spans="1:27" ht="30" customHeight="1" x14ac:dyDescent="0.25">
      <c r="A92" s="4" t="str">
        <f t="shared" si="11"/>
        <v>Московский</v>
      </c>
      <c r="B92" s="12" t="str">
        <f t="shared" si="11"/>
        <v>ГБОУ СОШ №376</v>
      </c>
      <c r="C92" s="6">
        <f t="shared" si="11"/>
        <v>11376</v>
      </c>
      <c r="D92" s="6" t="str">
        <f t="shared" si="11"/>
        <v>СОШ</v>
      </c>
      <c r="E92" s="8" t="str">
        <f t="shared" si="11"/>
        <v>3В</v>
      </c>
      <c r="F92" s="8">
        <f t="shared" si="11"/>
        <v>126</v>
      </c>
      <c r="G92" s="8">
        <f t="shared" si="11"/>
        <v>121</v>
      </c>
      <c r="H92" s="8">
        <f t="shared" si="10"/>
        <v>11376089</v>
      </c>
      <c r="I92" s="9">
        <v>2</v>
      </c>
      <c r="J92" s="9"/>
      <c r="K92" s="10"/>
      <c r="L92" s="10">
        <v>1</v>
      </c>
      <c r="M92" s="9">
        <v>1</v>
      </c>
      <c r="N92" s="9"/>
      <c r="O92" s="10">
        <v>2</v>
      </c>
      <c r="P92" s="10"/>
      <c r="Q92" s="9">
        <v>2</v>
      </c>
      <c r="R92" s="9"/>
      <c r="S92" s="10">
        <v>1</v>
      </c>
      <c r="T92" s="10"/>
      <c r="U92" s="9">
        <v>1</v>
      </c>
      <c r="V92" s="9"/>
      <c r="W92" s="10"/>
      <c r="X92" s="10">
        <v>2</v>
      </c>
      <c r="Y92" s="9">
        <v>1</v>
      </c>
      <c r="Z92" s="9"/>
      <c r="AA92" s="11">
        <f t="shared" si="8"/>
        <v>13</v>
      </c>
    </row>
    <row r="93" spans="1:27" ht="30" customHeight="1" x14ac:dyDescent="0.25">
      <c r="A93" s="4" t="str">
        <f t="shared" si="11"/>
        <v>Московский</v>
      </c>
      <c r="B93" s="12" t="str">
        <f t="shared" si="11"/>
        <v>ГБОУ СОШ №376</v>
      </c>
      <c r="C93" s="6">
        <f t="shared" si="11"/>
        <v>11376</v>
      </c>
      <c r="D93" s="6" t="str">
        <f t="shared" si="11"/>
        <v>СОШ</v>
      </c>
      <c r="E93" s="8" t="str">
        <f t="shared" si="11"/>
        <v>3В</v>
      </c>
      <c r="F93" s="8">
        <f t="shared" si="11"/>
        <v>126</v>
      </c>
      <c r="G93" s="8">
        <f t="shared" si="11"/>
        <v>121</v>
      </c>
      <c r="H93" s="8">
        <f t="shared" si="10"/>
        <v>11376090</v>
      </c>
      <c r="I93" s="9"/>
      <c r="J93" s="9">
        <v>2</v>
      </c>
      <c r="K93" s="10">
        <v>1</v>
      </c>
      <c r="L93" s="10"/>
      <c r="M93" s="9">
        <v>0</v>
      </c>
      <c r="N93" s="9"/>
      <c r="O93" s="10"/>
      <c r="P93" s="10">
        <v>0</v>
      </c>
      <c r="Q93" s="9"/>
      <c r="R93" s="9">
        <v>2</v>
      </c>
      <c r="S93" s="10"/>
      <c r="T93" s="10">
        <v>1</v>
      </c>
      <c r="U93" s="9">
        <v>1</v>
      </c>
      <c r="V93" s="9"/>
      <c r="W93" s="10">
        <v>2</v>
      </c>
      <c r="X93" s="10"/>
      <c r="Y93" s="9">
        <v>1</v>
      </c>
      <c r="Z93" s="9"/>
      <c r="AA93" s="11">
        <f t="shared" si="8"/>
        <v>10</v>
      </c>
    </row>
    <row r="94" spans="1:27" ht="30" customHeight="1" x14ac:dyDescent="0.25">
      <c r="A94" s="4" t="str">
        <f t="shared" si="11"/>
        <v>Московский</v>
      </c>
      <c r="B94" s="12" t="str">
        <f t="shared" si="11"/>
        <v>ГБОУ СОШ №376</v>
      </c>
      <c r="C94" s="6">
        <f t="shared" si="11"/>
        <v>11376</v>
      </c>
      <c r="D94" s="6" t="str">
        <f t="shared" si="11"/>
        <v>СОШ</v>
      </c>
      <c r="E94" s="8" t="str">
        <f t="shared" si="11"/>
        <v>3В</v>
      </c>
      <c r="F94" s="8">
        <f t="shared" si="11"/>
        <v>126</v>
      </c>
      <c r="G94" s="8">
        <f t="shared" si="11"/>
        <v>121</v>
      </c>
      <c r="H94" s="8">
        <f t="shared" si="10"/>
        <v>11376091</v>
      </c>
      <c r="I94" s="9"/>
      <c r="J94" s="9">
        <v>1</v>
      </c>
      <c r="K94" s="10">
        <v>0</v>
      </c>
      <c r="L94" s="10"/>
      <c r="M94" s="9">
        <v>0</v>
      </c>
      <c r="N94" s="9"/>
      <c r="O94" s="10">
        <v>2</v>
      </c>
      <c r="P94" s="10"/>
      <c r="Q94" s="9">
        <v>2</v>
      </c>
      <c r="R94" s="9"/>
      <c r="S94" s="10">
        <v>0</v>
      </c>
      <c r="T94" s="10"/>
      <c r="U94" s="9"/>
      <c r="V94" s="9">
        <v>1</v>
      </c>
      <c r="W94" s="10"/>
      <c r="X94" s="10">
        <v>2</v>
      </c>
      <c r="Y94" s="9">
        <v>1</v>
      </c>
      <c r="Z94" s="9"/>
      <c r="AA94" s="11">
        <f t="shared" si="8"/>
        <v>9</v>
      </c>
    </row>
    <row r="95" spans="1:27" ht="30" customHeight="1" x14ac:dyDescent="0.25">
      <c r="A95" s="4" t="str">
        <f t="shared" si="11"/>
        <v>Московский</v>
      </c>
      <c r="B95" s="12" t="str">
        <f t="shared" si="11"/>
        <v>ГБОУ СОШ №376</v>
      </c>
      <c r="C95" s="6">
        <f t="shared" si="11"/>
        <v>11376</v>
      </c>
      <c r="D95" s="6" t="str">
        <f t="shared" si="11"/>
        <v>СОШ</v>
      </c>
      <c r="E95" s="8" t="str">
        <f t="shared" si="11"/>
        <v>3В</v>
      </c>
      <c r="F95" s="8">
        <f t="shared" si="11"/>
        <v>126</v>
      </c>
      <c r="G95" s="8">
        <f t="shared" si="11"/>
        <v>121</v>
      </c>
      <c r="H95" s="8">
        <f t="shared" si="10"/>
        <v>11376092</v>
      </c>
      <c r="I95" s="9"/>
      <c r="J95" s="9">
        <v>2</v>
      </c>
      <c r="K95" s="10">
        <v>1</v>
      </c>
      <c r="L95" s="10"/>
      <c r="M95" s="9">
        <v>1</v>
      </c>
      <c r="N95" s="9"/>
      <c r="O95" s="10"/>
      <c r="P95" s="10">
        <v>2</v>
      </c>
      <c r="Q95" s="9"/>
      <c r="R95" s="9">
        <v>2</v>
      </c>
      <c r="S95" s="10">
        <v>1</v>
      </c>
      <c r="T95" s="10"/>
      <c r="U95" s="9"/>
      <c r="V95" s="9">
        <v>1</v>
      </c>
      <c r="W95" s="10">
        <v>0</v>
      </c>
      <c r="X95" s="10"/>
      <c r="Y95" s="9">
        <v>1</v>
      </c>
      <c r="Z95" s="9"/>
      <c r="AA95" s="11">
        <f t="shared" si="8"/>
        <v>11</v>
      </c>
    </row>
    <row r="96" spans="1:27" ht="30" customHeight="1" x14ac:dyDescent="0.25">
      <c r="A96" s="4" t="str">
        <f t="shared" si="11"/>
        <v>Московский</v>
      </c>
      <c r="B96" s="12" t="str">
        <f t="shared" si="11"/>
        <v>ГБОУ СОШ №376</v>
      </c>
      <c r="C96" s="6">
        <f t="shared" si="11"/>
        <v>11376</v>
      </c>
      <c r="D96" s="6" t="str">
        <f t="shared" si="11"/>
        <v>СОШ</v>
      </c>
      <c r="E96" s="13" t="s">
        <v>39</v>
      </c>
      <c r="F96" s="8">
        <f t="shared" si="11"/>
        <v>126</v>
      </c>
      <c r="G96" s="8">
        <f t="shared" si="11"/>
        <v>121</v>
      </c>
      <c r="H96" s="8">
        <f t="shared" si="10"/>
        <v>11376093</v>
      </c>
      <c r="I96" s="9"/>
      <c r="J96" s="9">
        <v>2</v>
      </c>
      <c r="K96" s="10">
        <v>0</v>
      </c>
      <c r="L96" s="10"/>
      <c r="M96" s="9">
        <v>1</v>
      </c>
      <c r="N96" s="9"/>
      <c r="O96" s="10">
        <v>1</v>
      </c>
      <c r="P96" s="10"/>
      <c r="Q96" s="9">
        <v>2</v>
      </c>
      <c r="R96" s="9"/>
      <c r="S96" s="10">
        <v>1</v>
      </c>
      <c r="T96" s="10"/>
      <c r="U96" s="9">
        <v>0</v>
      </c>
      <c r="V96" s="9"/>
      <c r="W96" s="10">
        <v>1</v>
      </c>
      <c r="X96" s="10"/>
      <c r="Y96" s="9">
        <v>1</v>
      </c>
      <c r="Z96" s="9"/>
      <c r="AA96" s="11">
        <f t="shared" si="8"/>
        <v>9</v>
      </c>
    </row>
    <row r="97" spans="1:27" ht="30" customHeight="1" x14ac:dyDescent="0.25">
      <c r="A97" s="4" t="str">
        <f t="shared" si="11"/>
        <v>Московский</v>
      </c>
      <c r="B97" s="12" t="str">
        <f t="shared" si="11"/>
        <v>ГБОУ СОШ №376</v>
      </c>
      <c r="C97" s="6">
        <f t="shared" si="11"/>
        <v>11376</v>
      </c>
      <c r="D97" s="6" t="str">
        <f t="shared" si="11"/>
        <v>СОШ</v>
      </c>
      <c r="E97" s="8" t="str">
        <f t="shared" si="11"/>
        <v>3Г</v>
      </c>
      <c r="F97" s="8">
        <f t="shared" si="11"/>
        <v>126</v>
      </c>
      <c r="G97" s="8">
        <f t="shared" si="11"/>
        <v>121</v>
      </c>
      <c r="H97" s="8">
        <f t="shared" si="10"/>
        <v>11376094</v>
      </c>
      <c r="I97" s="9"/>
      <c r="J97" s="9">
        <v>2</v>
      </c>
      <c r="K97" s="10"/>
      <c r="L97" s="10">
        <v>1</v>
      </c>
      <c r="M97" s="9">
        <v>1</v>
      </c>
      <c r="N97" s="9"/>
      <c r="O97" s="10"/>
      <c r="P97" s="10">
        <v>2</v>
      </c>
      <c r="Q97" s="9"/>
      <c r="R97" s="9">
        <v>1</v>
      </c>
      <c r="S97" s="10">
        <v>0</v>
      </c>
      <c r="T97" s="10"/>
      <c r="U97" s="9">
        <v>1</v>
      </c>
      <c r="V97" s="9"/>
      <c r="W97" s="10"/>
      <c r="X97" s="10">
        <v>1</v>
      </c>
      <c r="Y97" s="9">
        <v>1</v>
      </c>
      <c r="Z97" s="9"/>
      <c r="AA97" s="11">
        <f t="shared" si="8"/>
        <v>10</v>
      </c>
    </row>
    <row r="98" spans="1:27" ht="30" customHeight="1" x14ac:dyDescent="0.25">
      <c r="A98" s="4" t="str">
        <f t="shared" si="11"/>
        <v>Московский</v>
      </c>
      <c r="B98" s="12" t="str">
        <f t="shared" si="11"/>
        <v>ГБОУ СОШ №376</v>
      </c>
      <c r="C98" s="6">
        <f t="shared" si="11"/>
        <v>11376</v>
      </c>
      <c r="D98" s="6" t="str">
        <f t="shared" si="11"/>
        <v>СОШ</v>
      </c>
      <c r="E98" s="8" t="str">
        <f t="shared" si="11"/>
        <v>3Г</v>
      </c>
      <c r="F98" s="8">
        <f t="shared" si="11"/>
        <v>126</v>
      </c>
      <c r="G98" s="8">
        <f t="shared" si="11"/>
        <v>121</v>
      </c>
      <c r="H98" s="8">
        <f t="shared" si="10"/>
        <v>11376095</v>
      </c>
      <c r="I98" s="9">
        <v>0</v>
      </c>
      <c r="J98" s="9"/>
      <c r="K98" s="10">
        <v>0</v>
      </c>
      <c r="L98" s="10"/>
      <c r="M98" s="9"/>
      <c r="N98" s="9">
        <v>1</v>
      </c>
      <c r="O98" s="10">
        <v>2</v>
      </c>
      <c r="P98" s="10"/>
      <c r="Q98" s="9">
        <v>1</v>
      </c>
      <c r="R98" s="9"/>
      <c r="S98" s="10">
        <v>0</v>
      </c>
      <c r="T98" s="10"/>
      <c r="U98" s="9">
        <v>1</v>
      </c>
      <c r="V98" s="9"/>
      <c r="W98" s="10">
        <v>2</v>
      </c>
      <c r="X98" s="10"/>
      <c r="Y98" s="9">
        <v>1</v>
      </c>
      <c r="Z98" s="9"/>
      <c r="AA98" s="11">
        <f t="shared" si="8"/>
        <v>8</v>
      </c>
    </row>
    <row r="99" spans="1:27" ht="30" customHeight="1" x14ac:dyDescent="0.25">
      <c r="A99" s="4" t="str">
        <f t="shared" si="11"/>
        <v>Московский</v>
      </c>
      <c r="B99" s="12" t="str">
        <f t="shared" si="11"/>
        <v>ГБОУ СОШ №376</v>
      </c>
      <c r="C99" s="6">
        <f t="shared" si="11"/>
        <v>11376</v>
      </c>
      <c r="D99" s="6" t="str">
        <f t="shared" si="11"/>
        <v>СОШ</v>
      </c>
      <c r="E99" s="8" t="str">
        <f t="shared" si="11"/>
        <v>3Г</v>
      </c>
      <c r="F99" s="8">
        <f t="shared" si="11"/>
        <v>126</v>
      </c>
      <c r="G99" s="8">
        <f t="shared" si="11"/>
        <v>121</v>
      </c>
      <c r="H99" s="8">
        <f t="shared" si="10"/>
        <v>11376096</v>
      </c>
      <c r="I99" s="9"/>
      <c r="J99" s="9">
        <v>0</v>
      </c>
      <c r="K99" s="10">
        <v>0</v>
      </c>
      <c r="L99" s="10"/>
      <c r="M99" s="9">
        <v>1</v>
      </c>
      <c r="N99" s="9"/>
      <c r="O99" s="10">
        <v>1</v>
      </c>
      <c r="P99" s="10"/>
      <c r="Q99" s="9">
        <v>1</v>
      </c>
      <c r="R99" s="9"/>
      <c r="S99" s="10">
        <v>1</v>
      </c>
      <c r="T99" s="10"/>
      <c r="U99" s="9"/>
      <c r="V99" s="9">
        <v>1</v>
      </c>
      <c r="W99" s="10">
        <v>0</v>
      </c>
      <c r="X99" s="10"/>
      <c r="Y99" s="9"/>
      <c r="Z99" s="9">
        <v>1</v>
      </c>
      <c r="AA99" s="11">
        <f t="shared" si="8"/>
        <v>6</v>
      </c>
    </row>
    <row r="100" spans="1:27" ht="30" customHeight="1" x14ac:dyDescent="0.25">
      <c r="A100" s="4" t="str">
        <f t="shared" si="11"/>
        <v>Московский</v>
      </c>
      <c r="B100" s="12" t="str">
        <f t="shared" si="11"/>
        <v>ГБОУ СОШ №376</v>
      </c>
      <c r="C100" s="6">
        <f t="shared" si="11"/>
        <v>11376</v>
      </c>
      <c r="D100" s="6" t="str">
        <f t="shared" si="11"/>
        <v>СОШ</v>
      </c>
      <c r="E100" s="8" t="str">
        <f t="shared" si="11"/>
        <v>3Г</v>
      </c>
      <c r="F100" s="8">
        <f t="shared" si="11"/>
        <v>126</v>
      </c>
      <c r="G100" s="8">
        <f t="shared" si="11"/>
        <v>121</v>
      </c>
      <c r="H100" s="8">
        <f t="shared" si="10"/>
        <v>11376097</v>
      </c>
      <c r="I100" s="9"/>
      <c r="J100" s="9">
        <v>2</v>
      </c>
      <c r="K100" s="10">
        <v>1</v>
      </c>
      <c r="L100" s="10"/>
      <c r="M100" s="9"/>
      <c r="N100" s="9">
        <v>1</v>
      </c>
      <c r="O100" s="10">
        <v>2</v>
      </c>
      <c r="P100" s="10"/>
      <c r="Q100" s="9"/>
      <c r="R100" s="9">
        <v>2</v>
      </c>
      <c r="S100" s="10"/>
      <c r="T100" s="10">
        <v>1</v>
      </c>
      <c r="U100" s="9">
        <v>0</v>
      </c>
      <c r="V100" s="9"/>
      <c r="W100" s="10">
        <v>2</v>
      </c>
      <c r="X100" s="10"/>
      <c r="Y100" s="9">
        <v>1</v>
      </c>
      <c r="Z100" s="9"/>
      <c r="AA100" s="11">
        <f t="shared" si="8"/>
        <v>12</v>
      </c>
    </row>
    <row r="101" spans="1:27" ht="30" customHeight="1" x14ac:dyDescent="0.25">
      <c r="A101" s="4" t="str">
        <f t="shared" si="11"/>
        <v>Московский</v>
      </c>
      <c r="B101" s="12" t="str">
        <f t="shared" si="11"/>
        <v>ГБОУ СОШ №376</v>
      </c>
      <c r="C101" s="6">
        <f t="shared" si="11"/>
        <v>11376</v>
      </c>
      <c r="D101" s="6" t="str">
        <f t="shared" si="11"/>
        <v>СОШ</v>
      </c>
      <c r="E101" s="8" t="str">
        <f t="shared" si="11"/>
        <v>3Г</v>
      </c>
      <c r="F101" s="8">
        <f t="shared" si="11"/>
        <v>126</v>
      </c>
      <c r="G101" s="8">
        <f t="shared" si="11"/>
        <v>121</v>
      </c>
      <c r="H101" s="8">
        <f t="shared" si="10"/>
        <v>11376098</v>
      </c>
      <c r="I101" s="9">
        <v>0</v>
      </c>
      <c r="J101" s="9"/>
      <c r="K101" s="10">
        <v>1</v>
      </c>
      <c r="L101" s="10"/>
      <c r="M101" s="9">
        <v>1</v>
      </c>
      <c r="N101" s="9"/>
      <c r="O101" s="10">
        <v>2</v>
      </c>
      <c r="P101" s="10"/>
      <c r="Q101" s="9">
        <v>2</v>
      </c>
      <c r="R101" s="9"/>
      <c r="S101" s="10">
        <v>1</v>
      </c>
      <c r="T101" s="10"/>
      <c r="U101" s="9">
        <v>0</v>
      </c>
      <c r="V101" s="9"/>
      <c r="W101" s="10">
        <v>1</v>
      </c>
      <c r="X101" s="10"/>
      <c r="Y101" s="9"/>
      <c r="Z101" s="9">
        <v>1</v>
      </c>
      <c r="AA101" s="11">
        <f t="shared" si="8"/>
        <v>9</v>
      </c>
    </row>
    <row r="102" spans="1:27" ht="30" customHeight="1" x14ac:dyDescent="0.25">
      <c r="A102" s="4" t="str">
        <f t="shared" ref="A102:G117" si="12">A101</f>
        <v>Московский</v>
      </c>
      <c r="B102" s="12" t="str">
        <f t="shared" si="12"/>
        <v>ГБОУ СОШ №376</v>
      </c>
      <c r="C102" s="6">
        <f t="shared" si="12"/>
        <v>11376</v>
      </c>
      <c r="D102" s="6" t="str">
        <f t="shared" si="12"/>
        <v>СОШ</v>
      </c>
      <c r="E102" s="8" t="str">
        <f t="shared" si="12"/>
        <v>3Г</v>
      </c>
      <c r="F102" s="8">
        <f t="shared" si="12"/>
        <v>126</v>
      </c>
      <c r="G102" s="8">
        <f t="shared" si="12"/>
        <v>121</v>
      </c>
      <c r="H102" s="8">
        <f t="shared" si="10"/>
        <v>11376099</v>
      </c>
      <c r="I102" s="9">
        <v>0</v>
      </c>
      <c r="J102" s="9"/>
      <c r="K102" s="10">
        <v>1</v>
      </c>
      <c r="L102" s="10"/>
      <c r="M102" s="9"/>
      <c r="N102" s="9">
        <v>1</v>
      </c>
      <c r="O102" s="10">
        <v>2</v>
      </c>
      <c r="P102" s="10"/>
      <c r="Q102" s="9">
        <v>2</v>
      </c>
      <c r="R102" s="9"/>
      <c r="S102" s="10">
        <v>1</v>
      </c>
      <c r="T102" s="10"/>
      <c r="U102" s="9">
        <v>1</v>
      </c>
      <c r="V102" s="9"/>
      <c r="W102" s="10">
        <v>2</v>
      </c>
      <c r="X102" s="10"/>
      <c r="Y102" s="9">
        <v>1</v>
      </c>
      <c r="Z102" s="9"/>
      <c r="AA102" s="11">
        <f t="shared" si="8"/>
        <v>11</v>
      </c>
    </row>
    <row r="103" spans="1:27" ht="30" customHeight="1" x14ac:dyDescent="0.25">
      <c r="A103" s="4" t="str">
        <f t="shared" si="12"/>
        <v>Московский</v>
      </c>
      <c r="B103" s="12" t="str">
        <f t="shared" si="12"/>
        <v>ГБОУ СОШ №376</v>
      </c>
      <c r="C103" s="6">
        <f t="shared" si="12"/>
        <v>11376</v>
      </c>
      <c r="D103" s="6" t="str">
        <f t="shared" si="12"/>
        <v>СОШ</v>
      </c>
      <c r="E103" s="8" t="str">
        <f t="shared" si="12"/>
        <v>3Г</v>
      </c>
      <c r="F103" s="8">
        <f t="shared" si="12"/>
        <v>126</v>
      </c>
      <c r="G103" s="8">
        <f t="shared" si="12"/>
        <v>121</v>
      </c>
      <c r="H103" s="8">
        <f t="shared" si="10"/>
        <v>11376100</v>
      </c>
      <c r="I103" s="9"/>
      <c r="J103" s="9">
        <v>2</v>
      </c>
      <c r="K103" s="10">
        <v>1</v>
      </c>
      <c r="L103" s="10"/>
      <c r="M103" s="9"/>
      <c r="N103" s="9">
        <v>1</v>
      </c>
      <c r="O103" s="10"/>
      <c r="P103" s="10">
        <v>1</v>
      </c>
      <c r="Q103" s="9">
        <v>2</v>
      </c>
      <c r="R103" s="9"/>
      <c r="S103" s="10">
        <v>1</v>
      </c>
      <c r="T103" s="10"/>
      <c r="U103" s="9">
        <v>1</v>
      </c>
      <c r="V103" s="9"/>
      <c r="W103" s="10">
        <v>2</v>
      </c>
      <c r="X103" s="10"/>
      <c r="Y103" s="9">
        <v>1</v>
      </c>
      <c r="Z103" s="9"/>
      <c r="AA103" s="11">
        <f t="shared" si="8"/>
        <v>12</v>
      </c>
    </row>
    <row r="104" spans="1:27" ht="30" customHeight="1" x14ac:dyDescent="0.25">
      <c r="A104" s="4" t="str">
        <f t="shared" si="12"/>
        <v>Московский</v>
      </c>
      <c r="B104" s="12" t="str">
        <f t="shared" si="12"/>
        <v>ГБОУ СОШ №376</v>
      </c>
      <c r="C104" s="6">
        <f t="shared" si="12"/>
        <v>11376</v>
      </c>
      <c r="D104" s="6" t="str">
        <f t="shared" si="12"/>
        <v>СОШ</v>
      </c>
      <c r="E104" s="8" t="str">
        <f t="shared" si="12"/>
        <v>3Г</v>
      </c>
      <c r="F104" s="8">
        <f t="shared" si="12"/>
        <v>126</v>
      </c>
      <c r="G104" s="8">
        <f t="shared" si="12"/>
        <v>121</v>
      </c>
      <c r="H104" s="8">
        <f t="shared" si="10"/>
        <v>11376101</v>
      </c>
      <c r="I104" s="9">
        <v>2</v>
      </c>
      <c r="J104" s="9"/>
      <c r="K104" s="10">
        <v>0</v>
      </c>
      <c r="L104" s="10"/>
      <c r="M104" s="9"/>
      <c r="N104" s="9">
        <v>1</v>
      </c>
      <c r="O104" s="10">
        <v>2</v>
      </c>
      <c r="P104" s="10"/>
      <c r="Q104" s="9"/>
      <c r="R104" s="9">
        <v>2</v>
      </c>
      <c r="S104" s="10">
        <v>1</v>
      </c>
      <c r="T104" s="10"/>
      <c r="U104" s="9"/>
      <c r="V104" s="9">
        <v>1</v>
      </c>
      <c r="W104" s="10">
        <v>2</v>
      </c>
      <c r="X104" s="10"/>
      <c r="Y104" s="9">
        <v>1</v>
      </c>
      <c r="Z104" s="9"/>
      <c r="AA104" s="11">
        <f t="shared" si="8"/>
        <v>12</v>
      </c>
    </row>
    <row r="105" spans="1:27" ht="30" customHeight="1" x14ac:dyDescent="0.25">
      <c r="A105" s="4" t="str">
        <f t="shared" si="12"/>
        <v>Московский</v>
      </c>
      <c r="B105" s="12" t="str">
        <f t="shared" si="12"/>
        <v>ГБОУ СОШ №376</v>
      </c>
      <c r="C105" s="6">
        <f t="shared" si="12"/>
        <v>11376</v>
      </c>
      <c r="D105" s="6" t="str">
        <f t="shared" si="12"/>
        <v>СОШ</v>
      </c>
      <c r="E105" s="8" t="str">
        <f t="shared" si="12"/>
        <v>3Г</v>
      </c>
      <c r="F105" s="8">
        <f t="shared" si="12"/>
        <v>126</v>
      </c>
      <c r="G105" s="8">
        <f t="shared" si="12"/>
        <v>121</v>
      </c>
      <c r="H105" s="8">
        <f t="shared" si="10"/>
        <v>11376102</v>
      </c>
      <c r="I105" s="9"/>
      <c r="J105" s="9">
        <v>1</v>
      </c>
      <c r="K105" s="10">
        <v>1</v>
      </c>
      <c r="L105" s="10"/>
      <c r="M105" s="9"/>
      <c r="N105" s="9">
        <v>1</v>
      </c>
      <c r="O105" s="10">
        <v>2</v>
      </c>
      <c r="P105" s="10"/>
      <c r="Q105" s="9"/>
      <c r="R105" s="9">
        <v>2</v>
      </c>
      <c r="S105" s="10"/>
      <c r="T105" s="10">
        <v>1</v>
      </c>
      <c r="U105" s="9">
        <v>0</v>
      </c>
      <c r="V105" s="9"/>
      <c r="W105" s="10">
        <v>2</v>
      </c>
      <c r="X105" s="10"/>
      <c r="Y105" s="9">
        <v>1</v>
      </c>
      <c r="Z105" s="9"/>
      <c r="AA105" s="11">
        <f t="shared" si="8"/>
        <v>11</v>
      </c>
    </row>
    <row r="106" spans="1:27" ht="30" customHeight="1" x14ac:dyDescent="0.25">
      <c r="A106" s="4" t="str">
        <f t="shared" si="12"/>
        <v>Московский</v>
      </c>
      <c r="B106" s="12" t="str">
        <f t="shared" si="12"/>
        <v>ГБОУ СОШ №376</v>
      </c>
      <c r="C106" s="6">
        <f t="shared" si="12"/>
        <v>11376</v>
      </c>
      <c r="D106" s="6" t="str">
        <f t="shared" si="12"/>
        <v>СОШ</v>
      </c>
      <c r="E106" s="8" t="str">
        <f t="shared" si="12"/>
        <v>3Г</v>
      </c>
      <c r="F106" s="8">
        <f t="shared" si="12"/>
        <v>126</v>
      </c>
      <c r="G106" s="8">
        <f t="shared" si="12"/>
        <v>121</v>
      </c>
      <c r="H106" s="8">
        <f t="shared" si="10"/>
        <v>11376103</v>
      </c>
      <c r="I106" s="9">
        <v>2</v>
      </c>
      <c r="J106" s="9"/>
      <c r="K106" s="10">
        <v>1</v>
      </c>
      <c r="L106" s="10"/>
      <c r="M106" s="9"/>
      <c r="N106" s="9">
        <v>1</v>
      </c>
      <c r="O106" s="10">
        <v>2</v>
      </c>
      <c r="P106" s="10"/>
      <c r="Q106" s="9"/>
      <c r="R106" s="9">
        <v>2</v>
      </c>
      <c r="S106" s="10">
        <v>1</v>
      </c>
      <c r="T106" s="10"/>
      <c r="U106" s="9"/>
      <c r="V106" s="9">
        <v>1</v>
      </c>
      <c r="W106" s="10">
        <v>2</v>
      </c>
      <c r="X106" s="10"/>
      <c r="Y106" s="9">
        <v>1</v>
      </c>
      <c r="Z106" s="9"/>
      <c r="AA106" s="11">
        <f t="shared" si="8"/>
        <v>13</v>
      </c>
    </row>
    <row r="107" spans="1:27" ht="30" customHeight="1" x14ac:dyDescent="0.25">
      <c r="A107" s="4" t="str">
        <f t="shared" si="12"/>
        <v>Московский</v>
      </c>
      <c r="B107" s="12" t="str">
        <f t="shared" si="12"/>
        <v>ГБОУ СОШ №376</v>
      </c>
      <c r="C107" s="6">
        <f t="shared" si="12"/>
        <v>11376</v>
      </c>
      <c r="D107" s="6" t="str">
        <f t="shared" si="12"/>
        <v>СОШ</v>
      </c>
      <c r="E107" s="8" t="str">
        <f t="shared" si="12"/>
        <v>3Г</v>
      </c>
      <c r="F107" s="8">
        <f t="shared" si="12"/>
        <v>126</v>
      </c>
      <c r="G107" s="8">
        <f t="shared" si="12"/>
        <v>121</v>
      </c>
      <c r="H107" s="8">
        <f t="shared" si="10"/>
        <v>11376104</v>
      </c>
      <c r="I107" s="9">
        <v>2</v>
      </c>
      <c r="J107" s="9"/>
      <c r="K107" s="10">
        <v>1</v>
      </c>
      <c r="L107" s="10"/>
      <c r="M107" s="9"/>
      <c r="N107" s="9">
        <v>1</v>
      </c>
      <c r="O107" s="10">
        <v>2</v>
      </c>
      <c r="P107" s="10"/>
      <c r="Q107" s="9"/>
      <c r="R107" s="9">
        <v>2</v>
      </c>
      <c r="S107" s="10"/>
      <c r="T107" s="10">
        <v>1</v>
      </c>
      <c r="U107" s="9">
        <v>0</v>
      </c>
      <c r="V107" s="9"/>
      <c r="W107" s="10">
        <v>2</v>
      </c>
      <c r="X107" s="10"/>
      <c r="Y107" s="9">
        <v>1</v>
      </c>
      <c r="Z107" s="9"/>
      <c r="AA107" s="11">
        <f t="shared" si="8"/>
        <v>12</v>
      </c>
    </row>
    <row r="108" spans="1:27" ht="30" customHeight="1" x14ac:dyDescent="0.25">
      <c r="A108" s="4" t="str">
        <f t="shared" si="12"/>
        <v>Московский</v>
      </c>
      <c r="B108" s="12" t="str">
        <f t="shared" si="12"/>
        <v>ГБОУ СОШ №376</v>
      </c>
      <c r="C108" s="6">
        <f t="shared" si="12"/>
        <v>11376</v>
      </c>
      <c r="D108" s="6" t="str">
        <f t="shared" si="12"/>
        <v>СОШ</v>
      </c>
      <c r="E108" s="8" t="str">
        <f t="shared" si="12"/>
        <v>3Г</v>
      </c>
      <c r="F108" s="8">
        <f t="shared" si="12"/>
        <v>126</v>
      </c>
      <c r="G108" s="8">
        <f t="shared" si="12"/>
        <v>121</v>
      </c>
      <c r="H108" s="8">
        <f t="shared" si="10"/>
        <v>11376105</v>
      </c>
      <c r="I108" s="9">
        <v>1</v>
      </c>
      <c r="J108" s="9"/>
      <c r="K108" s="10"/>
      <c r="L108" s="10">
        <v>1</v>
      </c>
      <c r="M108" s="9">
        <v>1</v>
      </c>
      <c r="N108" s="9"/>
      <c r="O108" s="10"/>
      <c r="P108" s="10">
        <v>1</v>
      </c>
      <c r="Q108" s="9">
        <v>2</v>
      </c>
      <c r="R108" s="9"/>
      <c r="S108" s="10">
        <v>1</v>
      </c>
      <c r="T108" s="10"/>
      <c r="U108" s="9"/>
      <c r="V108" s="9">
        <v>1</v>
      </c>
      <c r="W108" s="10">
        <v>2</v>
      </c>
      <c r="X108" s="10"/>
      <c r="Y108" s="9">
        <v>1</v>
      </c>
      <c r="Z108" s="9"/>
      <c r="AA108" s="11">
        <f t="shared" si="8"/>
        <v>11</v>
      </c>
    </row>
    <row r="109" spans="1:27" ht="30" customHeight="1" x14ac:dyDescent="0.25">
      <c r="A109" s="4" t="str">
        <f t="shared" si="12"/>
        <v>Московский</v>
      </c>
      <c r="B109" s="12" t="str">
        <f t="shared" si="12"/>
        <v>ГБОУ СОШ №376</v>
      </c>
      <c r="C109" s="6">
        <f t="shared" si="12"/>
        <v>11376</v>
      </c>
      <c r="D109" s="6" t="str">
        <f t="shared" si="12"/>
        <v>СОШ</v>
      </c>
      <c r="E109" s="8" t="str">
        <f t="shared" si="12"/>
        <v>3Г</v>
      </c>
      <c r="F109" s="8">
        <f t="shared" si="12"/>
        <v>126</v>
      </c>
      <c r="G109" s="8">
        <f t="shared" si="12"/>
        <v>121</v>
      </c>
      <c r="H109" s="8">
        <f t="shared" si="10"/>
        <v>11376106</v>
      </c>
      <c r="I109" s="9"/>
      <c r="J109" s="9">
        <v>2</v>
      </c>
      <c r="K109" s="10">
        <v>0</v>
      </c>
      <c r="L109" s="10"/>
      <c r="M109" s="9">
        <v>1</v>
      </c>
      <c r="N109" s="9"/>
      <c r="O109" s="10">
        <v>1</v>
      </c>
      <c r="P109" s="10"/>
      <c r="Q109" s="9">
        <v>2</v>
      </c>
      <c r="R109" s="9"/>
      <c r="S109" s="10">
        <v>1</v>
      </c>
      <c r="T109" s="10"/>
      <c r="U109" s="9">
        <v>0</v>
      </c>
      <c r="V109" s="9"/>
      <c r="W109" s="10">
        <v>1</v>
      </c>
      <c r="X109" s="10"/>
      <c r="Y109" s="9">
        <v>1</v>
      </c>
      <c r="Z109" s="9"/>
      <c r="AA109" s="11">
        <f t="shared" si="8"/>
        <v>9</v>
      </c>
    </row>
    <row r="110" spans="1:27" ht="30" customHeight="1" x14ac:dyDescent="0.25">
      <c r="A110" s="4" t="str">
        <f t="shared" si="12"/>
        <v>Московский</v>
      </c>
      <c r="B110" s="12" t="str">
        <f t="shared" si="12"/>
        <v>ГБОУ СОШ №376</v>
      </c>
      <c r="C110" s="6">
        <f t="shared" si="12"/>
        <v>11376</v>
      </c>
      <c r="D110" s="6" t="str">
        <f t="shared" si="12"/>
        <v>СОШ</v>
      </c>
      <c r="E110" s="8" t="str">
        <f t="shared" si="12"/>
        <v>3Г</v>
      </c>
      <c r="F110" s="8">
        <f t="shared" si="12"/>
        <v>126</v>
      </c>
      <c r="G110" s="8">
        <f t="shared" si="12"/>
        <v>121</v>
      </c>
      <c r="H110" s="8">
        <f t="shared" si="10"/>
        <v>11376107</v>
      </c>
      <c r="I110" s="9">
        <v>1</v>
      </c>
      <c r="J110" s="9"/>
      <c r="K110" s="10">
        <v>1</v>
      </c>
      <c r="L110" s="10"/>
      <c r="M110" s="9">
        <v>1</v>
      </c>
      <c r="N110" s="9"/>
      <c r="O110" s="10">
        <v>2</v>
      </c>
      <c r="P110" s="10"/>
      <c r="Q110" s="9">
        <v>2</v>
      </c>
      <c r="R110" s="9"/>
      <c r="S110" s="10">
        <v>1</v>
      </c>
      <c r="T110" s="10"/>
      <c r="U110" s="9">
        <v>1</v>
      </c>
      <c r="V110" s="9"/>
      <c r="W110" s="10">
        <v>2</v>
      </c>
      <c r="X110" s="10"/>
      <c r="Y110" s="9">
        <v>1</v>
      </c>
      <c r="Z110" s="9"/>
      <c r="AA110" s="11">
        <f t="shared" si="8"/>
        <v>12</v>
      </c>
    </row>
    <row r="111" spans="1:27" ht="30" customHeight="1" x14ac:dyDescent="0.25">
      <c r="A111" s="4" t="str">
        <f t="shared" si="12"/>
        <v>Московский</v>
      </c>
      <c r="B111" s="12" t="str">
        <f t="shared" si="12"/>
        <v>ГБОУ СОШ №376</v>
      </c>
      <c r="C111" s="6">
        <f t="shared" si="12"/>
        <v>11376</v>
      </c>
      <c r="D111" s="6" t="str">
        <f t="shared" si="12"/>
        <v>СОШ</v>
      </c>
      <c r="E111" s="8" t="str">
        <f t="shared" si="12"/>
        <v>3Г</v>
      </c>
      <c r="F111" s="8">
        <f t="shared" si="12"/>
        <v>126</v>
      </c>
      <c r="G111" s="8">
        <f t="shared" si="12"/>
        <v>121</v>
      </c>
      <c r="H111" s="8">
        <f t="shared" si="10"/>
        <v>11376108</v>
      </c>
      <c r="I111" s="9"/>
      <c r="J111" s="9">
        <v>1</v>
      </c>
      <c r="K111" s="10">
        <v>1</v>
      </c>
      <c r="L111" s="10"/>
      <c r="M111" s="9">
        <v>1</v>
      </c>
      <c r="N111" s="9"/>
      <c r="O111" s="10">
        <v>2</v>
      </c>
      <c r="P111" s="10"/>
      <c r="Q111" s="9">
        <v>2</v>
      </c>
      <c r="R111" s="9"/>
      <c r="S111" s="10">
        <v>1</v>
      </c>
      <c r="T111" s="10"/>
      <c r="U111" s="9">
        <v>0</v>
      </c>
      <c r="V111" s="9"/>
      <c r="W111" s="10"/>
      <c r="X111" s="10">
        <v>2</v>
      </c>
      <c r="Y111" s="9">
        <v>1</v>
      </c>
      <c r="Z111" s="9"/>
      <c r="AA111" s="11">
        <f t="shared" si="8"/>
        <v>11</v>
      </c>
    </row>
    <row r="112" spans="1:27" ht="30" customHeight="1" x14ac:dyDescent="0.25">
      <c r="A112" s="4" t="str">
        <f t="shared" si="12"/>
        <v>Московский</v>
      </c>
      <c r="B112" s="12" t="str">
        <f t="shared" si="12"/>
        <v>ГБОУ СОШ №376</v>
      </c>
      <c r="C112" s="6">
        <f t="shared" si="12"/>
        <v>11376</v>
      </c>
      <c r="D112" s="6" t="str">
        <f t="shared" si="12"/>
        <v>СОШ</v>
      </c>
      <c r="E112" s="8" t="str">
        <f t="shared" si="12"/>
        <v>3Г</v>
      </c>
      <c r="F112" s="8">
        <f t="shared" si="12"/>
        <v>126</v>
      </c>
      <c r="G112" s="8">
        <f t="shared" si="12"/>
        <v>121</v>
      </c>
      <c r="H112" s="8">
        <f t="shared" si="10"/>
        <v>11376109</v>
      </c>
      <c r="I112" s="9"/>
      <c r="J112" s="9">
        <v>1</v>
      </c>
      <c r="K112" s="10">
        <v>1</v>
      </c>
      <c r="L112" s="10"/>
      <c r="M112" s="9"/>
      <c r="N112" s="9">
        <v>1</v>
      </c>
      <c r="O112" s="10">
        <v>1</v>
      </c>
      <c r="P112" s="10"/>
      <c r="Q112" s="9">
        <v>1</v>
      </c>
      <c r="R112" s="9"/>
      <c r="S112" s="10">
        <v>1</v>
      </c>
      <c r="T112" s="10"/>
      <c r="U112" s="9">
        <v>1</v>
      </c>
      <c r="V112" s="9"/>
      <c r="W112" s="10">
        <v>2</v>
      </c>
      <c r="X112" s="10"/>
      <c r="Y112" s="9">
        <v>1</v>
      </c>
      <c r="Z112" s="9"/>
      <c r="AA112" s="11">
        <f t="shared" si="8"/>
        <v>10</v>
      </c>
    </row>
    <row r="113" spans="1:27" ht="30" customHeight="1" x14ac:dyDescent="0.25">
      <c r="A113" s="4" t="str">
        <f t="shared" si="12"/>
        <v>Московский</v>
      </c>
      <c r="B113" s="12" t="str">
        <f t="shared" si="12"/>
        <v>ГБОУ СОШ №376</v>
      </c>
      <c r="C113" s="6">
        <f t="shared" si="12"/>
        <v>11376</v>
      </c>
      <c r="D113" s="6" t="str">
        <f t="shared" si="12"/>
        <v>СОШ</v>
      </c>
      <c r="E113" s="8" t="str">
        <f t="shared" si="12"/>
        <v>3Г</v>
      </c>
      <c r="F113" s="8">
        <f t="shared" si="12"/>
        <v>126</v>
      </c>
      <c r="G113" s="8">
        <f t="shared" si="12"/>
        <v>121</v>
      </c>
      <c r="H113" s="8">
        <f t="shared" si="10"/>
        <v>11376110</v>
      </c>
      <c r="I113" s="9">
        <v>1</v>
      </c>
      <c r="J113" s="9"/>
      <c r="K113" s="10">
        <v>0</v>
      </c>
      <c r="L113" s="10"/>
      <c r="M113" s="9">
        <v>1</v>
      </c>
      <c r="N113" s="9"/>
      <c r="O113" s="10">
        <v>2</v>
      </c>
      <c r="P113" s="10"/>
      <c r="Q113" s="9"/>
      <c r="R113" s="9">
        <v>2</v>
      </c>
      <c r="S113" s="10">
        <v>0</v>
      </c>
      <c r="T113" s="10"/>
      <c r="U113" s="9"/>
      <c r="V113" s="9">
        <v>1</v>
      </c>
      <c r="W113" s="10">
        <v>1</v>
      </c>
      <c r="X113" s="10"/>
      <c r="Y113" s="9">
        <v>1</v>
      </c>
      <c r="Z113" s="9"/>
      <c r="AA113" s="11">
        <f t="shared" si="8"/>
        <v>9</v>
      </c>
    </row>
    <row r="114" spans="1:27" ht="30" customHeight="1" x14ac:dyDescent="0.25">
      <c r="A114" s="4" t="str">
        <f t="shared" si="12"/>
        <v>Московский</v>
      </c>
      <c r="B114" s="12" t="str">
        <f t="shared" si="12"/>
        <v>ГБОУ СОШ №376</v>
      </c>
      <c r="C114" s="6">
        <f t="shared" si="12"/>
        <v>11376</v>
      </c>
      <c r="D114" s="6" t="str">
        <f t="shared" si="12"/>
        <v>СОШ</v>
      </c>
      <c r="E114" s="8" t="str">
        <f t="shared" si="12"/>
        <v>3Г</v>
      </c>
      <c r="F114" s="8">
        <f t="shared" si="12"/>
        <v>126</v>
      </c>
      <c r="G114" s="8">
        <f t="shared" si="12"/>
        <v>121</v>
      </c>
      <c r="H114" s="8">
        <f t="shared" si="10"/>
        <v>11376111</v>
      </c>
      <c r="I114" s="9">
        <v>1</v>
      </c>
      <c r="J114" s="9"/>
      <c r="K114" s="10">
        <v>1</v>
      </c>
      <c r="L114" s="10"/>
      <c r="M114" s="9">
        <v>1</v>
      </c>
      <c r="N114" s="9"/>
      <c r="O114" s="10">
        <v>1</v>
      </c>
      <c r="P114" s="10"/>
      <c r="Q114" s="9"/>
      <c r="R114" s="9">
        <v>1</v>
      </c>
      <c r="S114" s="10">
        <v>1</v>
      </c>
      <c r="T114" s="10"/>
      <c r="U114" s="9">
        <v>1</v>
      </c>
      <c r="V114" s="9"/>
      <c r="W114" s="10">
        <v>1</v>
      </c>
      <c r="X114" s="10"/>
      <c r="Y114" s="9">
        <v>0</v>
      </c>
      <c r="Z114" s="9"/>
      <c r="AA114" s="11">
        <f t="shared" si="8"/>
        <v>8</v>
      </c>
    </row>
    <row r="115" spans="1:27" ht="30" customHeight="1" x14ac:dyDescent="0.25">
      <c r="A115" s="4" t="str">
        <f t="shared" si="12"/>
        <v>Московский</v>
      </c>
      <c r="B115" s="12" t="str">
        <f t="shared" si="12"/>
        <v>ГБОУ СОШ №376</v>
      </c>
      <c r="C115" s="6">
        <f t="shared" si="12"/>
        <v>11376</v>
      </c>
      <c r="D115" s="6" t="str">
        <f t="shared" si="12"/>
        <v>СОШ</v>
      </c>
      <c r="E115" s="8" t="str">
        <f t="shared" si="12"/>
        <v>3Г</v>
      </c>
      <c r="F115" s="8">
        <f t="shared" si="12"/>
        <v>126</v>
      </c>
      <c r="G115" s="8">
        <f t="shared" si="12"/>
        <v>121</v>
      </c>
      <c r="H115" s="8">
        <f t="shared" si="10"/>
        <v>11376112</v>
      </c>
      <c r="I115" s="9">
        <v>1</v>
      </c>
      <c r="J115" s="9"/>
      <c r="K115" s="10"/>
      <c r="L115" s="10">
        <v>1</v>
      </c>
      <c r="M115" s="9">
        <v>1</v>
      </c>
      <c r="N115" s="9"/>
      <c r="O115" s="10">
        <v>2</v>
      </c>
      <c r="P115" s="10"/>
      <c r="Q115" s="9">
        <v>2</v>
      </c>
      <c r="R115" s="9"/>
      <c r="S115" s="10">
        <v>1</v>
      </c>
      <c r="T115" s="10"/>
      <c r="U115" s="9">
        <v>1</v>
      </c>
      <c r="V115" s="9"/>
      <c r="W115" s="10"/>
      <c r="X115" s="10">
        <v>2</v>
      </c>
      <c r="Y115" s="9"/>
      <c r="Z115" s="9">
        <v>1</v>
      </c>
      <c r="AA115" s="11">
        <f t="shared" si="8"/>
        <v>12</v>
      </c>
    </row>
    <row r="116" spans="1:27" ht="30" customHeight="1" x14ac:dyDescent="0.25">
      <c r="A116" s="4" t="str">
        <f t="shared" si="12"/>
        <v>Московский</v>
      </c>
      <c r="B116" s="12" t="str">
        <f t="shared" si="12"/>
        <v>ГБОУ СОШ №376</v>
      </c>
      <c r="C116" s="6">
        <f t="shared" si="12"/>
        <v>11376</v>
      </c>
      <c r="D116" s="6" t="str">
        <f t="shared" si="12"/>
        <v>СОШ</v>
      </c>
      <c r="E116" s="8" t="str">
        <f t="shared" si="12"/>
        <v>3Г</v>
      </c>
      <c r="F116" s="8">
        <f t="shared" si="12"/>
        <v>126</v>
      </c>
      <c r="G116" s="8">
        <f t="shared" si="12"/>
        <v>121</v>
      </c>
      <c r="H116" s="8">
        <f t="shared" si="10"/>
        <v>11376113</v>
      </c>
      <c r="I116" s="9">
        <v>2</v>
      </c>
      <c r="J116" s="9"/>
      <c r="K116" s="10">
        <v>1</v>
      </c>
      <c r="L116" s="10"/>
      <c r="M116" s="9">
        <v>1</v>
      </c>
      <c r="N116" s="9"/>
      <c r="O116" s="10">
        <v>2</v>
      </c>
      <c r="P116" s="10"/>
      <c r="Q116" s="9"/>
      <c r="R116" s="9">
        <v>2</v>
      </c>
      <c r="S116" s="10">
        <v>1</v>
      </c>
      <c r="T116" s="10"/>
      <c r="U116" s="9">
        <v>1</v>
      </c>
      <c r="V116" s="9"/>
      <c r="W116" s="10">
        <v>2</v>
      </c>
      <c r="X116" s="10"/>
      <c r="Y116" s="9">
        <v>1</v>
      </c>
      <c r="Z116" s="9"/>
      <c r="AA116" s="11">
        <f t="shared" si="8"/>
        <v>13</v>
      </c>
    </row>
    <row r="117" spans="1:27" ht="30" customHeight="1" x14ac:dyDescent="0.25">
      <c r="A117" s="4" t="str">
        <f t="shared" si="12"/>
        <v>Московский</v>
      </c>
      <c r="B117" s="12" t="str">
        <f t="shared" si="12"/>
        <v>ГБОУ СОШ №376</v>
      </c>
      <c r="C117" s="6">
        <f t="shared" si="12"/>
        <v>11376</v>
      </c>
      <c r="D117" s="6" t="str">
        <f t="shared" si="12"/>
        <v>СОШ</v>
      </c>
      <c r="E117" s="8" t="str">
        <f t="shared" si="12"/>
        <v>3Г</v>
      </c>
      <c r="F117" s="8">
        <f t="shared" si="12"/>
        <v>126</v>
      </c>
      <c r="G117" s="8">
        <f t="shared" si="12"/>
        <v>121</v>
      </c>
      <c r="H117" s="8">
        <f t="shared" si="10"/>
        <v>11376114</v>
      </c>
      <c r="I117" s="9">
        <v>1</v>
      </c>
      <c r="J117" s="9"/>
      <c r="K117" s="10">
        <v>1</v>
      </c>
      <c r="L117" s="10"/>
      <c r="M117" s="9">
        <v>1</v>
      </c>
      <c r="N117" s="9"/>
      <c r="O117" s="10"/>
      <c r="P117" s="10">
        <v>2</v>
      </c>
      <c r="Q117" s="9">
        <v>1</v>
      </c>
      <c r="R117" s="9"/>
      <c r="S117" s="10"/>
      <c r="T117" s="10">
        <v>1</v>
      </c>
      <c r="U117" s="9"/>
      <c r="V117" s="9">
        <v>1</v>
      </c>
      <c r="W117" s="10">
        <v>1</v>
      </c>
      <c r="X117" s="10"/>
      <c r="Y117" s="9">
        <v>1</v>
      </c>
      <c r="Z117" s="9"/>
      <c r="AA117" s="11">
        <f t="shared" si="8"/>
        <v>10</v>
      </c>
    </row>
    <row r="118" spans="1:27" ht="30" customHeight="1" x14ac:dyDescent="0.25">
      <c r="A118" s="4" t="str">
        <f t="shared" ref="A118:G124" si="13">A117</f>
        <v>Московский</v>
      </c>
      <c r="B118" s="12" t="str">
        <f t="shared" si="13"/>
        <v>ГБОУ СОШ №376</v>
      </c>
      <c r="C118" s="6">
        <f t="shared" si="13"/>
        <v>11376</v>
      </c>
      <c r="D118" s="6" t="str">
        <f t="shared" si="13"/>
        <v>СОШ</v>
      </c>
      <c r="E118" s="8" t="str">
        <f t="shared" si="13"/>
        <v>3Г</v>
      </c>
      <c r="F118" s="8">
        <f t="shared" si="13"/>
        <v>126</v>
      </c>
      <c r="G118" s="8">
        <f t="shared" si="13"/>
        <v>121</v>
      </c>
      <c r="H118" s="8">
        <f t="shared" si="10"/>
        <v>11376115</v>
      </c>
      <c r="I118" s="9">
        <v>2</v>
      </c>
      <c r="J118" s="9"/>
      <c r="K118" s="10">
        <v>1</v>
      </c>
      <c r="L118" s="10"/>
      <c r="M118" s="9"/>
      <c r="N118" s="9">
        <v>1</v>
      </c>
      <c r="O118" s="10">
        <v>2</v>
      </c>
      <c r="P118" s="10"/>
      <c r="Q118" s="9"/>
      <c r="R118" s="9">
        <v>2</v>
      </c>
      <c r="S118" s="10"/>
      <c r="T118" s="10">
        <v>1</v>
      </c>
      <c r="U118" s="9">
        <v>1</v>
      </c>
      <c r="V118" s="9"/>
      <c r="W118" s="10">
        <v>2</v>
      </c>
      <c r="X118" s="10"/>
      <c r="Y118" s="9">
        <v>0</v>
      </c>
      <c r="Z118" s="9"/>
      <c r="AA118" s="11">
        <f t="shared" si="8"/>
        <v>12</v>
      </c>
    </row>
    <row r="119" spans="1:27" ht="30" customHeight="1" x14ac:dyDescent="0.25">
      <c r="A119" s="4" t="str">
        <f t="shared" si="13"/>
        <v>Московский</v>
      </c>
      <c r="B119" s="12" t="str">
        <f t="shared" si="13"/>
        <v>ГБОУ СОШ №376</v>
      </c>
      <c r="C119" s="6">
        <f t="shared" si="13"/>
        <v>11376</v>
      </c>
      <c r="D119" s="6" t="str">
        <f t="shared" si="13"/>
        <v>СОШ</v>
      </c>
      <c r="E119" s="8" t="str">
        <f t="shared" si="13"/>
        <v>3Г</v>
      </c>
      <c r="F119" s="8">
        <f t="shared" si="13"/>
        <v>126</v>
      </c>
      <c r="G119" s="8">
        <f t="shared" si="13"/>
        <v>121</v>
      </c>
      <c r="H119" s="8">
        <f t="shared" si="10"/>
        <v>11376116</v>
      </c>
      <c r="I119" s="9">
        <v>1</v>
      </c>
      <c r="J119" s="9"/>
      <c r="K119" s="10">
        <v>0</v>
      </c>
      <c r="L119" s="10"/>
      <c r="M119" s="9">
        <v>0</v>
      </c>
      <c r="N119" s="9"/>
      <c r="O119" s="10">
        <v>2</v>
      </c>
      <c r="P119" s="10"/>
      <c r="Q119" s="9"/>
      <c r="R119" s="9">
        <v>2</v>
      </c>
      <c r="S119" s="10"/>
      <c r="T119" s="10">
        <v>0</v>
      </c>
      <c r="U119" s="9">
        <v>1</v>
      </c>
      <c r="V119" s="9"/>
      <c r="W119" s="10">
        <v>0</v>
      </c>
      <c r="X119" s="10"/>
      <c r="Y119" s="9">
        <v>1</v>
      </c>
      <c r="Z119" s="9"/>
      <c r="AA119" s="11">
        <f t="shared" si="8"/>
        <v>7</v>
      </c>
    </row>
    <row r="120" spans="1:27" ht="30" customHeight="1" x14ac:dyDescent="0.25">
      <c r="A120" s="4" t="str">
        <f t="shared" si="13"/>
        <v>Московский</v>
      </c>
      <c r="B120" s="12" t="str">
        <f t="shared" si="13"/>
        <v>ГБОУ СОШ №376</v>
      </c>
      <c r="C120" s="6">
        <f t="shared" si="13"/>
        <v>11376</v>
      </c>
      <c r="D120" s="6" t="str">
        <f t="shared" si="13"/>
        <v>СОШ</v>
      </c>
      <c r="E120" s="8" t="str">
        <f t="shared" si="13"/>
        <v>3Г</v>
      </c>
      <c r="F120" s="8">
        <f t="shared" si="13"/>
        <v>126</v>
      </c>
      <c r="G120" s="8">
        <f t="shared" si="13"/>
        <v>121</v>
      </c>
      <c r="H120" s="8">
        <f t="shared" si="10"/>
        <v>11376117</v>
      </c>
      <c r="I120" s="9">
        <v>1</v>
      </c>
      <c r="J120" s="9"/>
      <c r="K120" s="10"/>
      <c r="L120" s="10">
        <v>1</v>
      </c>
      <c r="M120" s="9">
        <v>0</v>
      </c>
      <c r="N120" s="9"/>
      <c r="O120" s="10">
        <v>2</v>
      </c>
      <c r="P120" s="10"/>
      <c r="Q120" s="9">
        <v>1</v>
      </c>
      <c r="R120" s="9"/>
      <c r="S120" s="10">
        <v>1</v>
      </c>
      <c r="T120" s="10"/>
      <c r="U120" s="9">
        <v>0</v>
      </c>
      <c r="V120" s="9"/>
      <c r="W120" s="10">
        <v>2</v>
      </c>
      <c r="X120" s="10"/>
      <c r="Y120" s="9">
        <v>0</v>
      </c>
      <c r="Z120" s="9"/>
      <c r="AA120" s="11">
        <f t="shared" si="8"/>
        <v>8</v>
      </c>
    </row>
    <row r="121" spans="1:27" ht="30" customHeight="1" x14ac:dyDescent="0.25">
      <c r="A121" s="4" t="str">
        <f t="shared" si="13"/>
        <v>Московский</v>
      </c>
      <c r="B121" s="12" t="str">
        <f t="shared" si="13"/>
        <v>ГБОУ СОШ №376</v>
      </c>
      <c r="C121" s="6">
        <f t="shared" si="13"/>
        <v>11376</v>
      </c>
      <c r="D121" s="6" t="str">
        <f t="shared" si="13"/>
        <v>СОШ</v>
      </c>
      <c r="E121" s="8" t="str">
        <f t="shared" si="13"/>
        <v>3Г</v>
      </c>
      <c r="F121" s="8">
        <f t="shared" si="13"/>
        <v>126</v>
      </c>
      <c r="G121" s="8">
        <f t="shared" si="13"/>
        <v>121</v>
      </c>
      <c r="H121" s="8">
        <f t="shared" si="10"/>
        <v>11376118</v>
      </c>
      <c r="I121" s="9">
        <v>1</v>
      </c>
      <c r="J121" s="9"/>
      <c r="K121" s="10">
        <v>1</v>
      </c>
      <c r="L121" s="10"/>
      <c r="M121" s="9">
        <v>1</v>
      </c>
      <c r="N121" s="9"/>
      <c r="O121" s="10">
        <v>2</v>
      </c>
      <c r="P121" s="10"/>
      <c r="Q121" s="9">
        <v>2</v>
      </c>
      <c r="R121" s="9"/>
      <c r="S121" s="10">
        <v>1</v>
      </c>
      <c r="T121" s="10"/>
      <c r="U121" s="9">
        <v>1</v>
      </c>
      <c r="V121" s="9"/>
      <c r="W121" s="10">
        <v>2</v>
      </c>
      <c r="X121" s="10"/>
      <c r="Y121" s="9">
        <v>1</v>
      </c>
      <c r="Z121" s="9"/>
      <c r="AA121" s="11">
        <f t="shared" si="8"/>
        <v>12</v>
      </c>
    </row>
    <row r="122" spans="1:27" ht="30" customHeight="1" x14ac:dyDescent="0.25">
      <c r="A122" s="4" t="str">
        <f t="shared" si="13"/>
        <v>Московский</v>
      </c>
      <c r="B122" s="12" t="str">
        <f t="shared" si="13"/>
        <v>ГБОУ СОШ №376</v>
      </c>
      <c r="C122" s="6">
        <f t="shared" si="13"/>
        <v>11376</v>
      </c>
      <c r="D122" s="6" t="str">
        <f t="shared" si="13"/>
        <v>СОШ</v>
      </c>
      <c r="E122" s="8" t="str">
        <f t="shared" si="13"/>
        <v>3Г</v>
      </c>
      <c r="F122" s="8">
        <f t="shared" si="13"/>
        <v>126</v>
      </c>
      <c r="G122" s="8">
        <f t="shared" si="13"/>
        <v>121</v>
      </c>
      <c r="H122" s="8">
        <f t="shared" si="10"/>
        <v>11376119</v>
      </c>
      <c r="I122" s="9">
        <v>0</v>
      </c>
      <c r="J122" s="9"/>
      <c r="K122" s="10">
        <v>0</v>
      </c>
      <c r="L122" s="10"/>
      <c r="M122" s="9">
        <v>1</v>
      </c>
      <c r="N122" s="9"/>
      <c r="O122" s="10">
        <v>2</v>
      </c>
      <c r="P122" s="10"/>
      <c r="Q122" s="9"/>
      <c r="R122" s="9">
        <v>2</v>
      </c>
      <c r="S122" s="10">
        <v>1</v>
      </c>
      <c r="T122" s="10"/>
      <c r="U122" s="9">
        <v>0</v>
      </c>
      <c r="V122" s="9"/>
      <c r="W122" s="10">
        <v>1</v>
      </c>
      <c r="X122" s="10"/>
      <c r="Y122" s="9">
        <v>1</v>
      </c>
      <c r="Z122" s="9"/>
      <c r="AA122" s="11">
        <f t="shared" si="8"/>
        <v>8</v>
      </c>
    </row>
    <row r="123" spans="1:27" ht="30" customHeight="1" x14ac:dyDescent="0.25">
      <c r="A123" s="4" t="str">
        <f t="shared" si="13"/>
        <v>Московский</v>
      </c>
      <c r="B123" s="12" t="str">
        <f t="shared" si="13"/>
        <v>ГБОУ СОШ №376</v>
      </c>
      <c r="C123" s="6">
        <f t="shared" si="13"/>
        <v>11376</v>
      </c>
      <c r="D123" s="6" t="str">
        <f t="shared" si="13"/>
        <v>СОШ</v>
      </c>
      <c r="E123" s="8" t="str">
        <f t="shared" si="13"/>
        <v>3Г</v>
      </c>
      <c r="F123" s="8">
        <f t="shared" si="13"/>
        <v>126</v>
      </c>
      <c r="G123" s="8">
        <f t="shared" si="13"/>
        <v>121</v>
      </c>
      <c r="H123" s="8">
        <f t="shared" si="10"/>
        <v>11376120</v>
      </c>
      <c r="I123" s="9">
        <v>2</v>
      </c>
      <c r="J123" s="9"/>
      <c r="K123" s="10">
        <v>0</v>
      </c>
      <c r="L123" s="10"/>
      <c r="M123" s="9">
        <v>1</v>
      </c>
      <c r="N123" s="9"/>
      <c r="O123" s="10">
        <v>2</v>
      </c>
      <c r="P123" s="10"/>
      <c r="Q123" s="9">
        <v>1</v>
      </c>
      <c r="R123" s="9"/>
      <c r="S123" s="10">
        <v>1</v>
      </c>
      <c r="T123" s="10"/>
      <c r="U123" s="9">
        <v>0</v>
      </c>
      <c r="V123" s="9"/>
      <c r="W123" s="10">
        <v>2</v>
      </c>
      <c r="X123" s="10"/>
      <c r="Y123" s="9">
        <v>0</v>
      </c>
      <c r="Z123" s="9"/>
      <c r="AA123" s="11">
        <f t="shared" si="8"/>
        <v>9</v>
      </c>
    </row>
    <row r="124" spans="1:27" ht="30" customHeight="1" x14ac:dyDescent="0.25">
      <c r="A124" s="4" t="str">
        <f t="shared" si="13"/>
        <v>Московский</v>
      </c>
      <c r="B124" s="12" t="str">
        <f t="shared" si="13"/>
        <v>ГБОУ СОШ №376</v>
      </c>
      <c r="C124" s="6">
        <f t="shared" si="13"/>
        <v>11376</v>
      </c>
      <c r="D124" s="6" t="str">
        <f t="shared" si="13"/>
        <v>СОШ</v>
      </c>
      <c r="E124" s="8" t="str">
        <f t="shared" si="13"/>
        <v>3Г</v>
      </c>
      <c r="F124" s="8">
        <f t="shared" si="13"/>
        <v>126</v>
      </c>
      <c r="G124" s="8">
        <f t="shared" si="13"/>
        <v>121</v>
      </c>
      <c r="H124" s="8">
        <f t="shared" si="10"/>
        <v>11376121</v>
      </c>
      <c r="I124" s="9">
        <v>1</v>
      </c>
      <c r="J124" s="9"/>
      <c r="K124" s="10">
        <v>1</v>
      </c>
      <c r="L124" s="10"/>
      <c r="M124" s="9">
        <v>0</v>
      </c>
      <c r="N124" s="9"/>
      <c r="O124" s="10">
        <v>2</v>
      </c>
      <c r="P124" s="10"/>
      <c r="Q124" s="9">
        <v>2</v>
      </c>
      <c r="R124" s="9"/>
      <c r="S124" s="10">
        <v>1</v>
      </c>
      <c r="T124" s="10"/>
      <c r="U124" s="9"/>
      <c r="V124" s="9">
        <v>1</v>
      </c>
      <c r="W124" s="10">
        <v>1</v>
      </c>
      <c r="X124" s="10"/>
      <c r="Y124" s="9"/>
      <c r="Z124" s="9">
        <v>1</v>
      </c>
      <c r="AA124" s="11">
        <f t="shared" si="8"/>
        <v>10</v>
      </c>
    </row>
    <row r="125" spans="1:27" x14ac:dyDescent="0.25">
      <c r="I125" s="15">
        <f>COUNTA(I4:I124)</f>
        <v>65</v>
      </c>
      <c r="J125" s="15">
        <f t="shared" ref="J125:AA125" si="14">COUNTA(J4:J124)</f>
        <v>56</v>
      </c>
      <c r="K125" s="15">
        <f t="shared" si="14"/>
        <v>90</v>
      </c>
      <c r="L125" s="15">
        <f t="shared" si="14"/>
        <v>31</v>
      </c>
      <c r="M125" s="15">
        <f t="shared" si="14"/>
        <v>98</v>
      </c>
      <c r="N125" s="15">
        <f t="shared" si="14"/>
        <v>22</v>
      </c>
      <c r="O125" s="15">
        <f t="shared" si="14"/>
        <v>88</v>
      </c>
      <c r="P125" s="15">
        <f t="shared" si="14"/>
        <v>33</v>
      </c>
      <c r="Q125" s="15">
        <f t="shared" si="14"/>
        <v>65</v>
      </c>
      <c r="R125" s="15">
        <f t="shared" si="14"/>
        <v>57</v>
      </c>
      <c r="S125" s="15">
        <f t="shared" si="14"/>
        <v>87</v>
      </c>
      <c r="T125" s="15">
        <f t="shared" si="14"/>
        <v>35</v>
      </c>
      <c r="U125" s="15">
        <f t="shared" si="14"/>
        <v>72</v>
      </c>
      <c r="V125" s="15">
        <f t="shared" si="14"/>
        <v>50</v>
      </c>
      <c r="W125" s="15">
        <f t="shared" si="14"/>
        <v>88</v>
      </c>
      <c r="X125" s="15">
        <f t="shared" si="14"/>
        <v>32</v>
      </c>
      <c r="Y125" s="15">
        <f t="shared" si="14"/>
        <v>94</v>
      </c>
      <c r="Z125" s="15">
        <f t="shared" si="14"/>
        <v>27</v>
      </c>
      <c r="AA125" s="15">
        <f t="shared" si="14"/>
        <v>121</v>
      </c>
    </row>
    <row r="126" spans="1:27" x14ac:dyDescent="0.25">
      <c r="I126" s="15">
        <f>SUM(I4:I124)/(I125*I127)</f>
        <v>0.66153846153846152</v>
      </c>
      <c r="J126" s="15">
        <f t="shared" ref="J126:AA126" si="15">SUM(J4:J124)/(J125*J127)</f>
        <v>0.6607142857142857</v>
      </c>
      <c r="K126" s="15">
        <f t="shared" si="15"/>
        <v>0.68888888888888888</v>
      </c>
      <c r="L126" s="15">
        <f t="shared" si="15"/>
        <v>0.967741935483871</v>
      </c>
      <c r="M126" s="15">
        <f t="shared" si="15"/>
        <v>0.63265306122448983</v>
      </c>
      <c r="N126" s="15">
        <f t="shared" si="15"/>
        <v>0.72727272727272729</v>
      </c>
      <c r="O126" s="15">
        <f t="shared" si="15"/>
        <v>0.81818181818181823</v>
      </c>
      <c r="P126" s="15">
        <f t="shared" si="15"/>
        <v>0.77272727272727271</v>
      </c>
      <c r="Q126" s="15">
        <f t="shared" si="15"/>
        <v>0.73076923076923073</v>
      </c>
      <c r="R126" s="15">
        <f t="shared" si="15"/>
        <v>0.76315789473684215</v>
      </c>
      <c r="S126" s="15">
        <f t="shared" si="15"/>
        <v>0.67816091954022983</v>
      </c>
      <c r="T126" s="15">
        <f t="shared" si="15"/>
        <v>0.74285714285714288</v>
      </c>
      <c r="U126" s="15">
        <f t="shared" si="15"/>
        <v>0.5</v>
      </c>
      <c r="V126" s="15">
        <f t="shared" si="15"/>
        <v>0.8</v>
      </c>
      <c r="W126" s="15">
        <f t="shared" si="15"/>
        <v>0.57954545454545459</v>
      </c>
      <c r="X126" s="15">
        <f t="shared" si="15"/>
        <v>0.890625</v>
      </c>
      <c r="Y126" s="15">
        <f t="shared" si="15"/>
        <v>0.77659574468085102</v>
      </c>
      <c r="Z126" s="15">
        <f t="shared" si="15"/>
        <v>0.70370370370370372</v>
      </c>
      <c r="AA126" s="15">
        <f t="shared" si="15"/>
        <v>0.71137952956134776</v>
      </c>
    </row>
    <row r="127" spans="1:27" s="52" customFormat="1" x14ac:dyDescent="0.25">
      <c r="A127" s="52" t="s">
        <v>120</v>
      </c>
      <c r="E127" s="14"/>
      <c r="F127" s="14"/>
      <c r="G127" s="14"/>
      <c r="H127" s="14"/>
      <c r="I127" s="15">
        <v>2</v>
      </c>
      <c r="J127" s="15">
        <v>2</v>
      </c>
      <c r="K127" s="15">
        <v>1</v>
      </c>
      <c r="L127" s="15">
        <v>1</v>
      </c>
      <c r="M127" s="15">
        <v>1</v>
      </c>
      <c r="N127" s="15">
        <v>1</v>
      </c>
      <c r="O127" s="15">
        <v>2</v>
      </c>
      <c r="P127" s="15">
        <v>2</v>
      </c>
      <c r="Q127" s="15">
        <v>2</v>
      </c>
      <c r="R127" s="15">
        <v>2</v>
      </c>
      <c r="S127" s="86">
        <v>1</v>
      </c>
      <c r="T127" s="15">
        <v>1</v>
      </c>
      <c r="U127" s="87">
        <v>1</v>
      </c>
      <c r="V127" s="15">
        <v>1</v>
      </c>
      <c r="W127" s="15">
        <v>2</v>
      </c>
      <c r="X127" s="15">
        <v>2</v>
      </c>
      <c r="Y127" s="87">
        <v>1</v>
      </c>
      <c r="Z127" s="15">
        <v>1</v>
      </c>
      <c r="AA127" s="15">
        <v>13</v>
      </c>
    </row>
    <row r="128" spans="1:27" x14ac:dyDescent="0.25">
      <c r="I128" s="15">
        <f>SUM(I4:J124)/(121*I127)</f>
        <v>0.66115702479338845</v>
      </c>
      <c r="K128" s="15">
        <f t="shared" ref="K128:AA128" si="16">SUM(K4:L124)/(121*K127)</f>
        <v>0.76033057851239672</v>
      </c>
      <c r="M128" s="15">
        <f t="shared" si="16"/>
        <v>0.64462809917355368</v>
      </c>
      <c r="O128" s="15">
        <f t="shared" si="16"/>
        <v>0.80578512396694213</v>
      </c>
      <c r="Q128" s="15">
        <f t="shared" si="16"/>
        <v>0.75206611570247939</v>
      </c>
      <c r="S128" s="15">
        <f t="shared" si="16"/>
        <v>0.7024793388429752</v>
      </c>
      <c r="U128" s="15">
        <f t="shared" si="16"/>
        <v>0.62809917355371903</v>
      </c>
      <c r="W128" s="15">
        <f t="shared" si="16"/>
        <v>0.65702479338842978</v>
      </c>
      <c r="Y128" s="15">
        <f t="shared" si="16"/>
        <v>0.76033057851239672</v>
      </c>
      <c r="AA128" s="15">
        <f t="shared" si="16"/>
        <v>0.71837253655435473</v>
      </c>
    </row>
  </sheetData>
  <autoFilter ref="A1:AA124">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autoFilter>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124"/>
    <dataValidation type="list" allowBlank="1" showInputMessage="1" showErrorMessage="1" sqref="I4:J124 W4:X124 O4:R124">
      <formula1>балл2</formula1>
    </dataValidation>
    <dataValidation type="list" allowBlank="1" showInputMessage="1" showErrorMessage="1" sqref="K4:N124 Y4:Z124 S4:V124">
      <formula1>балл1</formula1>
    </dataValidation>
    <dataValidation allowBlank="1" showErrorMessage="1" sqref="A4 E4:G124"/>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A1:AD68"/>
  <sheetViews>
    <sheetView showGridLines="0" zoomScale="80" zoomScaleNormal="80" workbookViewId="0">
      <selection activeCell="A68" sqref="A68:XFD68"/>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40</v>
      </c>
      <c r="C4" s="6">
        <f>VLOOKUP(B4,[14]Списки!$C$1:$E$40,2,FALSE)</f>
        <v>11484</v>
      </c>
      <c r="D4" s="6" t="str">
        <f>VLOOKUP(B4,[14]Списки!$C$1:$E$40,3,FALSE)</f>
        <v>СОШ</v>
      </c>
      <c r="E4" s="7" t="s">
        <v>41</v>
      </c>
      <c r="F4" s="8">
        <v>71</v>
      </c>
      <c r="G4" s="8">
        <v>61</v>
      </c>
      <c r="H4" s="8">
        <f>C4*1000+1</f>
        <v>11484001</v>
      </c>
      <c r="I4" s="9">
        <v>2</v>
      </c>
      <c r="J4" s="9"/>
      <c r="K4" s="10">
        <v>0</v>
      </c>
      <c r="L4" s="10"/>
      <c r="M4" s="9"/>
      <c r="N4" s="9">
        <v>0</v>
      </c>
      <c r="O4" s="10">
        <v>1</v>
      </c>
      <c r="P4" s="10"/>
      <c r="Q4" s="9"/>
      <c r="R4" s="9">
        <v>1</v>
      </c>
      <c r="S4" s="10">
        <v>1</v>
      </c>
      <c r="T4" s="10"/>
      <c r="U4" s="9"/>
      <c r="V4" s="9">
        <v>1</v>
      </c>
      <c r="W4" s="10">
        <v>0</v>
      </c>
      <c r="X4" s="10"/>
      <c r="Y4" s="9">
        <v>1</v>
      </c>
      <c r="Z4" s="9"/>
      <c r="AA4" s="11">
        <f>IF(COUNTBLANK(I4:Z4)&lt;=9,SUM(I4:Z4),"Не писал")</f>
        <v>7</v>
      </c>
      <c r="AC4" s="83" t="s">
        <v>81</v>
      </c>
      <c r="AD4" s="83" t="s">
        <v>150</v>
      </c>
    </row>
    <row r="5" spans="1:30" ht="30" customHeight="1" x14ac:dyDescent="0.25">
      <c r="A5" s="4" t="str">
        <f>A4</f>
        <v>Московский</v>
      </c>
      <c r="B5" s="12" t="str">
        <f t="shared" ref="B5:G20" si="0">B4</f>
        <v>ГБОУ СОШ №484</v>
      </c>
      <c r="C5" s="6">
        <f t="shared" si="0"/>
        <v>11484</v>
      </c>
      <c r="D5" s="6" t="str">
        <f t="shared" si="0"/>
        <v>СОШ</v>
      </c>
      <c r="E5" s="8" t="str">
        <f t="shared" si="0"/>
        <v>3 а</v>
      </c>
      <c r="F5" s="8">
        <f t="shared" si="0"/>
        <v>71</v>
      </c>
      <c r="G5" s="8">
        <f t="shared" si="0"/>
        <v>61</v>
      </c>
      <c r="H5" s="8">
        <f>H4+1</f>
        <v>11484002</v>
      </c>
      <c r="I5" s="9"/>
      <c r="J5" s="9">
        <v>2</v>
      </c>
      <c r="K5" s="10">
        <v>1</v>
      </c>
      <c r="L5" s="10"/>
      <c r="M5" s="9">
        <v>0</v>
      </c>
      <c r="N5" s="9"/>
      <c r="O5" s="10"/>
      <c r="P5" s="10">
        <v>0</v>
      </c>
      <c r="Q5" s="9">
        <v>0</v>
      </c>
      <c r="R5" s="9"/>
      <c r="S5" s="10"/>
      <c r="T5" s="10">
        <v>1</v>
      </c>
      <c r="U5" s="9"/>
      <c r="V5" s="9">
        <v>1</v>
      </c>
      <c r="W5" s="10">
        <v>1</v>
      </c>
      <c r="X5" s="10"/>
      <c r="Y5" s="9">
        <v>1</v>
      </c>
      <c r="Z5" s="9"/>
      <c r="AA5" s="11">
        <f t="shared" ref="AA5:AA64" si="1">IF(COUNTBLANK(I5:Z5)&lt;=9,SUM(I5:Z5),"Не писал")</f>
        <v>7</v>
      </c>
      <c r="AC5" s="83">
        <v>0</v>
      </c>
      <c r="AD5" s="83">
        <f>COUNTIF(AA$4:AA$64,AC5)</f>
        <v>0</v>
      </c>
    </row>
    <row r="6" spans="1:30" ht="30" customHeight="1" x14ac:dyDescent="0.25">
      <c r="A6" s="4" t="str">
        <f t="shared" ref="A6:G21" si="2">A5</f>
        <v>Московский</v>
      </c>
      <c r="B6" s="12" t="str">
        <f t="shared" si="0"/>
        <v>ГБОУ СОШ №484</v>
      </c>
      <c r="C6" s="6">
        <f t="shared" si="0"/>
        <v>11484</v>
      </c>
      <c r="D6" s="6" t="str">
        <f t="shared" si="0"/>
        <v>СОШ</v>
      </c>
      <c r="E6" s="8" t="str">
        <f t="shared" si="0"/>
        <v>3 а</v>
      </c>
      <c r="F6" s="8">
        <f t="shared" si="0"/>
        <v>71</v>
      </c>
      <c r="G6" s="8">
        <f t="shared" si="0"/>
        <v>61</v>
      </c>
      <c r="H6" s="8">
        <f t="shared" ref="H6:H64" si="3">H5+1</f>
        <v>11484003</v>
      </c>
      <c r="I6" s="9"/>
      <c r="J6" s="9">
        <v>2</v>
      </c>
      <c r="K6" s="10">
        <v>1</v>
      </c>
      <c r="L6" s="10"/>
      <c r="M6" s="9">
        <v>1</v>
      </c>
      <c r="N6" s="9"/>
      <c r="O6" s="10"/>
      <c r="P6" s="10">
        <v>1</v>
      </c>
      <c r="Q6" s="9">
        <v>2</v>
      </c>
      <c r="R6" s="9"/>
      <c r="S6" s="10">
        <v>1</v>
      </c>
      <c r="T6" s="10"/>
      <c r="U6" s="9"/>
      <c r="V6" s="9">
        <v>1</v>
      </c>
      <c r="W6" s="10">
        <v>1</v>
      </c>
      <c r="X6" s="10"/>
      <c r="Y6" s="9">
        <v>0</v>
      </c>
      <c r="Z6" s="9"/>
      <c r="AA6" s="11">
        <f t="shared" si="1"/>
        <v>10</v>
      </c>
      <c r="AC6" s="83">
        <v>1</v>
      </c>
      <c r="AD6" s="83">
        <f t="shared" ref="AD6:AD18" si="4">COUNTIF(AA$4:AA$64,AC6)</f>
        <v>0</v>
      </c>
    </row>
    <row r="7" spans="1:30" ht="30" customHeight="1" x14ac:dyDescent="0.25">
      <c r="A7" s="4" t="str">
        <f t="shared" si="2"/>
        <v>Московский</v>
      </c>
      <c r="B7" s="12" t="str">
        <f t="shared" si="0"/>
        <v>ГБОУ СОШ №484</v>
      </c>
      <c r="C7" s="6">
        <f t="shared" si="0"/>
        <v>11484</v>
      </c>
      <c r="D7" s="6" t="str">
        <f t="shared" si="0"/>
        <v>СОШ</v>
      </c>
      <c r="E7" s="8" t="str">
        <f t="shared" si="0"/>
        <v>3 а</v>
      </c>
      <c r="F7" s="8">
        <f t="shared" si="0"/>
        <v>71</v>
      </c>
      <c r="G7" s="8">
        <f t="shared" si="0"/>
        <v>61</v>
      </c>
      <c r="H7" s="8">
        <f t="shared" si="3"/>
        <v>11484004</v>
      </c>
      <c r="I7" s="9"/>
      <c r="J7" s="9">
        <v>2</v>
      </c>
      <c r="K7" s="10"/>
      <c r="L7" s="10">
        <v>1</v>
      </c>
      <c r="M7" s="9">
        <v>1</v>
      </c>
      <c r="N7" s="9"/>
      <c r="O7" s="10">
        <v>2</v>
      </c>
      <c r="P7" s="10"/>
      <c r="Q7" s="9"/>
      <c r="R7" s="9">
        <v>2</v>
      </c>
      <c r="S7" s="10">
        <v>0</v>
      </c>
      <c r="T7" s="10"/>
      <c r="U7" s="9"/>
      <c r="V7" s="9">
        <v>0</v>
      </c>
      <c r="W7" s="10">
        <v>2</v>
      </c>
      <c r="X7" s="10"/>
      <c r="Y7" s="9">
        <v>1</v>
      </c>
      <c r="Z7" s="9"/>
      <c r="AA7" s="11">
        <f t="shared" si="1"/>
        <v>11</v>
      </c>
      <c r="AC7" s="83">
        <v>2</v>
      </c>
      <c r="AD7" s="83">
        <f t="shared" si="4"/>
        <v>0</v>
      </c>
    </row>
    <row r="8" spans="1:30" ht="30" customHeight="1" x14ac:dyDescent="0.25">
      <c r="A8" s="4" t="str">
        <f t="shared" si="2"/>
        <v>Московский</v>
      </c>
      <c r="B8" s="12" t="str">
        <f t="shared" si="0"/>
        <v>ГБОУ СОШ №484</v>
      </c>
      <c r="C8" s="6">
        <f t="shared" si="0"/>
        <v>11484</v>
      </c>
      <c r="D8" s="6" t="str">
        <f t="shared" si="0"/>
        <v>СОШ</v>
      </c>
      <c r="E8" s="8" t="str">
        <f t="shared" si="0"/>
        <v>3 а</v>
      </c>
      <c r="F8" s="8">
        <f t="shared" si="0"/>
        <v>71</v>
      </c>
      <c r="G8" s="8">
        <f t="shared" si="0"/>
        <v>61</v>
      </c>
      <c r="H8" s="8">
        <f t="shared" si="3"/>
        <v>11484005</v>
      </c>
      <c r="I8" s="9"/>
      <c r="J8" s="9">
        <v>2</v>
      </c>
      <c r="K8" s="10">
        <v>1</v>
      </c>
      <c r="L8" s="10"/>
      <c r="M8" s="9">
        <v>1</v>
      </c>
      <c r="N8" s="9"/>
      <c r="O8" s="10">
        <v>2</v>
      </c>
      <c r="P8" s="10"/>
      <c r="Q8" s="9"/>
      <c r="R8" s="9">
        <v>1</v>
      </c>
      <c r="S8" s="10">
        <v>1</v>
      </c>
      <c r="T8" s="10"/>
      <c r="U8" s="9">
        <v>0</v>
      </c>
      <c r="V8" s="9"/>
      <c r="W8" s="10">
        <v>1</v>
      </c>
      <c r="X8" s="10"/>
      <c r="Y8" s="9">
        <v>1</v>
      </c>
      <c r="Z8" s="9"/>
      <c r="AA8" s="11">
        <f t="shared" si="1"/>
        <v>10</v>
      </c>
      <c r="AC8" s="83">
        <v>3</v>
      </c>
      <c r="AD8" s="83">
        <f t="shared" si="4"/>
        <v>1</v>
      </c>
    </row>
    <row r="9" spans="1:30" ht="30" customHeight="1" x14ac:dyDescent="0.25">
      <c r="A9" s="4" t="str">
        <f t="shared" si="2"/>
        <v>Московский</v>
      </c>
      <c r="B9" s="12" t="str">
        <f t="shared" si="0"/>
        <v>ГБОУ СОШ №484</v>
      </c>
      <c r="C9" s="6">
        <f t="shared" si="0"/>
        <v>11484</v>
      </c>
      <c r="D9" s="6" t="str">
        <f t="shared" si="0"/>
        <v>СОШ</v>
      </c>
      <c r="E9" s="8" t="str">
        <f t="shared" si="0"/>
        <v>3 а</v>
      </c>
      <c r="F9" s="8">
        <f t="shared" si="0"/>
        <v>71</v>
      </c>
      <c r="G9" s="8">
        <f t="shared" si="0"/>
        <v>61</v>
      </c>
      <c r="H9" s="8">
        <f t="shared" si="3"/>
        <v>11484006</v>
      </c>
      <c r="I9" s="9">
        <v>2</v>
      </c>
      <c r="J9" s="9"/>
      <c r="K9" s="10">
        <v>1</v>
      </c>
      <c r="L9" s="10"/>
      <c r="M9" s="9">
        <v>1</v>
      </c>
      <c r="N9" s="9"/>
      <c r="O9" s="10"/>
      <c r="P9" s="10">
        <v>2</v>
      </c>
      <c r="Q9" s="9">
        <v>2</v>
      </c>
      <c r="R9" s="9"/>
      <c r="S9" s="10">
        <v>1</v>
      </c>
      <c r="T9" s="10"/>
      <c r="U9" s="9">
        <v>0</v>
      </c>
      <c r="V9" s="9"/>
      <c r="W9" s="10">
        <v>1</v>
      </c>
      <c r="X9" s="10"/>
      <c r="Y9" s="9">
        <v>1</v>
      </c>
      <c r="Z9" s="9"/>
      <c r="AA9" s="11">
        <f t="shared" si="1"/>
        <v>11</v>
      </c>
      <c r="AC9" s="83">
        <v>4</v>
      </c>
      <c r="AD9" s="83">
        <f t="shared" si="4"/>
        <v>1</v>
      </c>
    </row>
    <row r="10" spans="1:30" ht="30" customHeight="1" x14ac:dyDescent="0.25">
      <c r="A10" s="4" t="str">
        <f t="shared" si="2"/>
        <v>Московский</v>
      </c>
      <c r="B10" s="12" t="str">
        <f t="shared" si="0"/>
        <v>ГБОУ СОШ №484</v>
      </c>
      <c r="C10" s="6">
        <f t="shared" si="0"/>
        <v>11484</v>
      </c>
      <c r="D10" s="6" t="str">
        <f t="shared" si="0"/>
        <v>СОШ</v>
      </c>
      <c r="E10" s="8" t="str">
        <f t="shared" si="0"/>
        <v>3 а</v>
      </c>
      <c r="F10" s="8">
        <f t="shared" si="0"/>
        <v>71</v>
      </c>
      <c r="G10" s="8">
        <f t="shared" si="0"/>
        <v>61</v>
      </c>
      <c r="H10" s="8">
        <f t="shared" si="3"/>
        <v>11484007</v>
      </c>
      <c r="I10" s="9">
        <v>2</v>
      </c>
      <c r="J10" s="9"/>
      <c r="K10" s="10"/>
      <c r="L10" s="10">
        <v>1</v>
      </c>
      <c r="M10" s="9">
        <v>1</v>
      </c>
      <c r="N10" s="9"/>
      <c r="O10" s="10">
        <v>1</v>
      </c>
      <c r="P10" s="10"/>
      <c r="Q10" s="9">
        <v>1</v>
      </c>
      <c r="R10" s="9"/>
      <c r="S10" s="10"/>
      <c r="T10" s="10">
        <v>1</v>
      </c>
      <c r="U10" s="9">
        <v>0</v>
      </c>
      <c r="V10" s="9"/>
      <c r="W10" s="10"/>
      <c r="X10" s="10">
        <v>1</v>
      </c>
      <c r="Y10" s="9">
        <v>1</v>
      </c>
      <c r="Z10" s="9"/>
      <c r="AA10" s="11">
        <f t="shared" si="1"/>
        <v>9</v>
      </c>
      <c r="AC10" s="83">
        <v>5</v>
      </c>
      <c r="AD10" s="83">
        <f t="shared" si="4"/>
        <v>1</v>
      </c>
    </row>
    <row r="11" spans="1:30" ht="30" customHeight="1" x14ac:dyDescent="0.25">
      <c r="A11" s="4" t="str">
        <f t="shared" si="2"/>
        <v>Московский</v>
      </c>
      <c r="B11" s="12" t="str">
        <f t="shared" si="0"/>
        <v>ГБОУ СОШ №484</v>
      </c>
      <c r="C11" s="6">
        <f t="shared" si="0"/>
        <v>11484</v>
      </c>
      <c r="D11" s="6" t="str">
        <f t="shared" si="0"/>
        <v>СОШ</v>
      </c>
      <c r="E11" s="8" t="str">
        <f t="shared" si="0"/>
        <v>3 а</v>
      </c>
      <c r="F11" s="8">
        <f t="shared" si="0"/>
        <v>71</v>
      </c>
      <c r="G11" s="8">
        <f t="shared" si="0"/>
        <v>61</v>
      </c>
      <c r="H11" s="8">
        <f t="shared" si="3"/>
        <v>11484008</v>
      </c>
      <c r="I11" s="9">
        <v>1</v>
      </c>
      <c r="J11" s="9"/>
      <c r="K11" s="10">
        <v>0</v>
      </c>
      <c r="L11" s="10"/>
      <c r="M11" s="9">
        <v>0</v>
      </c>
      <c r="N11" s="9"/>
      <c r="O11" s="10">
        <v>1</v>
      </c>
      <c r="P11" s="10"/>
      <c r="Q11" s="9">
        <v>0</v>
      </c>
      <c r="R11" s="9"/>
      <c r="S11" s="10">
        <v>1</v>
      </c>
      <c r="T11" s="10"/>
      <c r="U11" s="9"/>
      <c r="V11" s="9">
        <v>1</v>
      </c>
      <c r="W11" s="10">
        <v>2</v>
      </c>
      <c r="X11" s="10"/>
      <c r="Y11" s="9">
        <v>1</v>
      </c>
      <c r="Z11" s="9"/>
      <c r="AA11" s="11">
        <f t="shared" si="1"/>
        <v>7</v>
      </c>
      <c r="AC11" s="83">
        <v>6</v>
      </c>
      <c r="AD11" s="83">
        <f t="shared" si="4"/>
        <v>5</v>
      </c>
    </row>
    <row r="12" spans="1:30" ht="30" customHeight="1" x14ac:dyDescent="0.25">
      <c r="A12" s="4" t="str">
        <f t="shared" si="2"/>
        <v>Московский</v>
      </c>
      <c r="B12" s="12" t="str">
        <f t="shared" si="0"/>
        <v>ГБОУ СОШ №484</v>
      </c>
      <c r="C12" s="6">
        <f t="shared" si="0"/>
        <v>11484</v>
      </c>
      <c r="D12" s="6" t="str">
        <f t="shared" si="0"/>
        <v>СОШ</v>
      </c>
      <c r="E12" s="8" t="str">
        <f t="shared" si="0"/>
        <v>3 а</v>
      </c>
      <c r="F12" s="8">
        <f t="shared" si="0"/>
        <v>71</v>
      </c>
      <c r="G12" s="8">
        <f t="shared" si="0"/>
        <v>61</v>
      </c>
      <c r="H12" s="8">
        <f t="shared" si="3"/>
        <v>11484009</v>
      </c>
      <c r="I12" s="9"/>
      <c r="J12" s="9">
        <v>2</v>
      </c>
      <c r="K12" s="10">
        <v>1</v>
      </c>
      <c r="L12" s="10"/>
      <c r="M12" s="9">
        <v>1</v>
      </c>
      <c r="N12" s="9"/>
      <c r="O12" s="10">
        <v>2</v>
      </c>
      <c r="P12" s="10"/>
      <c r="Q12" s="9">
        <v>2</v>
      </c>
      <c r="R12" s="9"/>
      <c r="S12" s="10">
        <v>1</v>
      </c>
      <c r="T12" s="10"/>
      <c r="U12" s="9">
        <v>0</v>
      </c>
      <c r="V12" s="9"/>
      <c r="W12" s="10">
        <v>2</v>
      </c>
      <c r="X12" s="10"/>
      <c r="Y12" s="9"/>
      <c r="Z12" s="9">
        <v>1</v>
      </c>
      <c r="AA12" s="11">
        <f t="shared" si="1"/>
        <v>12</v>
      </c>
      <c r="AC12" s="83">
        <v>7</v>
      </c>
      <c r="AD12" s="83">
        <f t="shared" si="4"/>
        <v>5</v>
      </c>
    </row>
    <row r="13" spans="1:30" ht="30" customHeight="1" x14ac:dyDescent="0.25">
      <c r="A13" s="4" t="str">
        <f t="shared" si="2"/>
        <v>Московский</v>
      </c>
      <c r="B13" s="12" t="str">
        <f t="shared" si="0"/>
        <v>ГБОУ СОШ №484</v>
      </c>
      <c r="C13" s="6">
        <f t="shared" si="0"/>
        <v>11484</v>
      </c>
      <c r="D13" s="6" t="str">
        <f t="shared" si="0"/>
        <v>СОШ</v>
      </c>
      <c r="E13" s="8" t="str">
        <f t="shared" si="0"/>
        <v>3 а</v>
      </c>
      <c r="F13" s="8">
        <f t="shared" si="0"/>
        <v>71</v>
      </c>
      <c r="G13" s="8">
        <f t="shared" si="0"/>
        <v>61</v>
      </c>
      <c r="H13" s="8">
        <f t="shared" si="3"/>
        <v>11484010</v>
      </c>
      <c r="I13" s="9"/>
      <c r="J13" s="9">
        <v>2</v>
      </c>
      <c r="K13" s="10">
        <v>1</v>
      </c>
      <c r="L13" s="10"/>
      <c r="M13" s="9">
        <v>1</v>
      </c>
      <c r="N13" s="9"/>
      <c r="O13" s="10">
        <v>1</v>
      </c>
      <c r="P13" s="10"/>
      <c r="Q13" s="9">
        <v>2</v>
      </c>
      <c r="R13" s="9"/>
      <c r="S13" s="10">
        <v>1</v>
      </c>
      <c r="T13" s="10"/>
      <c r="U13" s="9"/>
      <c r="V13" s="9">
        <v>0</v>
      </c>
      <c r="W13" s="10">
        <v>2</v>
      </c>
      <c r="X13" s="10"/>
      <c r="Y13" s="9">
        <v>1</v>
      </c>
      <c r="Z13" s="9"/>
      <c r="AA13" s="11">
        <f t="shared" si="1"/>
        <v>11</v>
      </c>
      <c r="AC13" s="83">
        <v>8</v>
      </c>
      <c r="AD13" s="83">
        <f t="shared" si="4"/>
        <v>10</v>
      </c>
    </row>
    <row r="14" spans="1:30" ht="30" customHeight="1" x14ac:dyDescent="0.25">
      <c r="A14" s="4" t="str">
        <f t="shared" si="2"/>
        <v>Московский</v>
      </c>
      <c r="B14" s="12" t="str">
        <f t="shared" si="0"/>
        <v>ГБОУ СОШ №484</v>
      </c>
      <c r="C14" s="6">
        <f t="shared" si="0"/>
        <v>11484</v>
      </c>
      <c r="D14" s="6" t="str">
        <f t="shared" si="0"/>
        <v>СОШ</v>
      </c>
      <c r="E14" s="8" t="str">
        <f t="shared" si="0"/>
        <v>3 а</v>
      </c>
      <c r="F14" s="8">
        <f t="shared" si="0"/>
        <v>71</v>
      </c>
      <c r="G14" s="8">
        <f t="shared" si="0"/>
        <v>61</v>
      </c>
      <c r="H14" s="8">
        <f t="shared" si="3"/>
        <v>11484011</v>
      </c>
      <c r="I14" s="9"/>
      <c r="J14" s="9">
        <v>0</v>
      </c>
      <c r="K14" s="10">
        <v>1</v>
      </c>
      <c r="L14" s="10"/>
      <c r="M14" s="9">
        <v>0</v>
      </c>
      <c r="N14" s="9"/>
      <c r="O14" s="10"/>
      <c r="P14" s="10">
        <v>0</v>
      </c>
      <c r="Q14" s="9"/>
      <c r="R14" s="9">
        <v>2</v>
      </c>
      <c r="S14" s="10">
        <v>0</v>
      </c>
      <c r="T14" s="10"/>
      <c r="U14" s="9"/>
      <c r="V14" s="9">
        <v>1</v>
      </c>
      <c r="W14" s="10">
        <v>0</v>
      </c>
      <c r="X14" s="10"/>
      <c r="Y14" s="9">
        <v>1</v>
      </c>
      <c r="Z14" s="9"/>
      <c r="AA14" s="11">
        <f t="shared" si="1"/>
        <v>5</v>
      </c>
      <c r="AC14" s="83">
        <v>9</v>
      </c>
      <c r="AD14" s="83">
        <f t="shared" si="4"/>
        <v>9</v>
      </c>
    </row>
    <row r="15" spans="1:30" ht="30" customHeight="1" x14ac:dyDescent="0.25">
      <c r="A15" s="4" t="str">
        <f t="shared" si="2"/>
        <v>Московский</v>
      </c>
      <c r="B15" s="12" t="str">
        <f t="shared" si="0"/>
        <v>ГБОУ СОШ №484</v>
      </c>
      <c r="C15" s="6">
        <f t="shared" si="0"/>
        <v>11484</v>
      </c>
      <c r="D15" s="6" t="str">
        <f t="shared" si="0"/>
        <v>СОШ</v>
      </c>
      <c r="E15" s="8" t="str">
        <f t="shared" si="0"/>
        <v>3 а</v>
      </c>
      <c r="F15" s="8">
        <f t="shared" si="0"/>
        <v>71</v>
      </c>
      <c r="G15" s="8">
        <f t="shared" si="0"/>
        <v>61</v>
      </c>
      <c r="H15" s="8">
        <f t="shared" si="3"/>
        <v>11484012</v>
      </c>
      <c r="I15" s="9"/>
      <c r="J15" s="9">
        <v>2</v>
      </c>
      <c r="K15" s="10">
        <v>1</v>
      </c>
      <c r="L15" s="10"/>
      <c r="M15" s="9">
        <v>0</v>
      </c>
      <c r="N15" s="9"/>
      <c r="O15" s="10">
        <v>2</v>
      </c>
      <c r="P15" s="10"/>
      <c r="Q15" s="9">
        <v>0</v>
      </c>
      <c r="R15" s="9"/>
      <c r="S15" s="10">
        <v>1</v>
      </c>
      <c r="T15" s="10"/>
      <c r="U15" s="9"/>
      <c r="V15" s="9">
        <v>0</v>
      </c>
      <c r="W15" s="10"/>
      <c r="X15" s="10">
        <v>1</v>
      </c>
      <c r="Y15" s="9">
        <v>1</v>
      </c>
      <c r="Z15" s="9"/>
      <c r="AA15" s="11">
        <f t="shared" si="1"/>
        <v>8</v>
      </c>
      <c r="AC15" s="83">
        <v>10</v>
      </c>
      <c r="AD15" s="83">
        <f t="shared" si="4"/>
        <v>14</v>
      </c>
    </row>
    <row r="16" spans="1:30" ht="30" customHeight="1" x14ac:dyDescent="0.25">
      <c r="A16" s="4" t="str">
        <f t="shared" si="2"/>
        <v>Московский</v>
      </c>
      <c r="B16" s="12" t="str">
        <f t="shared" si="0"/>
        <v>ГБОУ СОШ №484</v>
      </c>
      <c r="C16" s="6">
        <f t="shared" si="0"/>
        <v>11484</v>
      </c>
      <c r="D16" s="6" t="str">
        <f t="shared" si="0"/>
        <v>СОШ</v>
      </c>
      <c r="E16" s="8" t="str">
        <f t="shared" si="0"/>
        <v>3 а</v>
      </c>
      <c r="F16" s="8">
        <f t="shared" si="0"/>
        <v>71</v>
      </c>
      <c r="G16" s="8">
        <f t="shared" si="0"/>
        <v>61</v>
      </c>
      <c r="H16" s="8">
        <f t="shared" si="3"/>
        <v>11484013</v>
      </c>
      <c r="I16" s="9">
        <v>2</v>
      </c>
      <c r="J16" s="9"/>
      <c r="K16" s="10">
        <v>1</v>
      </c>
      <c r="L16" s="10"/>
      <c r="M16" s="9">
        <v>1</v>
      </c>
      <c r="N16" s="9"/>
      <c r="O16" s="10"/>
      <c r="P16" s="10">
        <v>2</v>
      </c>
      <c r="Q16" s="9"/>
      <c r="R16" s="9">
        <v>2</v>
      </c>
      <c r="S16" s="10">
        <v>1</v>
      </c>
      <c r="T16" s="10"/>
      <c r="U16" s="9"/>
      <c r="V16" s="9">
        <v>0</v>
      </c>
      <c r="W16" s="10">
        <v>1</v>
      </c>
      <c r="X16" s="10"/>
      <c r="Y16" s="9">
        <v>1</v>
      </c>
      <c r="Z16" s="9"/>
      <c r="AA16" s="11">
        <f t="shared" si="1"/>
        <v>11</v>
      </c>
      <c r="AC16" s="83">
        <v>11</v>
      </c>
      <c r="AD16" s="83">
        <f t="shared" si="4"/>
        <v>10</v>
      </c>
    </row>
    <row r="17" spans="1:30" ht="30" customHeight="1" x14ac:dyDescent="0.25">
      <c r="A17" s="4" t="str">
        <f t="shared" si="2"/>
        <v>Московский</v>
      </c>
      <c r="B17" s="12" t="str">
        <f t="shared" si="0"/>
        <v>ГБОУ СОШ №484</v>
      </c>
      <c r="C17" s="6">
        <f t="shared" si="0"/>
        <v>11484</v>
      </c>
      <c r="D17" s="6" t="str">
        <f t="shared" si="0"/>
        <v>СОШ</v>
      </c>
      <c r="E17" s="8" t="str">
        <f t="shared" si="0"/>
        <v>3 а</v>
      </c>
      <c r="F17" s="8">
        <f t="shared" si="0"/>
        <v>71</v>
      </c>
      <c r="G17" s="8">
        <f t="shared" si="0"/>
        <v>61</v>
      </c>
      <c r="H17" s="8">
        <f t="shared" si="3"/>
        <v>11484014</v>
      </c>
      <c r="I17" s="9">
        <v>1</v>
      </c>
      <c r="J17" s="9"/>
      <c r="K17" s="10">
        <v>1</v>
      </c>
      <c r="L17" s="10"/>
      <c r="M17" s="9">
        <v>0</v>
      </c>
      <c r="N17" s="9"/>
      <c r="O17" s="10"/>
      <c r="P17" s="10">
        <v>0</v>
      </c>
      <c r="Q17" s="9">
        <v>0</v>
      </c>
      <c r="R17" s="9"/>
      <c r="S17" s="10">
        <v>0</v>
      </c>
      <c r="T17" s="10"/>
      <c r="U17" s="9"/>
      <c r="V17" s="9">
        <v>1</v>
      </c>
      <c r="W17" s="10">
        <v>2</v>
      </c>
      <c r="X17" s="10"/>
      <c r="Y17" s="9">
        <v>1</v>
      </c>
      <c r="Z17" s="9"/>
      <c r="AA17" s="11">
        <f t="shared" si="1"/>
        <v>6</v>
      </c>
      <c r="AC17" s="83">
        <v>12</v>
      </c>
      <c r="AD17" s="83">
        <f t="shared" si="4"/>
        <v>5</v>
      </c>
    </row>
    <row r="18" spans="1:30" ht="30" customHeight="1" x14ac:dyDescent="0.25">
      <c r="A18" s="4" t="str">
        <f t="shared" si="2"/>
        <v>Московский</v>
      </c>
      <c r="B18" s="12" t="str">
        <f t="shared" si="0"/>
        <v>ГБОУ СОШ №484</v>
      </c>
      <c r="C18" s="6">
        <f t="shared" si="0"/>
        <v>11484</v>
      </c>
      <c r="D18" s="6" t="str">
        <f t="shared" si="0"/>
        <v>СОШ</v>
      </c>
      <c r="E18" s="8" t="str">
        <f t="shared" si="0"/>
        <v>3 а</v>
      </c>
      <c r="F18" s="8">
        <f t="shared" si="0"/>
        <v>71</v>
      </c>
      <c r="G18" s="8">
        <f t="shared" si="0"/>
        <v>61</v>
      </c>
      <c r="H18" s="8">
        <f t="shared" si="3"/>
        <v>11484015</v>
      </c>
      <c r="I18" s="9"/>
      <c r="J18" s="9">
        <v>1</v>
      </c>
      <c r="K18" s="10">
        <v>1</v>
      </c>
      <c r="L18" s="10"/>
      <c r="M18" s="9">
        <v>1</v>
      </c>
      <c r="N18" s="9"/>
      <c r="O18" s="10">
        <v>2</v>
      </c>
      <c r="P18" s="10"/>
      <c r="Q18" s="9">
        <v>0</v>
      </c>
      <c r="R18" s="9"/>
      <c r="S18" s="10">
        <v>1</v>
      </c>
      <c r="T18" s="10"/>
      <c r="U18" s="9">
        <v>1</v>
      </c>
      <c r="V18" s="9"/>
      <c r="W18" s="10">
        <v>2</v>
      </c>
      <c r="X18" s="10"/>
      <c r="Y18" s="9">
        <v>1</v>
      </c>
      <c r="Z18" s="9"/>
      <c r="AA18" s="11">
        <f t="shared" si="1"/>
        <v>10</v>
      </c>
      <c r="AC18" s="83">
        <v>13</v>
      </c>
      <c r="AD18" s="83">
        <f t="shared" si="4"/>
        <v>0</v>
      </c>
    </row>
    <row r="19" spans="1:30" ht="30" customHeight="1" x14ac:dyDescent="0.25">
      <c r="A19" s="4" t="str">
        <f t="shared" si="2"/>
        <v>Московский</v>
      </c>
      <c r="B19" s="12" t="str">
        <f t="shared" si="0"/>
        <v>ГБОУ СОШ №484</v>
      </c>
      <c r="C19" s="6">
        <f t="shared" si="0"/>
        <v>11484</v>
      </c>
      <c r="D19" s="6" t="str">
        <f t="shared" si="0"/>
        <v>СОШ</v>
      </c>
      <c r="E19" s="8" t="str">
        <f t="shared" si="0"/>
        <v>3 а</v>
      </c>
      <c r="F19" s="8">
        <f t="shared" si="0"/>
        <v>71</v>
      </c>
      <c r="G19" s="8">
        <f t="shared" si="0"/>
        <v>61</v>
      </c>
      <c r="H19" s="8">
        <f t="shared" si="3"/>
        <v>11484016</v>
      </c>
      <c r="I19" s="9">
        <v>1</v>
      </c>
      <c r="J19" s="9"/>
      <c r="K19" s="10">
        <v>1</v>
      </c>
      <c r="L19" s="10"/>
      <c r="M19" s="9">
        <v>1</v>
      </c>
      <c r="N19" s="9"/>
      <c r="O19" s="10">
        <v>1</v>
      </c>
      <c r="P19" s="10"/>
      <c r="Q19" s="9"/>
      <c r="R19" s="9">
        <v>2</v>
      </c>
      <c r="S19" s="10">
        <v>0</v>
      </c>
      <c r="T19" s="10"/>
      <c r="U19" s="9"/>
      <c r="V19" s="9">
        <v>0</v>
      </c>
      <c r="W19" s="10">
        <v>1</v>
      </c>
      <c r="X19" s="10"/>
      <c r="Y19" s="9"/>
      <c r="Z19" s="9">
        <v>1</v>
      </c>
      <c r="AA19" s="11">
        <f t="shared" si="1"/>
        <v>8</v>
      </c>
      <c r="AC19" s="52"/>
      <c r="AD19" s="85">
        <f>SUM(AD5:AD18)</f>
        <v>61</v>
      </c>
    </row>
    <row r="20" spans="1:30" ht="30" customHeight="1" x14ac:dyDescent="0.25">
      <c r="A20" s="4" t="str">
        <f t="shared" si="2"/>
        <v>Московский</v>
      </c>
      <c r="B20" s="12" t="str">
        <f t="shared" si="0"/>
        <v>ГБОУ СОШ №484</v>
      </c>
      <c r="C20" s="6">
        <f t="shared" si="0"/>
        <v>11484</v>
      </c>
      <c r="D20" s="6" t="str">
        <f t="shared" si="0"/>
        <v>СОШ</v>
      </c>
      <c r="E20" s="8" t="str">
        <f t="shared" si="0"/>
        <v>3 а</v>
      </c>
      <c r="F20" s="8">
        <f t="shared" si="0"/>
        <v>71</v>
      </c>
      <c r="G20" s="8">
        <f t="shared" si="0"/>
        <v>61</v>
      </c>
      <c r="H20" s="8">
        <f t="shared" si="3"/>
        <v>11484017</v>
      </c>
      <c r="I20" s="9"/>
      <c r="J20" s="9">
        <v>2</v>
      </c>
      <c r="K20" s="10">
        <v>1</v>
      </c>
      <c r="L20" s="10"/>
      <c r="M20" s="9">
        <v>1</v>
      </c>
      <c r="N20" s="9"/>
      <c r="O20" s="10">
        <v>2</v>
      </c>
      <c r="P20" s="10"/>
      <c r="Q20" s="9"/>
      <c r="R20" s="9">
        <v>2</v>
      </c>
      <c r="S20" s="10"/>
      <c r="T20" s="10">
        <v>0</v>
      </c>
      <c r="U20" s="9">
        <v>0</v>
      </c>
      <c r="V20" s="9"/>
      <c r="W20" s="10">
        <v>2</v>
      </c>
      <c r="X20" s="10"/>
      <c r="Y20" s="9"/>
      <c r="Z20" s="9">
        <v>1</v>
      </c>
      <c r="AA20" s="11">
        <f t="shared" si="1"/>
        <v>11</v>
      </c>
    </row>
    <row r="21" spans="1:30" ht="30" customHeight="1" x14ac:dyDescent="0.25">
      <c r="A21" s="4" t="str">
        <f t="shared" si="2"/>
        <v>Московский</v>
      </c>
      <c r="B21" s="12" t="str">
        <f t="shared" si="2"/>
        <v>ГБОУ СОШ №484</v>
      </c>
      <c r="C21" s="6">
        <f t="shared" si="2"/>
        <v>11484</v>
      </c>
      <c r="D21" s="6" t="str">
        <f t="shared" si="2"/>
        <v>СОШ</v>
      </c>
      <c r="E21" s="8" t="str">
        <f t="shared" si="2"/>
        <v>3 а</v>
      </c>
      <c r="F21" s="8">
        <f t="shared" si="2"/>
        <v>71</v>
      </c>
      <c r="G21" s="8">
        <f t="shared" si="2"/>
        <v>61</v>
      </c>
      <c r="H21" s="8">
        <f t="shared" si="3"/>
        <v>11484018</v>
      </c>
      <c r="I21" s="9"/>
      <c r="J21" s="9">
        <v>1</v>
      </c>
      <c r="K21" s="10">
        <v>1</v>
      </c>
      <c r="L21" s="10"/>
      <c r="M21" s="9">
        <v>1</v>
      </c>
      <c r="N21" s="9"/>
      <c r="O21" s="10">
        <v>2</v>
      </c>
      <c r="P21" s="10"/>
      <c r="Q21" s="9"/>
      <c r="R21" s="9">
        <v>1</v>
      </c>
      <c r="S21" s="10">
        <v>0</v>
      </c>
      <c r="T21" s="10"/>
      <c r="U21" s="9">
        <v>0</v>
      </c>
      <c r="V21" s="9"/>
      <c r="W21" s="10">
        <v>1</v>
      </c>
      <c r="X21" s="10"/>
      <c r="Y21" s="9">
        <v>1</v>
      </c>
      <c r="Z21" s="9"/>
      <c r="AA21" s="11">
        <f t="shared" si="1"/>
        <v>8</v>
      </c>
    </row>
    <row r="22" spans="1:30" ht="30" customHeight="1" x14ac:dyDescent="0.25">
      <c r="A22" s="4" t="str">
        <f t="shared" ref="A22:G37" si="5">A21</f>
        <v>Московский</v>
      </c>
      <c r="B22" s="12" t="str">
        <f t="shared" si="5"/>
        <v>ГБОУ СОШ №484</v>
      </c>
      <c r="C22" s="6">
        <f t="shared" si="5"/>
        <v>11484</v>
      </c>
      <c r="D22" s="6" t="str">
        <f t="shared" si="5"/>
        <v>СОШ</v>
      </c>
      <c r="E22" s="8" t="str">
        <f t="shared" si="5"/>
        <v>3 а</v>
      </c>
      <c r="F22" s="8">
        <f t="shared" si="5"/>
        <v>71</v>
      </c>
      <c r="G22" s="8">
        <f t="shared" si="5"/>
        <v>61</v>
      </c>
      <c r="H22" s="8">
        <f t="shared" si="3"/>
        <v>11484019</v>
      </c>
      <c r="I22" s="9"/>
      <c r="J22" s="9">
        <v>2</v>
      </c>
      <c r="K22" s="10"/>
      <c r="L22" s="10">
        <v>1</v>
      </c>
      <c r="M22" s="9">
        <v>1</v>
      </c>
      <c r="N22" s="9"/>
      <c r="O22" s="10">
        <v>2</v>
      </c>
      <c r="P22" s="10"/>
      <c r="Q22" s="9"/>
      <c r="R22" s="9">
        <v>2</v>
      </c>
      <c r="S22" s="10">
        <v>1</v>
      </c>
      <c r="T22" s="10"/>
      <c r="U22" s="9">
        <v>0</v>
      </c>
      <c r="V22" s="9"/>
      <c r="W22" s="10">
        <v>1</v>
      </c>
      <c r="X22" s="10"/>
      <c r="Y22" s="9"/>
      <c r="Z22" s="9">
        <v>1</v>
      </c>
      <c r="AA22" s="11">
        <f t="shared" si="1"/>
        <v>11</v>
      </c>
    </row>
    <row r="23" spans="1:30" ht="30" customHeight="1" x14ac:dyDescent="0.25">
      <c r="A23" s="4" t="str">
        <f t="shared" si="5"/>
        <v>Московский</v>
      </c>
      <c r="B23" s="12" t="str">
        <f t="shared" si="5"/>
        <v>ГБОУ СОШ №484</v>
      </c>
      <c r="C23" s="6">
        <f t="shared" si="5"/>
        <v>11484</v>
      </c>
      <c r="D23" s="6" t="str">
        <f t="shared" si="5"/>
        <v>СОШ</v>
      </c>
      <c r="E23" s="8" t="str">
        <f t="shared" si="5"/>
        <v>3 а</v>
      </c>
      <c r="F23" s="8">
        <f t="shared" si="5"/>
        <v>71</v>
      </c>
      <c r="G23" s="8">
        <f t="shared" si="5"/>
        <v>61</v>
      </c>
      <c r="H23" s="8">
        <f t="shared" si="3"/>
        <v>11484020</v>
      </c>
      <c r="I23" s="9">
        <v>2</v>
      </c>
      <c r="J23" s="9"/>
      <c r="K23" s="10">
        <v>1</v>
      </c>
      <c r="L23" s="10"/>
      <c r="M23" s="9">
        <v>1</v>
      </c>
      <c r="N23" s="9"/>
      <c r="O23" s="10"/>
      <c r="P23" s="10">
        <v>2</v>
      </c>
      <c r="Q23" s="9">
        <v>1</v>
      </c>
      <c r="R23" s="9"/>
      <c r="S23" s="10">
        <v>1</v>
      </c>
      <c r="T23" s="10"/>
      <c r="U23" s="9">
        <v>0</v>
      </c>
      <c r="V23" s="9"/>
      <c r="W23" s="10"/>
      <c r="X23" s="10">
        <v>1</v>
      </c>
      <c r="Y23" s="9">
        <v>1</v>
      </c>
      <c r="Z23" s="9"/>
      <c r="AA23" s="11">
        <f t="shared" si="1"/>
        <v>10</v>
      </c>
    </row>
    <row r="24" spans="1:30" ht="30" customHeight="1" x14ac:dyDescent="0.25">
      <c r="A24" s="4" t="str">
        <f t="shared" si="5"/>
        <v>Московский</v>
      </c>
      <c r="B24" s="12" t="str">
        <f t="shared" si="5"/>
        <v>ГБОУ СОШ №484</v>
      </c>
      <c r="C24" s="6">
        <f t="shared" si="5"/>
        <v>11484</v>
      </c>
      <c r="D24" s="6" t="str">
        <f t="shared" si="5"/>
        <v>СОШ</v>
      </c>
      <c r="E24" s="8" t="str">
        <f t="shared" si="5"/>
        <v>3 а</v>
      </c>
      <c r="F24" s="8">
        <f t="shared" si="5"/>
        <v>71</v>
      </c>
      <c r="G24" s="8">
        <f t="shared" si="5"/>
        <v>61</v>
      </c>
      <c r="H24" s="8">
        <f t="shared" si="3"/>
        <v>11484021</v>
      </c>
      <c r="I24" s="9">
        <v>2</v>
      </c>
      <c r="J24" s="9"/>
      <c r="K24" s="10">
        <v>1</v>
      </c>
      <c r="L24" s="10"/>
      <c r="M24" s="9"/>
      <c r="N24" s="9">
        <v>1</v>
      </c>
      <c r="O24" s="10"/>
      <c r="P24" s="10">
        <v>2</v>
      </c>
      <c r="Q24" s="9">
        <v>2</v>
      </c>
      <c r="R24" s="9"/>
      <c r="S24" s="10">
        <v>1</v>
      </c>
      <c r="T24" s="10"/>
      <c r="U24" s="9">
        <v>0</v>
      </c>
      <c r="V24" s="9"/>
      <c r="W24" s="10">
        <v>2</v>
      </c>
      <c r="X24" s="10"/>
      <c r="Y24" s="9">
        <v>1</v>
      </c>
      <c r="Z24" s="9"/>
      <c r="AA24" s="11">
        <f t="shared" si="1"/>
        <v>12</v>
      </c>
    </row>
    <row r="25" spans="1:30" ht="30" customHeight="1" x14ac:dyDescent="0.25">
      <c r="A25" s="4" t="str">
        <f t="shared" si="5"/>
        <v>Московский</v>
      </c>
      <c r="B25" s="12" t="str">
        <f t="shared" si="5"/>
        <v>ГБОУ СОШ №484</v>
      </c>
      <c r="C25" s="6">
        <f t="shared" si="5"/>
        <v>11484</v>
      </c>
      <c r="D25" s="6" t="str">
        <f t="shared" si="5"/>
        <v>СОШ</v>
      </c>
      <c r="E25" s="8" t="str">
        <f t="shared" si="5"/>
        <v>3 а</v>
      </c>
      <c r="F25" s="8">
        <f t="shared" si="5"/>
        <v>71</v>
      </c>
      <c r="G25" s="8">
        <f t="shared" si="5"/>
        <v>61</v>
      </c>
      <c r="H25" s="8">
        <f t="shared" si="3"/>
        <v>11484022</v>
      </c>
      <c r="I25" s="9">
        <v>0</v>
      </c>
      <c r="J25" s="9"/>
      <c r="K25" s="10">
        <v>1</v>
      </c>
      <c r="L25" s="10"/>
      <c r="M25" s="9"/>
      <c r="N25" s="9">
        <v>0</v>
      </c>
      <c r="O25" s="10">
        <v>2</v>
      </c>
      <c r="P25" s="10"/>
      <c r="Q25" s="9"/>
      <c r="R25" s="9">
        <v>2</v>
      </c>
      <c r="S25" s="10">
        <v>1</v>
      </c>
      <c r="T25" s="10"/>
      <c r="U25" s="9">
        <v>0</v>
      </c>
      <c r="V25" s="9"/>
      <c r="W25" s="10">
        <v>2</v>
      </c>
      <c r="X25" s="10"/>
      <c r="Y25" s="9">
        <v>1</v>
      </c>
      <c r="Z25" s="9"/>
      <c r="AA25" s="11">
        <f t="shared" si="1"/>
        <v>9</v>
      </c>
    </row>
    <row r="26" spans="1:30" ht="30" customHeight="1" x14ac:dyDescent="0.25">
      <c r="A26" s="4" t="str">
        <f t="shared" si="5"/>
        <v>Московский</v>
      </c>
      <c r="B26" s="12" t="str">
        <f t="shared" si="5"/>
        <v>ГБОУ СОШ №484</v>
      </c>
      <c r="C26" s="6">
        <f t="shared" si="5"/>
        <v>11484</v>
      </c>
      <c r="D26" s="6" t="str">
        <f t="shared" si="5"/>
        <v>СОШ</v>
      </c>
      <c r="E26" s="8" t="str">
        <f t="shared" si="5"/>
        <v>3 а</v>
      </c>
      <c r="F26" s="8">
        <f t="shared" si="5"/>
        <v>71</v>
      </c>
      <c r="G26" s="8">
        <f t="shared" si="5"/>
        <v>61</v>
      </c>
      <c r="H26" s="8">
        <f t="shared" si="3"/>
        <v>11484023</v>
      </c>
      <c r="I26" s="9"/>
      <c r="J26" s="9">
        <v>0</v>
      </c>
      <c r="K26" s="10">
        <v>1</v>
      </c>
      <c r="L26" s="10"/>
      <c r="M26" s="9">
        <v>1</v>
      </c>
      <c r="N26" s="9"/>
      <c r="O26" s="10">
        <v>2</v>
      </c>
      <c r="P26" s="10"/>
      <c r="Q26" s="9">
        <v>1</v>
      </c>
      <c r="R26" s="9"/>
      <c r="S26" s="10">
        <v>1</v>
      </c>
      <c r="T26" s="10"/>
      <c r="U26" s="9"/>
      <c r="V26" s="9">
        <v>1</v>
      </c>
      <c r="W26" s="10">
        <v>2</v>
      </c>
      <c r="X26" s="10"/>
      <c r="Y26" s="9"/>
      <c r="Z26" s="9">
        <v>1</v>
      </c>
      <c r="AA26" s="11">
        <f t="shared" si="1"/>
        <v>10</v>
      </c>
    </row>
    <row r="27" spans="1:30" ht="30" customHeight="1" x14ac:dyDescent="0.25">
      <c r="A27" s="4" t="str">
        <f t="shared" si="5"/>
        <v>Московский</v>
      </c>
      <c r="B27" s="12" t="str">
        <f t="shared" si="5"/>
        <v>ГБОУ СОШ №484</v>
      </c>
      <c r="C27" s="6">
        <f t="shared" si="5"/>
        <v>11484</v>
      </c>
      <c r="D27" s="6" t="str">
        <f t="shared" si="5"/>
        <v>СОШ</v>
      </c>
      <c r="E27" s="8" t="str">
        <f t="shared" si="5"/>
        <v>3 а</v>
      </c>
      <c r="F27" s="8">
        <f t="shared" si="5"/>
        <v>71</v>
      </c>
      <c r="G27" s="8">
        <f t="shared" si="5"/>
        <v>61</v>
      </c>
      <c r="H27" s="8">
        <f t="shared" si="3"/>
        <v>11484024</v>
      </c>
      <c r="I27" s="9"/>
      <c r="J27" s="9">
        <v>0</v>
      </c>
      <c r="K27" s="10"/>
      <c r="L27" s="10">
        <v>1</v>
      </c>
      <c r="M27" s="9">
        <v>0</v>
      </c>
      <c r="N27" s="9"/>
      <c r="O27" s="10">
        <v>2</v>
      </c>
      <c r="P27" s="10"/>
      <c r="Q27" s="9">
        <v>1</v>
      </c>
      <c r="R27" s="9"/>
      <c r="S27" s="10"/>
      <c r="T27" s="10">
        <v>1</v>
      </c>
      <c r="U27" s="9"/>
      <c r="V27" s="9">
        <v>1</v>
      </c>
      <c r="W27" s="10"/>
      <c r="X27" s="10">
        <v>2</v>
      </c>
      <c r="Y27" s="9"/>
      <c r="Z27" s="9">
        <v>1</v>
      </c>
      <c r="AA27" s="11">
        <f t="shared" si="1"/>
        <v>9</v>
      </c>
    </row>
    <row r="28" spans="1:30" ht="30" customHeight="1" x14ac:dyDescent="0.25">
      <c r="A28" s="4" t="str">
        <f t="shared" si="5"/>
        <v>Московский</v>
      </c>
      <c r="B28" s="12" t="str">
        <f t="shared" si="5"/>
        <v>ГБОУ СОШ №484</v>
      </c>
      <c r="C28" s="6">
        <f t="shared" si="5"/>
        <v>11484</v>
      </c>
      <c r="D28" s="6" t="str">
        <f t="shared" si="5"/>
        <v>СОШ</v>
      </c>
      <c r="E28" s="8" t="str">
        <f t="shared" si="5"/>
        <v>3 а</v>
      </c>
      <c r="F28" s="8">
        <f t="shared" si="5"/>
        <v>71</v>
      </c>
      <c r="G28" s="8">
        <f t="shared" si="5"/>
        <v>61</v>
      </c>
      <c r="H28" s="8">
        <f t="shared" si="3"/>
        <v>11484025</v>
      </c>
      <c r="I28" s="9"/>
      <c r="J28" s="9">
        <v>0</v>
      </c>
      <c r="K28" s="10">
        <v>1</v>
      </c>
      <c r="L28" s="10"/>
      <c r="M28" s="9">
        <v>1</v>
      </c>
      <c r="N28" s="9"/>
      <c r="O28" s="10">
        <v>2</v>
      </c>
      <c r="P28" s="10"/>
      <c r="Q28" s="9">
        <v>2</v>
      </c>
      <c r="R28" s="9"/>
      <c r="S28" s="10">
        <v>1</v>
      </c>
      <c r="T28" s="10"/>
      <c r="U28" s="9">
        <v>0</v>
      </c>
      <c r="V28" s="9"/>
      <c r="W28" s="10"/>
      <c r="X28" s="10">
        <v>2</v>
      </c>
      <c r="Y28" s="9">
        <v>1</v>
      </c>
      <c r="Z28" s="9"/>
      <c r="AA28" s="11">
        <f t="shared" si="1"/>
        <v>10</v>
      </c>
    </row>
    <row r="29" spans="1:30" ht="30" customHeight="1" x14ac:dyDescent="0.25">
      <c r="A29" s="4" t="str">
        <f t="shared" si="5"/>
        <v>Московский</v>
      </c>
      <c r="B29" s="12" t="str">
        <f t="shared" si="5"/>
        <v>ГБОУ СОШ №484</v>
      </c>
      <c r="C29" s="6">
        <f t="shared" si="5"/>
        <v>11484</v>
      </c>
      <c r="D29" s="6" t="str">
        <f t="shared" si="5"/>
        <v>СОШ</v>
      </c>
      <c r="E29" s="8" t="str">
        <f t="shared" si="5"/>
        <v>3 а</v>
      </c>
      <c r="F29" s="8">
        <f t="shared" si="5"/>
        <v>71</v>
      </c>
      <c r="G29" s="8">
        <f t="shared" si="5"/>
        <v>61</v>
      </c>
      <c r="H29" s="8">
        <f t="shared" si="3"/>
        <v>11484026</v>
      </c>
      <c r="I29" s="9"/>
      <c r="J29" s="9">
        <v>2</v>
      </c>
      <c r="K29" s="10">
        <v>1</v>
      </c>
      <c r="L29" s="10"/>
      <c r="M29" s="9">
        <v>1</v>
      </c>
      <c r="N29" s="9"/>
      <c r="O29" s="10">
        <v>1</v>
      </c>
      <c r="P29" s="10"/>
      <c r="Q29" s="9">
        <v>1</v>
      </c>
      <c r="R29" s="9"/>
      <c r="S29" s="10">
        <v>1</v>
      </c>
      <c r="T29" s="10"/>
      <c r="U29" s="9">
        <v>0</v>
      </c>
      <c r="V29" s="9"/>
      <c r="W29" s="10">
        <v>0</v>
      </c>
      <c r="X29" s="10"/>
      <c r="Y29" s="9"/>
      <c r="Z29" s="9">
        <v>0</v>
      </c>
      <c r="AA29" s="11">
        <f t="shared" si="1"/>
        <v>7</v>
      </c>
    </row>
    <row r="30" spans="1:30" ht="30" customHeight="1" x14ac:dyDescent="0.25">
      <c r="A30" s="4" t="str">
        <f t="shared" si="5"/>
        <v>Московский</v>
      </c>
      <c r="B30" s="12" t="str">
        <f t="shared" si="5"/>
        <v>ГБОУ СОШ №484</v>
      </c>
      <c r="C30" s="6">
        <f t="shared" si="5"/>
        <v>11484</v>
      </c>
      <c r="D30" s="6" t="str">
        <f t="shared" si="5"/>
        <v>СОШ</v>
      </c>
      <c r="E30" s="8" t="str">
        <f t="shared" si="5"/>
        <v>3 а</v>
      </c>
      <c r="F30" s="8">
        <f t="shared" si="5"/>
        <v>71</v>
      </c>
      <c r="G30" s="8">
        <f t="shared" si="5"/>
        <v>61</v>
      </c>
      <c r="H30" s="8">
        <f t="shared" si="3"/>
        <v>11484027</v>
      </c>
      <c r="I30" s="9"/>
      <c r="J30" s="9">
        <v>2</v>
      </c>
      <c r="K30" s="10">
        <v>1</v>
      </c>
      <c r="L30" s="10"/>
      <c r="M30" s="9">
        <v>1</v>
      </c>
      <c r="N30" s="9"/>
      <c r="O30" s="10">
        <v>2</v>
      </c>
      <c r="P30" s="10"/>
      <c r="Q30" s="9">
        <v>1</v>
      </c>
      <c r="R30" s="9"/>
      <c r="S30" s="10">
        <v>1</v>
      </c>
      <c r="T30" s="10"/>
      <c r="U30" s="9">
        <v>0</v>
      </c>
      <c r="V30" s="9"/>
      <c r="W30" s="10">
        <v>2</v>
      </c>
      <c r="X30" s="10"/>
      <c r="Y30" s="9">
        <v>1</v>
      </c>
      <c r="Z30" s="9"/>
      <c r="AA30" s="11">
        <f t="shared" si="1"/>
        <v>11</v>
      </c>
    </row>
    <row r="31" spans="1:30" ht="30" customHeight="1" x14ac:dyDescent="0.25">
      <c r="A31" s="4" t="str">
        <f t="shared" si="5"/>
        <v>Московский</v>
      </c>
      <c r="B31" s="12" t="str">
        <f t="shared" si="5"/>
        <v>ГБОУ СОШ №484</v>
      </c>
      <c r="C31" s="6">
        <f t="shared" si="5"/>
        <v>11484</v>
      </c>
      <c r="D31" s="6" t="str">
        <f t="shared" si="5"/>
        <v>СОШ</v>
      </c>
      <c r="E31" s="8" t="str">
        <f t="shared" si="5"/>
        <v>3 а</v>
      </c>
      <c r="F31" s="8">
        <f t="shared" si="5"/>
        <v>71</v>
      </c>
      <c r="G31" s="8">
        <f t="shared" si="5"/>
        <v>61</v>
      </c>
      <c r="H31" s="8">
        <f t="shared" si="3"/>
        <v>11484028</v>
      </c>
      <c r="I31" s="9"/>
      <c r="J31" s="9">
        <v>2</v>
      </c>
      <c r="K31" s="10"/>
      <c r="L31" s="10">
        <v>1</v>
      </c>
      <c r="M31" s="9">
        <v>0</v>
      </c>
      <c r="N31" s="9"/>
      <c r="O31" s="10">
        <v>2</v>
      </c>
      <c r="P31" s="10"/>
      <c r="Q31" s="9">
        <v>0</v>
      </c>
      <c r="R31" s="9"/>
      <c r="S31" s="10">
        <v>1</v>
      </c>
      <c r="T31" s="10"/>
      <c r="U31" s="9">
        <v>0</v>
      </c>
      <c r="V31" s="9"/>
      <c r="W31" s="10">
        <v>2</v>
      </c>
      <c r="X31" s="10"/>
      <c r="Y31" s="9">
        <v>1</v>
      </c>
      <c r="Z31" s="9"/>
      <c r="AA31" s="11">
        <f t="shared" si="1"/>
        <v>9</v>
      </c>
    </row>
    <row r="32" spans="1:30" ht="30" customHeight="1" x14ac:dyDescent="0.25">
      <c r="A32" s="4" t="str">
        <f t="shared" si="5"/>
        <v>Московский</v>
      </c>
      <c r="B32" s="12" t="str">
        <f t="shared" si="5"/>
        <v>ГБОУ СОШ №484</v>
      </c>
      <c r="C32" s="6">
        <f t="shared" si="5"/>
        <v>11484</v>
      </c>
      <c r="D32" s="6" t="str">
        <f t="shared" si="5"/>
        <v>СОШ</v>
      </c>
      <c r="E32" s="8" t="str">
        <f t="shared" si="5"/>
        <v>3 а</v>
      </c>
      <c r="F32" s="8">
        <f t="shared" si="5"/>
        <v>71</v>
      </c>
      <c r="G32" s="8">
        <f t="shared" si="5"/>
        <v>61</v>
      </c>
      <c r="H32" s="8">
        <f t="shared" si="3"/>
        <v>11484029</v>
      </c>
      <c r="I32" s="9"/>
      <c r="J32" s="9">
        <v>2</v>
      </c>
      <c r="K32" s="10"/>
      <c r="L32" s="10">
        <v>1</v>
      </c>
      <c r="M32" s="9">
        <v>0</v>
      </c>
      <c r="N32" s="9"/>
      <c r="O32" s="10">
        <v>2</v>
      </c>
      <c r="P32" s="10"/>
      <c r="Q32" s="9">
        <v>0</v>
      </c>
      <c r="R32" s="9"/>
      <c r="S32" s="10">
        <v>1</v>
      </c>
      <c r="T32" s="10"/>
      <c r="U32" s="9"/>
      <c r="V32" s="9">
        <v>0</v>
      </c>
      <c r="W32" s="10">
        <v>1</v>
      </c>
      <c r="X32" s="10"/>
      <c r="Y32" s="9">
        <v>1</v>
      </c>
      <c r="Z32" s="9"/>
      <c r="AA32" s="11">
        <f t="shared" si="1"/>
        <v>8</v>
      </c>
    </row>
    <row r="33" spans="1:27" ht="30" customHeight="1" x14ac:dyDescent="0.25">
      <c r="A33" s="4" t="str">
        <f t="shared" si="5"/>
        <v>Московский</v>
      </c>
      <c r="B33" s="12" t="str">
        <f t="shared" si="5"/>
        <v>ГБОУ СОШ №484</v>
      </c>
      <c r="C33" s="6">
        <f t="shared" si="5"/>
        <v>11484</v>
      </c>
      <c r="D33" s="6" t="str">
        <f t="shared" si="5"/>
        <v>СОШ</v>
      </c>
      <c r="E33" s="8" t="str">
        <f t="shared" si="5"/>
        <v>3 а</v>
      </c>
      <c r="F33" s="8">
        <f t="shared" si="5"/>
        <v>71</v>
      </c>
      <c r="G33" s="8">
        <f t="shared" si="5"/>
        <v>61</v>
      </c>
      <c r="H33" s="8">
        <f t="shared" si="3"/>
        <v>11484030</v>
      </c>
      <c r="I33" s="9"/>
      <c r="J33" s="9">
        <v>0</v>
      </c>
      <c r="K33" s="10"/>
      <c r="L33" s="10">
        <v>1</v>
      </c>
      <c r="M33" s="9">
        <v>0</v>
      </c>
      <c r="N33" s="9"/>
      <c r="O33" s="10"/>
      <c r="P33" s="10">
        <v>1</v>
      </c>
      <c r="Q33" s="9"/>
      <c r="R33" s="9">
        <v>1</v>
      </c>
      <c r="S33" s="10">
        <v>0</v>
      </c>
      <c r="T33" s="10"/>
      <c r="U33" s="9"/>
      <c r="V33" s="9">
        <v>1</v>
      </c>
      <c r="W33" s="10"/>
      <c r="X33" s="10">
        <v>2</v>
      </c>
      <c r="Y33" s="9">
        <v>0</v>
      </c>
      <c r="Z33" s="9"/>
      <c r="AA33" s="11">
        <f t="shared" si="1"/>
        <v>6</v>
      </c>
    </row>
    <row r="34" spans="1:27" ht="30" customHeight="1" x14ac:dyDescent="0.25">
      <c r="A34" s="4" t="str">
        <f t="shared" si="5"/>
        <v>Московский</v>
      </c>
      <c r="B34" s="12" t="str">
        <f t="shared" si="5"/>
        <v>ГБОУ СОШ №484</v>
      </c>
      <c r="C34" s="6">
        <f t="shared" si="5"/>
        <v>11484</v>
      </c>
      <c r="D34" s="6" t="str">
        <f t="shared" si="5"/>
        <v>СОШ</v>
      </c>
      <c r="E34" s="8" t="str">
        <f t="shared" si="5"/>
        <v>3 а</v>
      </c>
      <c r="F34" s="8">
        <f t="shared" si="5"/>
        <v>71</v>
      </c>
      <c r="G34" s="8">
        <f t="shared" si="5"/>
        <v>61</v>
      </c>
      <c r="H34" s="8">
        <f t="shared" si="3"/>
        <v>11484031</v>
      </c>
      <c r="I34" s="9"/>
      <c r="J34" s="9">
        <v>2</v>
      </c>
      <c r="K34" s="10">
        <v>1</v>
      </c>
      <c r="L34" s="10"/>
      <c r="M34" s="9">
        <v>1</v>
      </c>
      <c r="N34" s="9"/>
      <c r="O34" s="10">
        <v>2</v>
      </c>
      <c r="P34" s="10"/>
      <c r="Q34" s="9"/>
      <c r="R34" s="9">
        <v>2</v>
      </c>
      <c r="S34" s="10">
        <v>0</v>
      </c>
      <c r="T34" s="10"/>
      <c r="U34" s="9">
        <v>0</v>
      </c>
      <c r="V34" s="9"/>
      <c r="W34" s="10"/>
      <c r="X34" s="10">
        <v>2</v>
      </c>
      <c r="Y34" s="9">
        <v>0</v>
      </c>
      <c r="Z34" s="9"/>
      <c r="AA34" s="11">
        <f t="shared" si="1"/>
        <v>10</v>
      </c>
    </row>
    <row r="35" spans="1:27" ht="30" customHeight="1" x14ac:dyDescent="0.25">
      <c r="A35" s="4" t="str">
        <f t="shared" si="5"/>
        <v>Московский</v>
      </c>
      <c r="B35" s="12" t="str">
        <f t="shared" si="5"/>
        <v>ГБОУ СОШ №484</v>
      </c>
      <c r="C35" s="6">
        <f t="shared" si="5"/>
        <v>11484</v>
      </c>
      <c r="D35" s="6" t="str">
        <f t="shared" si="5"/>
        <v>СОШ</v>
      </c>
      <c r="E35" s="8" t="str">
        <f t="shared" si="5"/>
        <v>3 а</v>
      </c>
      <c r="F35" s="8">
        <f t="shared" si="5"/>
        <v>71</v>
      </c>
      <c r="G35" s="8">
        <f t="shared" si="5"/>
        <v>61</v>
      </c>
      <c r="H35" s="8">
        <f t="shared" si="3"/>
        <v>11484032</v>
      </c>
      <c r="I35" s="9"/>
      <c r="J35" s="9">
        <v>2</v>
      </c>
      <c r="K35" s="10">
        <v>1</v>
      </c>
      <c r="L35" s="10"/>
      <c r="M35" s="9">
        <v>1</v>
      </c>
      <c r="N35" s="9"/>
      <c r="O35" s="10"/>
      <c r="P35" s="10">
        <v>2</v>
      </c>
      <c r="Q35" s="9">
        <v>2</v>
      </c>
      <c r="R35" s="9"/>
      <c r="S35" s="10">
        <v>1</v>
      </c>
      <c r="T35" s="10"/>
      <c r="U35" s="9">
        <v>0</v>
      </c>
      <c r="V35" s="9"/>
      <c r="W35" s="10"/>
      <c r="X35" s="10">
        <v>2</v>
      </c>
      <c r="Y35" s="9"/>
      <c r="Z35" s="9">
        <v>1</v>
      </c>
      <c r="AA35" s="11">
        <f t="shared" si="1"/>
        <v>12</v>
      </c>
    </row>
    <row r="36" spans="1:27" ht="30" customHeight="1" x14ac:dyDescent="0.25">
      <c r="A36" s="4" t="str">
        <f t="shared" si="5"/>
        <v>Московский</v>
      </c>
      <c r="B36" s="12" t="str">
        <f t="shared" si="5"/>
        <v>ГБОУ СОШ №484</v>
      </c>
      <c r="C36" s="6">
        <f t="shared" si="5"/>
        <v>11484</v>
      </c>
      <c r="D36" s="6" t="str">
        <f t="shared" si="5"/>
        <v>СОШ</v>
      </c>
      <c r="E36" s="8" t="str">
        <f t="shared" si="5"/>
        <v>3 а</v>
      </c>
      <c r="F36" s="8">
        <f t="shared" si="5"/>
        <v>71</v>
      </c>
      <c r="G36" s="8">
        <f t="shared" si="5"/>
        <v>61</v>
      </c>
      <c r="H36" s="8">
        <f t="shared" si="3"/>
        <v>11484033</v>
      </c>
      <c r="I36" s="9"/>
      <c r="J36" s="9">
        <v>2</v>
      </c>
      <c r="K36" s="10">
        <v>1</v>
      </c>
      <c r="L36" s="10"/>
      <c r="M36" s="9">
        <v>1</v>
      </c>
      <c r="N36" s="9"/>
      <c r="O36" s="10">
        <v>1</v>
      </c>
      <c r="P36" s="10"/>
      <c r="Q36" s="9">
        <v>1</v>
      </c>
      <c r="R36" s="9"/>
      <c r="S36" s="10"/>
      <c r="T36" s="10">
        <v>1</v>
      </c>
      <c r="U36" s="9">
        <v>1</v>
      </c>
      <c r="V36" s="9"/>
      <c r="W36" s="10">
        <v>2</v>
      </c>
      <c r="X36" s="10"/>
      <c r="Y36" s="9"/>
      <c r="Z36" s="9">
        <v>0</v>
      </c>
      <c r="AA36" s="11">
        <f t="shared" si="1"/>
        <v>10</v>
      </c>
    </row>
    <row r="37" spans="1:27" ht="30" customHeight="1" x14ac:dyDescent="0.25">
      <c r="A37" s="4" t="str">
        <f t="shared" si="5"/>
        <v>Московский</v>
      </c>
      <c r="B37" s="12" t="str">
        <f t="shared" si="5"/>
        <v>ГБОУ СОШ №484</v>
      </c>
      <c r="C37" s="6">
        <f t="shared" si="5"/>
        <v>11484</v>
      </c>
      <c r="D37" s="6" t="str">
        <f t="shared" si="5"/>
        <v>СОШ</v>
      </c>
      <c r="E37" s="8" t="str">
        <f t="shared" si="5"/>
        <v>3 а</v>
      </c>
      <c r="F37" s="8">
        <f t="shared" si="5"/>
        <v>71</v>
      </c>
      <c r="G37" s="8">
        <f t="shared" si="5"/>
        <v>61</v>
      </c>
      <c r="H37" s="8">
        <f t="shared" si="3"/>
        <v>11484034</v>
      </c>
      <c r="I37" s="9"/>
      <c r="J37" s="9">
        <v>0</v>
      </c>
      <c r="K37" s="10">
        <v>1</v>
      </c>
      <c r="L37" s="10"/>
      <c r="M37" s="9">
        <v>0</v>
      </c>
      <c r="N37" s="9"/>
      <c r="O37" s="10">
        <v>2</v>
      </c>
      <c r="P37" s="10"/>
      <c r="Q37" s="9">
        <v>1</v>
      </c>
      <c r="R37" s="9"/>
      <c r="S37" s="10">
        <v>1</v>
      </c>
      <c r="T37" s="10"/>
      <c r="U37" s="9">
        <v>0</v>
      </c>
      <c r="V37" s="9"/>
      <c r="W37" s="10">
        <v>2</v>
      </c>
      <c r="X37" s="10"/>
      <c r="Y37" s="9">
        <v>1</v>
      </c>
      <c r="Z37" s="9"/>
      <c r="AA37" s="11">
        <f t="shared" si="1"/>
        <v>8</v>
      </c>
    </row>
    <row r="38" spans="1:27" ht="30" customHeight="1" x14ac:dyDescent="0.25">
      <c r="A38" s="4" t="str">
        <f t="shared" ref="A38:G53" si="6">A37</f>
        <v>Московский</v>
      </c>
      <c r="B38" s="12" t="str">
        <f t="shared" si="6"/>
        <v>ГБОУ СОШ №484</v>
      </c>
      <c r="C38" s="6">
        <f t="shared" si="6"/>
        <v>11484</v>
      </c>
      <c r="D38" s="6" t="str">
        <f t="shared" si="6"/>
        <v>СОШ</v>
      </c>
      <c r="E38" s="8" t="str">
        <f t="shared" si="6"/>
        <v>3 а</v>
      </c>
      <c r="F38" s="8">
        <f t="shared" si="6"/>
        <v>71</v>
      </c>
      <c r="G38" s="8">
        <f t="shared" si="6"/>
        <v>61</v>
      </c>
      <c r="H38" s="8">
        <f t="shared" si="3"/>
        <v>11484035</v>
      </c>
      <c r="I38" s="9"/>
      <c r="J38" s="9">
        <v>0</v>
      </c>
      <c r="K38" s="10"/>
      <c r="L38" s="10">
        <v>1</v>
      </c>
      <c r="M38" s="9">
        <v>1</v>
      </c>
      <c r="N38" s="9"/>
      <c r="O38" s="10"/>
      <c r="P38" s="10">
        <v>2</v>
      </c>
      <c r="Q38" s="9"/>
      <c r="R38" s="9">
        <v>1</v>
      </c>
      <c r="S38" s="10">
        <v>1</v>
      </c>
      <c r="T38" s="10"/>
      <c r="U38" s="9">
        <v>0</v>
      </c>
      <c r="V38" s="9"/>
      <c r="W38" s="10"/>
      <c r="X38" s="10">
        <v>2</v>
      </c>
      <c r="Y38" s="9">
        <v>1</v>
      </c>
      <c r="Z38" s="9"/>
      <c r="AA38" s="11">
        <f t="shared" si="1"/>
        <v>9</v>
      </c>
    </row>
    <row r="39" spans="1:27" ht="30" customHeight="1" x14ac:dyDescent="0.25">
      <c r="A39" s="4" t="str">
        <f t="shared" si="6"/>
        <v>Московский</v>
      </c>
      <c r="B39" s="12" t="str">
        <f t="shared" si="6"/>
        <v>ГБОУ СОШ №484</v>
      </c>
      <c r="C39" s="6">
        <f t="shared" si="6"/>
        <v>11484</v>
      </c>
      <c r="D39" s="6" t="str">
        <f t="shared" si="6"/>
        <v>СОШ</v>
      </c>
      <c r="E39" s="8" t="str">
        <f t="shared" si="6"/>
        <v>3 а</v>
      </c>
      <c r="F39" s="8">
        <f t="shared" si="6"/>
        <v>71</v>
      </c>
      <c r="G39" s="8">
        <f t="shared" si="6"/>
        <v>61</v>
      </c>
      <c r="H39" s="8">
        <f t="shared" si="3"/>
        <v>11484036</v>
      </c>
      <c r="I39" s="9"/>
      <c r="J39" s="9">
        <v>0</v>
      </c>
      <c r="K39" s="10">
        <v>1</v>
      </c>
      <c r="L39" s="10"/>
      <c r="M39" s="9">
        <v>0</v>
      </c>
      <c r="N39" s="9"/>
      <c r="O39" s="10"/>
      <c r="P39" s="10">
        <v>1</v>
      </c>
      <c r="Q39" s="9">
        <v>0</v>
      </c>
      <c r="R39" s="9"/>
      <c r="S39" s="10">
        <v>1</v>
      </c>
      <c r="T39" s="10"/>
      <c r="U39" s="9"/>
      <c r="V39" s="9">
        <v>0</v>
      </c>
      <c r="W39" s="10"/>
      <c r="X39" s="10">
        <v>2</v>
      </c>
      <c r="Y39" s="9"/>
      <c r="Z39" s="9">
        <v>1</v>
      </c>
      <c r="AA39" s="11">
        <f t="shared" si="1"/>
        <v>6</v>
      </c>
    </row>
    <row r="40" spans="1:27" ht="30" customHeight="1" x14ac:dyDescent="0.25">
      <c r="A40" s="4" t="str">
        <f t="shared" si="6"/>
        <v>Московский</v>
      </c>
      <c r="B40" s="12" t="str">
        <f t="shared" si="6"/>
        <v>ГБОУ СОШ №484</v>
      </c>
      <c r="C40" s="6">
        <f t="shared" si="6"/>
        <v>11484</v>
      </c>
      <c r="D40" s="6" t="str">
        <f t="shared" si="6"/>
        <v>СОШ</v>
      </c>
      <c r="E40" s="8" t="str">
        <f t="shared" si="6"/>
        <v>3 а</v>
      </c>
      <c r="F40" s="8">
        <f t="shared" si="6"/>
        <v>71</v>
      </c>
      <c r="G40" s="8">
        <f t="shared" si="6"/>
        <v>61</v>
      </c>
      <c r="H40" s="8">
        <f t="shared" si="3"/>
        <v>11484037</v>
      </c>
      <c r="I40" s="9"/>
      <c r="J40" s="9">
        <v>0</v>
      </c>
      <c r="K40" s="10">
        <v>1</v>
      </c>
      <c r="L40" s="10"/>
      <c r="M40" s="9">
        <v>1</v>
      </c>
      <c r="N40" s="9"/>
      <c r="O40" s="10">
        <v>2</v>
      </c>
      <c r="P40" s="10"/>
      <c r="Q40" s="9">
        <v>1</v>
      </c>
      <c r="R40" s="9"/>
      <c r="S40" s="10">
        <v>0</v>
      </c>
      <c r="T40" s="10"/>
      <c r="U40" s="9">
        <v>0</v>
      </c>
      <c r="V40" s="9"/>
      <c r="W40" s="10"/>
      <c r="X40" s="10">
        <v>2</v>
      </c>
      <c r="Y40" s="9">
        <v>0</v>
      </c>
      <c r="Z40" s="9"/>
      <c r="AA40" s="11">
        <f t="shared" si="1"/>
        <v>7</v>
      </c>
    </row>
    <row r="41" spans="1:27" ht="30" customHeight="1" x14ac:dyDescent="0.25">
      <c r="A41" s="4" t="str">
        <f t="shared" si="6"/>
        <v>Московский</v>
      </c>
      <c r="B41" s="12" t="str">
        <f t="shared" si="6"/>
        <v>ГБОУ СОШ №484</v>
      </c>
      <c r="C41" s="6">
        <f t="shared" si="6"/>
        <v>11484</v>
      </c>
      <c r="D41" s="6" t="str">
        <f t="shared" si="6"/>
        <v>СОШ</v>
      </c>
      <c r="E41" s="8" t="str">
        <f t="shared" si="6"/>
        <v>3 а</v>
      </c>
      <c r="F41" s="8">
        <f t="shared" si="6"/>
        <v>71</v>
      </c>
      <c r="G41" s="8">
        <f t="shared" si="6"/>
        <v>61</v>
      </c>
      <c r="H41" s="8">
        <f t="shared" si="3"/>
        <v>11484038</v>
      </c>
      <c r="I41" s="9"/>
      <c r="J41" s="9">
        <v>0</v>
      </c>
      <c r="K41" s="10">
        <v>1</v>
      </c>
      <c r="L41" s="10"/>
      <c r="M41" s="9">
        <v>1</v>
      </c>
      <c r="N41" s="9"/>
      <c r="O41" s="10">
        <v>1</v>
      </c>
      <c r="P41" s="10"/>
      <c r="Q41" s="9"/>
      <c r="R41" s="9">
        <v>1</v>
      </c>
      <c r="S41" s="10"/>
      <c r="T41" s="10">
        <v>0</v>
      </c>
      <c r="U41" s="9"/>
      <c r="V41" s="9">
        <v>0</v>
      </c>
      <c r="W41" s="10"/>
      <c r="X41" s="10">
        <v>2</v>
      </c>
      <c r="Y41" s="9"/>
      <c r="Z41" s="9">
        <v>0</v>
      </c>
      <c r="AA41" s="11">
        <f t="shared" si="1"/>
        <v>6</v>
      </c>
    </row>
    <row r="42" spans="1:27" ht="30" customHeight="1" x14ac:dyDescent="0.25">
      <c r="A42" s="4" t="str">
        <f t="shared" si="6"/>
        <v>Московский</v>
      </c>
      <c r="B42" s="12" t="str">
        <f t="shared" si="6"/>
        <v>ГБОУ СОШ №484</v>
      </c>
      <c r="C42" s="6">
        <f t="shared" si="6"/>
        <v>11484</v>
      </c>
      <c r="D42" s="6" t="str">
        <f t="shared" si="6"/>
        <v>СОШ</v>
      </c>
      <c r="E42" s="8" t="str">
        <f t="shared" si="6"/>
        <v>3 а</v>
      </c>
      <c r="F42" s="8">
        <f t="shared" si="6"/>
        <v>71</v>
      </c>
      <c r="G42" s="8">
        <f t="shared" si="6"/>
        <v>61</v>
      </c>
      <c r="H42" s="8">
        <f t="shared" si="3"/>
        <v>11484039</v>
      </c>
      <c r="I42" s="9">
        <v>2</v>
      </c>
      <c r="J42" s="9"/>
      <c r="K42" s="10">
        <v>1</v>
      </c>
      <c r="L42" s="10"/>
      <c r="M42" s="9">
        <v>0</v>
      </c>
      <c r="N42" s="9"/>
      <c r="O42" s="10">
        <v>2</v>
      </c>
      <c r="P42" s="10"/>
      <c r="Q42" s="9">
        <v>2</v>
      </c>
      <c r="R42" s="9"/>
      <c r="S42" s="10">
        <v>1</v>
      </c>
      <c r="T42" s="10"/>
      <c r="U42" s="9"/>
      <c r="V42" s="9">
        <v>1</v>
      </c>
      <c r="W42" s="10"/>
      <c r="X42" s="10">
        <v>0</v>
      </c>
      <c r="Y42" s="9"/>
      <c r="Z42" s="9">
        <v>0</v>
      </c>
      <c r="AA42" s="11">
        <f t="shared" si="1"/>
        <v>9</v>
      </c>
    </row>
    <row r="43" spans="1:27" ht="30" customHeight="1" x14ac:dyDescent="0.25">
      <c r="A43" s="4" t="str">
        <f t="shared" si="6"/>
        <v>Московский</v>
      </c>
      <c r="B43" s="12" t="str">
        <f t="shared" si="6"/>
        <v>ГБОУ СОШ №484</v>
      </c>
      <c r="C43" s="6">
        <f t="shared" si="6"/>
        <v>11484</v>
      </c>
      <c r="D43" s="6" t="str">
        <f t="shared" si="6"/>
        <v>СОШ</v>
      </c>
      <c r="E43" s="8" t="str">
        <f t="shared" si="6"/>
        <v>3 а</v>
      </c>
      <c r="F43" s="8">
        <f t="shared" si="6"/>
        <v>71</v>
      </c>
      <c r="G43" s="8">
        <f t="shared" si="6"/>
        <v>61</v>
      </c>
      <c r="H43" s="8">
        <f t="shared" si="3"/>
        <v>11484040</v>
      </c>
      <c r="I43" s="9">
        <v>0</v>
      </c>
      <c r="J43" s="9"/>
      <c r="K43" s="10">
        <v>1</v>
      </c>
      <c r="L43" s="10"/>
      <c r="M43" s="9">
        <v>1</v>
      </c>
      <c r="N43" s="9"/>
      <c r="O43" s="10">
        <v>2</v>
      </c>
      <c r="P43" s="10"/>
      <c r="Q43" s="9"/>
      <c r="R43" s="9">
        <v>1</v>
      </c>
      <c r="S43" s="10">
        <v>1</v>
      </c>
      <c r="T43" s="10"/>
      <c r="U43" s="9">
        <v>0</v>
      </c>
      <c r="V43" s="9"/>
      <c r="W43" s="10">
        <v>2</v>
      </c>
      <c r="X43" s="10"/>
      <c r="Y43" s="9">
        <v>1</v>
      </c>
      <c r="Z43" s="9"/>
      <c r="AA43" s="11">
        <f t="shared" si="1"/>
        <v>9</v>
      </c>
    </row>
    <row r="44" spans="1:27" ht="30" customHeight="1" x14ac:dyDescent="0.25">
      <c r="A44" s="4" t="str">
        <f t="shared" si="6"/>
        <v>Московский</v>
      </c>
      <c r="B44" s="12" t="str">
        <f t="shared" si="6"/>
        <v>ГБОУ СОШ №484</v>
      </c>
      <c r="C44" s="6">
        <f t="shared" si="6"/>
        <v>11484</v>
      </c>
      <c r="D44" s="6" t="str">
        <f t="shared" si="6"/>
        <v>СОШ</v>
      </c>
      <c r="E44" s="13" t="s">
        <v>42</v>
      </c>
      <c r="F44" s="8">
        <f t="shared" si="6"/>
        <v>71</v>
      </c>
      <c r="G44" s="8">
        <f t="shared" si="6"/>
        <v>61</v>
      </c>
      <c r="H44" s="8">
        <f t="shared" si="3"/>
        <v>11484041</v>
      </c>
      <c r="I44" s="9"/>
      <c r="J44" s="9">
        <v>2</v>
      </c>
      <c r="K44" s="10">
        <v>1</v>
      </c>
      <c r="L44" s="10"/>
      <c r="M44" s="9"/>
      <c r="N44" s="9">
        <v>1</v>
      </c>
      <c r="O44" s="10">
        <v>2</v>
      </c>
      <c r="P44" s="10"/>
      <c r="Q44" s="9"/>
      <c r="R44" s="9">
        <v>2</v>
      </c>
      <c r="S44" s="10"/>
      <c r="T44" s="10">
        <v>0</v>
      </c>
      <c r="U44" s="9"/>
      <c r="V44" s="9">
        <v>0</v>
      </c>
      <c r="W44" s="10"/>
      <c r="X44" s="10">
        <v>0</v>
      </c>
      <c r="Y44" s="9"/>
      <c r="Z44" s="9">
        <v>0</v>
      </c>
      <c r="AA44" s="11">
        <f t="shared" si="1"/>
        <v>8</v>
      </c>
    </row>
    <row r="45" spans="1:27" ht="30" customHeight="1" x14ac:dyDescent="0.25">
      <c r="A45" s="4" t="str">
        <f t="shared" si="6"/>
        <v>Московский</v>
      </c>
      <c r="B45" s="12" t="str">
        <f t="shared" si="6"/>
        <v>ГБОУ СОШ №484</v>
      </c>
      <c r="C45" s="6">
        <f t="shared" si="6"/>
        <v>11484</v>
      </c>
      <c r="D45" s="6" t="str">
        <f t="shared" si="6"/>
        <v>СОШ</v>
      </c>
      <c r="E45" s="8" t="str">
        <f t="shared" si="6"/>
        <v>3 в</v>
      </c>
      <c r="F45" s="8">
        <f t="shared" si="6"/>
        <v>71</v>
      </c>
      <c r="G45" s="8">
        <f t="shared" si="6"/>
        <v>61</v>
      </c>
      <c r="H45" s="8">
        <f t="shared" si="3"/>
        <v>11484042</v>
      </c>
      <c r="I45" s="9"/>
      <c r="J45" s="9">
        <v>2</v>
      </c>
      <c r="K45" s="10"/>
      <c r="L45" s="10">
        <v>1</v>
      </c>
      <c r="M45" s="9">
        <v>1</v>
      </c>
      <c r="N45" s="9"/>
      <c r="O45" s="10">
        <v>2</v>
      </c>
      <c r="P45" s="10"/>
      <c r="Q45" s="9"/>
      <c r="R45" s="9">
        <v>0</v>
      </c>
      <c r="S45" s="10"/>
      <c r="T45" s="10">
        <v>0</v>
      </c>
      <c r="U45" s="9">
        <v>1</v>
      </c>
      <c r="V45" s="9"/>
      <c r="W45" s="10">
        <v>1</v>
      </c>
      <c r="X45" s="10"/>
      <c r="Y45" s="9">
        <v>0</v>
      </c>
      <c r="Z45" s="9"/>
      <c r="AA45" s="11">
        <f t="shared" si="1"/>
        <v>8</v>
      </c>
    </row>
    <row r="46" spans="1:27" ht="30" customHeight="1" x14ac:dyDescent="0.25">
      <c r="A46" s="4" t="str">
        <f t="shared" si="6"/>
        <v>Московский</v>
      </c>
      <c r="B46" s="12" t="str">
        <f t="shared" si="6"/>
        <v>ГБОУ СОШ №484</v>
      </c>
      <c r="C46" s="6">
        <f t="shared" si="6"/>
        <v>11484</v>
      </c>
      <c r="D46" s="6" t="str">
        <f t="shared" si="6"/>
        <v>СОШ</v>
      </c>
      <c r="E46" s="8" t="str">
        <f t="shared" si="6"/>
        <v>3 в</v>
      </c>
      <c r="F46" s="8">
        <f t="shared" si="6"/>
        <v>71</v>
      </c>
      <c r="G46" s="8">
        <f t="shared" si="6"/>
        <v>61</v>
      </c>
      <c r="H46" s="8">
        <f t="shared" si="3"/>
        <v>11484043</v>
      </c>
      <c r="I46" s="9">
        <v>2</v>
      </c>
      <c r="J46" s="9"/>
      <c r="K46" s="10"/>
      <c r="L46" s="10">
        <v>0</v>
      </c>
      <c r="M46" s="9">
        <v>0</v>
      </c>
      <c r="N46" s="9"/>
      <c r="O46" s="10"/>
      <c r="P46" s="10">
        <v>1</v>
      </c>
      <c r="Q46" s="9"/>
      <c r="R46" s="9">
        <v>0</v>
      </c>
      <c r="S46" s="10">
        <v>0</v>
      </c>
      <c r="T46" s="10"/>
      <c r="U46" s="9">
        <v>0</v>
      </c>
      <c r="V46" s="9"/>
      <c r="W46" s="10"/>
      <c r="X46" s="10">
        <v>0</v>
      </c>
      <c r="Y46" s="9"/>
      <c r="Z46" s="9">
        <v>1</v>
      </c>
      <c r="AA46" s="11">
        <f t="shared" si="1"/>
        <v>4</v>
      </c>
    </row>
    <row r="47" spans="1:27" ht="30" customHeight="1" x14ac:dyDescent="0.25">
      <c r="A47" s="4" t="str">
        <f t="shared" si="6"/>
        <v>Московский</v>
      </c>
      <c r="B47" s="12" t="str">
        <f t="shared" si="6"/>
        <v>ГБОУ СОШ №484</v>
      </c>
      <c r="C47" s="6">
        <f t="shared" si="6"/>
        <v>11484</v>
      </c>
      <c r="D47" s="6" t="str">
        <f t="shared" si="6"/>
        <v>СОШ</v>
      </c>
      <c r="E47" s="8" t="str">
        <f t="shared" si="6"/>
        <v>3 в</v>
      </c>
      <c r="F47" s="8">
        <f t="shared" si="6"/>
        <v>71</v>
      </c>
      <c r="G47" s="8">
        <f t="shared" si="6"/>
        <v>61</v>
      </c>
      <c r="H47" s="8">
        <f t="shared" si="3"/>
        <v>11484044</v>
      </c>
      <c r="I47" s="9">
        <v>2</v>
      </c>
      <c r="J47" s="9"/>
      <c r="K47" s="10"/>
      <c r="L47" s="10">
        <v>1</v>
      </c>
      <c r="M47" s="9">
        <v>1</v>
      </c>
      <c r="N47" s="9"/>
      <c r="O47" s="10">
        <v>2</v>
      </c>
      <c r="P47" s="10"/>
      <c r="Q47" s="9"/>
      <c r="R47" s="9">
        <v>2</v>
      </c>
      <c r="S47" s="10">
        <v>0</v>
      </c>
      <c r="T47" s="10"/>
      <c r="U47" s="9">
        <v>0</v>
      </c>
      <c r="V47" s="9"/>
      <c r="W47" s="10">
        <v>1</v>
      </c>
      <c r="X47" s="10"/>
      <c r="Y47" s="9">
        <v>1</v>
      </c>
      <c r="Z47" s="9"/>
      <c r="AA47" s="11">
        <f t="shared" si="1"/>
        <v>10</v>
      </c>
    </row>
    <row r="48" spans="1:27" ht="30" customHeight="1" x14ac:dyDescent="0.25">
      <c r="A48" s="4" t="str">
        <f t="shared" si="6"/>
        <v>Московский</v>
      </c>
      <c r="B48" s="12" t="str">
        <f t="shared" si="6"/>
        <v>ГБОУ СОШ №484</v>
      </c>
      <c r="C48" s="6">
        <f t="shared" si="6"/>
        <v>11484</v>
      </c>
      <c r="D48" s="6" t="str">
        <f t="shared" si="6"/>
        <v>СОШ</v>
      </c>
      <c r="E48" s="8" t="str">
        <f t="shared" si="6"/>
        <v>3 в</v>
      </c>
      <c r="F48" s="8">
        <f t="shared" si="6"/>
        <v>71</v>
      </c>
      <c r="G48" s="8">
        <f t="shared" si="6"/>
        <v>61</v>
      </c>
      <c r="H48" s="8">
        <f t="shared" si="3"/>
        <v>11484045</v>
      </c>
      <c r="I48" s="9"/>
      <c r="J48" s="9">
        <v>2</v>
      </c>
      <c r="K48" s="10"/>
      <c r="L48" s="10">
        <v>1</v>
      </c>
      <c r="M48" s="9">
        <v>1</v>
      </c>
      <c r="N48" s="9"/>
      <c r="O48" s="10">
        <v>2</v>
      </c>
      <c r="P48" s="10"/>
      <c r="Q48" s="9"/>
      <c r="R48" s="9">
        <v>2</v>
      </c>
      <c r="S48" s="10">
        <v>1</v>
      </c>
      <c r="T48" s="10"/>
      <c r="U48" s="9"/>
      <c r="V48" s="9">
        <v>0</v>
      </c>
      <c r="W48" s="10">
        <v>2</v>
      </c>
      <c r="X48" s="10"/>
      <c r="Y48" s="9">
        <v>1</v>
      </c>
      <c r="Z48" s="9"/>
      <c r="AA48" s="11">
        <f t="shared" si="1"/>
        <v>12</v>
      </c>
    </row>
    <row r="49" spans="1:27" ht="30" customHeight="1" x14ac:dyDescent="0.25">
      <c r="A49" s="4" t="str">
        <f t="shared" si="6"/>
        <v>Московский</v>
      </c>
      <c r="B49" s="12" t="str">
        <f t="shared" si="6"/>
        <v>ГБОУ СОШ №484</v>
      </c>
      <c r="C49" s="6">
        <f t="shared" si="6"/>
        <v>11484</v>
      </c>
      <c r="D49" s="6" t="str">
        <f t="shared" si="6"/>
        <v>СОШ</v>
      </c>
      <c r="E49" s="8" t="str">
        <f t="shared" si="6"/>
        <v>3 в</v>
      </c>
      <c r="F49" s="8">
        <f t="shared" si="6"/>
        <v>71</v>
      </c>
      <c r="G49" s="8">
        <f t="shared" si="6"/>
        <v>61</v>
      </c>
      <c r="H49" s="8">
        <f t="shared" si="3"/>
        <v>11484046</v>
      </c>
      <c r="I49" s="9">
        <v>2</v>
      </c>
      <c r="J49" s="9"/>
      <c r="K49" s="10">
        <v>1</v>
      </c>
      <c r="L49" s="10"/>
      <c r="M49" s="9">
        <v>1</v>
      </c>
      <c r="N49" s="9"/>
      <c r="O49" s="10">
        <v>1</v>
      </c>
      <c r="P49" s="10"/>
      <c r="Q49" s="9">
        <v>1</v>
      </c>
      <c r="R49" s="9"/>
      <c r="S49" s="10"/>
      <c r="T49" s="10">
        <v>0</v>
      </c>
      <c r="U49" s="9">
        <v>1</v>
      </c>
      <c r="V49" s="9"/>
      <c r="W49" s="10"/>
      <c r="X49" s="10">
        <v>2</v>
      </c>
      <c r="Y49" s="9">
        <v>1</v>
      </c>
      <c r="Z49" s="9"/>
      <c r="AA49" s="11">
        <f t="shared" si="1"/>
        <v>10</v>
      </c>
    </row>
    <row r="50" spans="1:27" ht="30" customHeight="1" x14ac:dyDescent="0.25">
      <c r="A50" s="4" t="str">
        <f t="shared" si="6"/>
        <v>Московский</v>
      </c>
      <c r="B50" s="12" t="str">
        <f t="shared" si="6"/>
        <v>ГБОУ СОШ №484</v>
      </c>
      <c r="C50" s="6">
        <f t="shared" si="6"/>
        <v>11484</v>
      </c>
      <c r="D50" s="6" t="str">
        <f t="shared" si="6"/>
        <v>СОШ</v>
      </c>
      <c r="E50" s="8" t="str">
        <f t="shared" si="6"/>
        <v>3 в</v>
      </c>
      <c r="F50" s="8">
        <f t="shared" si="6"/>
        <v>71</v>
      </c>
      <c r="G50" s="8">
        <f t="shared" si="6"/>
        <v>61</v>
      </c>
      <c r="H50" s="8">
        <f t="shared" si="3"/>
        <v>11484047</v>
      </c>
      <c r="I50" s="9"/>
      <c r="J50" s="9">
        <v>2</v>
      </c>
      <c r="K50" s="10">
        <v>1</v>
      </c>
      <c r="L50" s="10"/>
      <c r="M50" s="9"/>
      <c r="N50" s="9">
        <v>1</v>
      </c>
      <c r="O50" s="10">
        <v>2</v>
      </c>
      <c r="P50" s="10"/>
      <c r="Q50" s="9"/>
      <c r="R50" s="9">
        <v>2</v>
      </c>
      <c r="S50" s="10"/>
      <c r="T50" s="10">
        <v>1</v>
      </c>
      <c r="U50" s="9">
        <v>0</v>
      </c>
      <c r="V50" s="9"/>
      <c r="W50" s="10"/>
      <c r="X50" s="10">
        <v>2</v>
      </c>
      <c r="Y50" s="9">
        <v>1</v>
      </c>
      <c r="Z50" s="9"/>
      <c r="AA50" s="11">
        <f t="shared" si="1"/>
        <v>12</v>
      </c>
    </row>
    <row r="51" spans="1:27" ht="30" customHeight="1" x14ac:dyDescent="0.25">
      <c r="A51" s="4" t="str">
        <f t="shared" si="6"/>
        <v>Московский</v>
      </c>
      <c r="B51" s="12" t="str">
        <f t="shared" si="6"/>
        <v>ГБОУ СОШ №484</v>
      </c>
      <c r="C51" s="6">
        <f t="shared" si="6"/>
        <v>11484</v>
      </c>
      <c r="D51" s="6" t="str">
        <f t="shared" si="6"/>
        <v>СОШ</v>
      </c>
      <c r="E51" s="8" t="str">
        <f t="shared" si="6"/>
        <v>3 в</v>
      </c>
      <c r="F51" s="8">
        <f t="shared" si="6"/>
        <v>71</v>
      </c>
      <c r="G51" s="8">
        <f t="shared" si="6"/>
        <v>61</v>
      </c>
      <c r="H51" s="8">
        <f t="shared" si="3"/>
        <v>11484048</v>
      </c>
      <c r="I51" s="9"/>
      <c r="J51" s="9">
        <v>2</v>
      </c>
      <c r="K51" s="10"/>
      <c r="L51" s="10">
        <v>0</v>
      </c>
      <c r="M51" s="9">
        <v>1</v>
      </c>
      <c r="N51" s="9"/>
      <c r="O51" s="10">
        <v>2</v>
      </c>
      <c r="P51" s="10"/>
      <c r="Q51" s="9"/>
      <c r="R51" s="9">
        <v>2</v>
      </c>
      <c r="S51" s="10">
        <v>0</v>
      </c>
      <c r="T51" s="10"/>
      <c r="U51" s="9"/>
      <c r="V51" s="9">
        <v>0</v>
      </c>
      <c r="W51" s="10">
        <v>2</v>
      </c>
      <c r="X51" s="10"/>
      <c r="Y51" s="9"/>
      <c r="Z51" s="9">
        <v>1</v>
      </c>
      <c r="AA51" s="11">
        <f t="shared" si="1"/>
        <v>10</v>
      </c>
    </row>
    <row r="52" spans="1:27" ht="30" customHeight="1" x14ac:dyDescent="0.25">
      <c r="A52" s="4" t="str">
        <f t="shared" si="6"/>
        <v>Московский</v>
      </c>
      <c r="B52" s="12" t="str">
        <f t="shared" si="6"/>
        <v>ГБОУ СОШ №484</v>
      </c>
      <c r="C52" s="6">
        <f t="shared" si="6"/>
        <v>11484</v>
      </c>
      <c r="D52" s="6" t="str">
        <f t="shared" si="6"/>
        <v>СОШ</v>
      </c>
      <c r="E52" s="8" t="str">
        <f t="shared" si="6"/>
        <v>3 в</v>
      </c>
      <c r="F52" s="8">
        <f t="shared" si="6"/>
        <v>71</v>
      </c>
      <c r="G52" s="8">
        <f t="shared" si="6"/>
        <v>61</v>
      </c>
      <c r="H52" s="8">
        <f t="shared" si="3"/>
        <v>11484049</v>
      </c>
      <c r="I52" s="9">
        <v>2</v>
      </c>
      <c r="J52" s="9"/>
      <c r="K52" s="10">
        <v>1</v>
      </c>
      <c r="L52" s="10"/>
      <c r="M52" s="9">
        <v>1</v>
      </c>
      <c r="N52" s="9"/>
      <c r="O52" s="10">
        <v>1</v>
      </c>
      <c r="P52" s="10"/>
      <c r="Q52" s="9"/>
      <c r="R52" s="9">
        <v>2</v>
      </c>
      <c r="S52" s="10">
        <v>0</v>
      </c>
      <c r="T52" s="10"/>
      <c r="U52" s="9"/>
      <c r="V52" s="9">
        <v>0</v>
      </c>
      <c r="W52" s="10">
        <v>2</v>
      </c>
      <c r="X52" s="10"/>
      <c r="Y52" s="9">
        <v>0</v>
      </c>
      <c r="Z52" s="9"/>
      <c r="AA52" s="11">
        <f t="shared" si="1"/>
        <v>9</v>
      </c>
    </row>
    <row r="53" spans="1:27" ht="30" customHeight="1" x14ac:dyDescent="0.25">
      <c r="A53" s="4" t="str">
        <f t="shared" si="6"/>
        <v>Московский</v>
      </c>
      <c r="B53" s="12" t="str">
        <f t="shared" si="6"/>
        <v>ГБОУ СОШ №484</v>
      </c>
      <c r="C53" s="6">
        <f t="shared" si="6"/>
        <v>11484</v>
      </c>
      <c r="D53" s="6" t="str">
        <f t="shared" si="6"/>
        <v>СОШ</v>
      </c>
      <c r="E53" s="8" t="str">
        <f t="shared" si="6"/>
        <v>3 в</v>
      </c>
      <c r="F53" s="8">
        <f t="shared" si="6"/>
        <v>71</v>
      </c>
      <c r="G53" s="8">
        <f t="shared" si="6"/>
        <v>61</v>
      </c>
      <c r="H53" s="8">
        <f t="shared" si="3"/>
        <v>11484050</v>
      </c>
      <c r="I53" s="9">
        <v>1</v>
      </c>
      <c r="J53" s="9"/>
      <c r="K53" s="10"/>
      <c r="L53" s="10">
        <v>1</v>
      </c>
      <c r="M53" s="9"/>
      <c r="N53" s="9">
        <v>0</v>
      </c>
      <c r="O53" s="10">
        <v>1</v>
      </c>
      <c r="P53" s="10"/>
      <c r="Q53" s="9"/>
      <c r="R53" s="9">
        <v>2</v>
      </c>
      <c r="S53" s="10">
        <v>1</v>
      </c>
      <c r="T53" s="10"/>
      <c r="U53" s="9">
        <v>1</v>
      </c>
      <c r="V53" s="9"/>
      <c r="W53" s="10">
        <v>1</v>
      </c>
      <c r="X53" s="10"/>
      <c r="Y53" s="9">
        <v>0</v>
      </c>
      <c r="Z53" s="9"/>
      <c r="AA53" s="11">
        <f t="shared" si="1"/>
        <v>8</v>
      </c>
    </row>
    <row r="54" spans="1:27" ht="30" customHeight="1" x14ac:dyDescent="0.25">
      <c r="A54" s="4" t="str">
        <f t="shared" ref="A54:G64" si="7">A53</f>
        <v>Московский</v>
      </c>
      <c r="B54" s="12" t="str">
        <f t="shared" si="7"/>
        <v>ГБОУ СОШ №484</v>
      </c>
      <c r="C54" s="6">
        <f t="shared" si="7"/>
        <v>11484</v>
      </c>
      <c r="D54" s="6" t="str">
        <f t="shared" si="7"/>
        <v>СОШ</v>
      </c>
      <c r="E54" s="8" t="str">
        <f t="shared" si="7"/>
        <v>3 в</v>
      </c>
      <c r="F54" s="8">
        <f t="shared" si="7"/>
        <v>71</v>
      </c>
      <c r="G54" s="8">
        <f t="shared" si="7"/>
        <v>61</v>
      </c>
      <c r="H54" s="8">
        <f t="shared" si="3"/>
        <v>11484051</v>
      </c>
      <c r="I54" s="9"/>
      <c r="J54" s="9">
        <v>0</v>
      </c>
      <c r="K54" s="10"/>
      <c r="L54" s="10">
        <v>1</v>
      </c>
      <c r="M54" s="9">
        <v>1</v>
      </c>
      <c r="N54" s="9"/>
      <c r="O54" s="10">
        <v>1</v>
      </c>
      <c r="P54" s="10"/>
      <c r="Q54" s="9"/>
      <c r="R54" s="9">
        <v>0</v>
      </c>
      <c r="S54" s="10">
        <v>0</v>
      </c>
      <c r="T54" s="10"/>
      <c r="U54" s="9"/>
      <c r="V54" s="9">
        <v>0</v>
      </c>
      <c r="W54" s="10"/>
      <c r="X54" s="10">
        <v>0</v>
      </c>
      <c r="Y54" s="9"/>
      <c r="Z54" s="9">
        <v>0</v>
      </c>
      <c r="AA54" s="11">
        <f t="shared" si="1"/>
        <v>3</v>
      </c>
    </row>
    <row r="55" spans="1:27" ht="30" customHeight="1" x14ac:dyDescent="0.25">
      <c r="A55" s="4" t="str">
        <f t="shared" si="7"/>
        <v>Московский</v>
      </c>
      <c r="B55" s="12" t="str">
        <f t="shared" si="7"/>
        <v>ГБОУ СОШ №484</v>
      </c>
      <c r="C55" s="6">
        <f t="shared" si="7"/>
        <v>11484</v>
      </c>
      <c r="D55" s="6" t="str">
        <f t="shared" si="7"/>
        <v>СОШ</v>
      </c>
      <c r="E55" s="8" t="str">
        <f t="shared" si="7"/>
        <v>3 в</v>
      </c>
      <c r="F55" s="8">
        <f t="shared" si="7"/>
        <v>71</v>
      </c>
      <c r="G55" s="8">
        <f t="shared" si="7"/>
        <v>61</v>
      </c>
      <c r="H55" s="8">
        <f t="shared" si="3"/>
        <v>11484052</v>
      </c>
      <c r="I55" s="9">
        <v>1</v>
      </c>
      <c r="J55" s="9"/>
      <c r="K55" s="10">
        <v>1</v>
      </c>
      <c r="L55" s="10"/>
      <c r="M55" s="9">
        <v>1</v>
      </c>
      <c r="N55" s="9"/>
      <c r="O55" s="10">
        <v>1</v>
      </c>
      <c r="P55" s="10"/>
      <c r="Q55" s="9"/>
      <c r="R55" s="9">
        <v>1</v>
      </c>
      <c r="S55" s="10"/>
      <c r="T55" s="10">
        <v>0</v>
      </c>
      <c r="U55" s="9">
        <v>1</v>
      </c>
      <c r="V55" s="9"/>
      <c r="W55" s="10">
        <v>1</v>
      </c>
      <c r="X55" s="10"/>
      <c r="Y55" s="9">
        <v>1</v>
      </c>
      <c r="Z55" s="9"/>
      <c r="AA55" s="11">
        <f t="shared" si="1"/>
        <v>8</v>
      </c>
    </row>
    <row r="56" spans="1:27" ht="30" customHeight="1" x14ac:dyDescent="0.25">
      <c r="A56" s="4" t="str">
        <f t="shared" si="7"/>
        <v>Московский</v>
      </c>
      <c r="B56" s="12" t="str">
        <f t="shared" si="7"/>
        <v>ГБОУ СОШ №484</v>
      </c>
      <c r="C56" s="6">
        <f t="shared" si="7"/>
        <v>11484</v>
      </c>
      <c r="D56" s="6" t="str">
        <f t="shared" si="7"/>
        <v>СОШ</v>
      </c>
      <c r="E56" s="8" t="str">
        <f t="shared" si="7"/>
        <v>3 в</v>
      </c>
      <c r="F56" s="8">
        <f t="shared" si="7"/>
        <v>71</v>
      </c>
      <c r="G56" s="8">
        <f t="shared" si="7"/>
        <v>61</v>
      </c>
      <c r="H56" s="8">
        <f t="shared" si="3"/>
        <v>11484053</v>
      </c>
      <c r="I56" s="9">
        <v>2</v>
      </c>
      <c r="J56" s="9"/>
      <c r="K56" s="10">
        <v>1</v>
      </c>
      <c r="L56" s="10"/>
      <c r="M56" s="9">
        <v>1</v>
      </c>
      <c r="N56" s="9"/>
      <c r="O56" s="10"/>
      <c r="P56" s="10">
        <v>1</v>
      </c>
      <c r="Q56" s="9"/>
      <c r="R56" s="9">
        <v>2</v>
      </c>
      <c r="S56" s="10">
        <v>1</v>
      </c>
      <c r="T56" s="10"/>
      <c r="U56" s="9"/>
      <c r="V56" s="9">
        <v>0</v>
      </c>
      <c r="W56" s="10"/>
      <c r="X56" s="10">
        <v>2</v>
      </c>
      <c r="Y56" s="9">
        <v>1</v>
      </c>
      <c r="Z56" s="9"/>
      <c r="AA56" s="11">
        <f t="shared" si="1"/>
        <v>11</v>
      </c>
    </row>
    <row r="57" spans="1:27" ht="30" customHeight="1" x14ac:dyDescent="0.25">
      <c r="A57" s="4" t="str">
        <f t="shared" si="7"/>
        <v>Московский</v>
      </c>
      <c r="B57" s="12" t="str">
        <f t="shared" si="7"/>
        <v>ГБОУ СОШ №484</v>
      </c>
      <c r="C57" s="6">
        <f t="shared" si="7"/>
        <v>11484</v>
      </c>
      <c r="D57" s="6" t="str">
        <f t="shared" si="7"/>
        <v>СОШ</v>
      </c>
      <c r="E57" s="8" t="str">
        <f t="shared" si="7"/>
        <v>3 в</v>
      </c>
      <c r="F57" s="8">
        <f t="shared" si="7"/>
        <v>71</v>
      </c>
      <c r="G57" s="8">
        <f t="shared" si="7"/>
        <v>61</v>
      </c>
      <c r="H57" s="8">
        <f t="shared" si="3"/>
        <v>11484054</v>
      </c>
      <c r="I57" s="9">
        <v>1</v>
      </c>
      <c r="J57" s="9"/>
      <c r="K57" s="10"/>
      <c r="L57" s="10">
        <v>1</v>
      </c>
      <c r="M57" s="9"/>
      <c r="N57" s="9">
        <v>0</v>
      </c>
      <c r="O57" s="10">
        <v>1</v>
      </c>
      <c r="P57" s="10"/>
      <c r="Q57" s="9"/>
      <c r="R57" s="9">
        <v>2</v>
      </c>
      <c r="S57" s="10">
        <v>1</v>
      </c>
      <c r="T57" s="10"/>
      <c r="U57" s="9">
        <v>1</v>
      </c>
      <c r="V57" s="9"/>
      <c r="W57" s="10">
        <v>1</v>
      </c>
      <c r="X57" s="10"/>
      <c r="Y57" s="9">
        <v>0</v>
      </c>
      <c r="Z57" s="9"/>
      <c r="AA57" s="11">
        <f t="shared" si="1"/>
        <v>8</v>
      </c>
    </row>
    <row r="58" spans="1:27" ht="30" customHeight="1" x14ac:dyDescent="0.25">
      <c r="A58" s="4" t="str">
        <f t="shared" si="7"/>
        <v>Московский</v>
      </c>
      <c r="B58" s="12" t="str">
        <f t="shared" si="7"/>
        <v>ГБОУ СОШ №484</v>
      </c>
      <c r="C58" s="6">
        <f t="shared" si="7"/>
        <v>11484</v>
      </c>
      <c r="D58" s="6" t="str">
        <f t="shared" si="7"/>
        <v>СОШ</v>
      </c>
      <c r="E58" s="8" t="str">
        <f t="shared" si="7"/>
        <v>3 в</v>
      </c>
      <c r="F58" s="8">
        <f t="shared" si="7"/>
        <v>71</v>
      </c>
      <c r="G58" s="8">
        <f t="shared" si="7"/>
        <v>61</v>
      </c>
      <c r="H58" s="8">
        <f t="shared" si="3"/>
        <v>11484055</v>
      </c>
      <c r="I58" s="9"/>
      <c r="J58" s="9">
        <v>2</v>
      </c>
      <c r="K58" s="10"/>
      <c r="L58" s="10">
        <v>1</v>
      </c>
      <c r="M58" s="9"/>
      <c r="N58" s="9">
        <v>1</v>
      </c>
      <c r="O58" s="10"/>
      <c r="P58" s="10">
        <v>1</v>
      </c>
      <c r="Q58" s="9">
        <v>1</v>
      </c>
      <c r="R58" s="9"/>
      <c r="S58" s="10"/>
      <c r="T58" s="10">
        <v>1</v>
      </c>
      <c r="U58" s="9"/>
      <c r="V58" s="9">
        <v>1</v>
      </c>
      <c r="W58" s="10">
        <v>1</v>
      </c>
      <c r="X58" s="10"/>
      <c r="Y58" s="9">
        <v>1</v>
      </c>
      <c r="Z58" s="9"/>
      <c r="AA58" s="11">
        <f t="shared" si="1"/>
        <v>10</v>
      </c>
    </row>
    <row r="59" spans="1:27" ht="30" customHeight="1" x14ac:dyDescent="0.25">
      <c r="A59" s="4" t="str">
        <f t="shared" si="7"/>
        <v>Московский</v>
      </c>
      <c r="B59" s="12" t="str">
        <f t="shared" si="7"/>
        <v>ГБОУ СОШ №484</v>
      </c>
      <c r="C59" s="6">
        <f t="shared" si="7"/>
        <v>11484</v>
      </c>
      <c r="D59" s="6" t="str">
        <f t="shared" si="7"/>
        <v>СОШ</v>
      </c>
      <c r="E59" s="8" t="str">
        <f t="shared" si="7"/>
        <v>3 в</v>
      </c>
      <c r="F59" s="8">
        <f t="shared" si="7"/>
        <v>71</v>
      </c>
      <c r="G59" s="8">
        <f t="shared" si="7"/>
        <v>61</v>
      </c>
      <c r="H59" s="8">
        <f t="shared" si="3"/>
        <v>11484056</v>
      </c>
      <c r="I59" s="9"/>
      <c r="J59" s="9">
        <v>2</v>
      </c>
      <c r="K59" s="10">
        <v>1</v>
      </c>
      <c r="L59" s="10"/>
      <c r="M59" s="9">
        <v>1</v>
      </c>
      <c r="N59" s="9"/>
      <c r="O59" s="10">
        <v>1</v>
      </c>
      <c r="P59" s="10"/>
      <c r="Q59" s="9"/>
      <c r="R59" s="9">
        <v>2</v>
      </c>
      <c r="S59" s="10"/>
      <c r="T59" s="10">
        <v>1</v>
      </c>
      <c r="U59" s="9"/>
      <c r="V59" s="9">
        <v>0</v>
      </c>
      <c r="W59" s="10">
        <v>2</v>
      </c>
      <c r="X59" s="10"/>
      <c r="Y59" s="9">
        <v>1</v>
      </c>
      <c r="Z59" s="9"/>
      <c r="AA59" s="11">
        <f t="shared" si="1"/>
        <v>11</v>
      </c>
    </row>
    <row r="60" spans="1:27" ht="30" customHeight="1" x14ac:dyDescent="0.25">
      <c r="A60" s="4" t="str">
        <f t="shared" si="7"/>
        <v>Московский</v>
      </c>
      <c r="B60" s="12" t="str">
        <f t="shared" si="7"/>
        <v>ГБОУ СОШ №484</v>
      </c>
      <c r="C60" s="6">
        <f t="shared" si="7"/>
        <v>11484</v>
      </c>
      <c r="D60" s="6" t="str">
        <f t="shared" si="7"/>
        <v>СОШ</v>
      </c>
      <c r="E60" s="8" t="str">
        <f t="shared" si="7"/>
        <v>3 в</v>
      </c>
      <c r="F60" s="8">
        <f t="shared" si="7"/>
        <v>71</v>
      </c>
      <c r="G60" s="8">
        <f t="shared" si="7"/>
        <v>61</v>
      </c>
      <c r="H60" s="8">
        <f t="shared" si="3"/>
        <v>11484057</v>
      </c>
      <c r="I60" s="9"/>
      <c r="J60" s="9">
        <v>1</v>
      </c>
      <c r="K60" s="10">
        <v>1</v>
      </c>
      <c r="L60" s="10"/>
      <c r="M60" s="9">
        <v>1</v>
      </c>
      <c r="N60" s="9"/>
      <c r="O60" s="10">
        <v>1</v>
      </c>
      <c r="P60" s="10"/>
      <c r="Q60" s="9">
        <v>1</v>
      </c>
      <c r="R60" s="9"/>
      <c r="S60" s="10"/>
      <c r="T60" s="10">
        <v>0</v>
      </c>
      <c r="U60" s="9">
        <v>1</v>
      </c>
      <c r="V60" s="9"/>
      <c r="W60" s="10"/>
      <c r="X60" s="10">
        <v>0</v>
      </c>
      <c r="Y60" s="9">
        <v>0</v>
      </c>
      <c r="Z60" s="9"/>
      <c r="AA60" s="11">
        <f t="shared" si="1"/>
        <v>6</v>
      </c>
    </row>
    <row r="61" spans="1:27" ht="30" customHeight="1" x14ac:dyDescent="0.25">
      <c r="A61" s="4" t="str">
        <f t="shared" si="7"/>
        <v>Московский</v>
      </c>
      <c r="B61" s="12" t="str">
        <f t="shared" si="7"/>
        <v>ГБОУ СОШ №484</v>
      </c>
      <c r="C61" s="6">
        <f t="shared" si="7"/>
        <v>11484</v>
      </c>
      <c r="D61" s="6" t="str">
        <f t="shared" si="7"/>
        <v>СОШ</v>
      </c>
      <c r="E61" s="8" t="str">
        <f t="shared" si="7"/>
        <v>3 в</v>
      </c>
      <c r="F61" s="8">
        <f t="shared" si="7"/>
        <v>71</v>
      </c>
      <c r="G61" s="8">
        <f t="shared" si="7"/>
        <v>61</v>
      </c>
      <c r="H61" s="8">
        <f t="shared" si="3"/>
        <v>11484058</v>
      </c>
      <c r="I61" s="9"/>
      <c r="J61" s="9">
        <v>2</v>
      </c>
      <c r="K61" s="10">
        <v>1</v>
      </c>
      <c r="L61" s="10"/>
      <c r="M61" s="9"/>
      <c r="N61" s="9">
        <v>1</v>
      </c>
      <c r="O61" s="10">
        <v>1</v>
      </c>
      <c r="P61" s="10"/>
      <c r="Q61" s="9">
        <v>1</v>
      </c>
      <c r="R61" s="9"/>
      <c r="S61" s="10"/>
      <c r="T61" s="10">
        <v>0</v>
      </c>
      <c r="U61" s="9"/>
      <c r="V61" s="9">
        <v>0</v>
      </c>
      <c r="W61" s="10">
        <v>2</v>
      </c>
      <c r="X61" s="10"/>
      <c r="Y61" s="9">
        <v>1</v>
      </c>
      <c r="Z61" s="9"/>
      <c r="AA61" s="11">
        <f t="shared" si="1"/>
        <v>9</v>
      </c>
    </row>
    <row r="62" spans="1:27" ht="30" customHeight="1" x14ac:dyDescent="0.25">
      <c r="A62" s="4" t="str">
        <f t="shared" si="7"/>
        <v>Московский</v>
      </c>
      <c r="B62" s="12" t="str">
        <f t="shared" si="7"/>
        <v>ГБОУ СОШ №484</v>
      </c>
      <c r="C62" s="6">
        <f t="shared" si="7"/>
        <v>11484</v>
      </c>
      <c r="D62" s="6" t="str">
        <f t="shared" si="7"/>
        <v>СОШ</v>
      </c>
      <c r="E62" s="8" t="str">
        <f t="shared" si="7"/>
        <v>3 в</v>
      </c>
      <c r="F62" s="8">
        <f t="shared" si="7"/>
        <v>71</v>
      </c>
      <c r="G62" s="8">
        <f t="shared" si="7"/>
        <v>61</v>
      </c>
      <c r="H62" s="8">
        <f t="shared" si="3"/>
        <v>11484059</v>
      </c>
      <c r="I62" s="9"/>
      <c r="J62" s="9">
        <v>1</v>
      </c>
      <c r="K62" s="10"/>
      <c r="L62" s="10">
        <v>0</v>
      </c>
      <c r="M62" s="9">
        <v>1</v>
      </c>
      <c r="N62" s="9"/>
      <c r="O62" s="10"/>
      <c r="P62" s="10">
        <v>2</v>
      </c>
      <c r="Q62" s="9"/>
      <c r="R62" s="9">
        <v>2</v>
      </c>
      <c r="S62" s="10">
        <v>1</v>
      </c>
      <c r="T62" s="10"/>
      <c r="U62" s="9"/>
      <c r="V62" s="9">
        <v>0</v>
      </c>
      <c r="W62" s="10">
        <v>2</v>
      </c>
      <c r="X62" s="10"/>
      <c r="Y62" s="9">
        <v>1</v>
      </c>
      <c r="Z62" s="9"/>
      <c r="AA62" s="11">
        <f t="shared" si="1"/>
        <v>10</v>
      </c>
    </row>
    <row r="63" spans="1:27" ht="30" customHeight="1" x14ac:dyDescent="0.25">
      <c r="A63" s="4" t="str">
        <f t="shared" si="7"/>
        <v>Московский</v>
      </c>
      <c r="B63" s="12" t="str">
        <f t="shared" si="7"/>
        <v>ГБОУ СОШ №484</v>
      </c>
      <c r="C63" s="6">
        <f t="shared" si="7"/>
        <v>11484</v>
      </c>
      <c r="D63" s="6" t="str">
        <f t="shared" si="7"/>
        <v>СОШ</v>
      </c>
      <c r="E63" s="8" t="str">
        <f t="shared" si="7"/>
        <v>3 в</v>
      </c>
      <c r="F63" s="8">
        <f t="shared" si="7"/>
        <v>71</v>
      </c>
      <c r="G63" s="8">
        <f t="shared" si="7"/>
        <v>61</v>
      </c>
      <c r="H63" s="8">
        <f t="shared" si="3"/>
        <v>11484060</v>
      </c>
      <c r="I63" s="9"/>
      <c r="J63" s="9">
        <v>2</v>
      </c>
      <c r="K63" s="10"/>
      <c r="L63" s="10">
        <v>1</v>
      </c>
      <c r="M63" s="9">
        <v>1</v>
      </c>
      <c r="N63" s="9"/>
      <c r="O63" s="10">
        <v>1</v>
      </c>
      <c r="P63" s="10"/>
      <c r="Q63" s="9"/>
      <c r="R63" s="9">
        <v>2</v>
      </c>
      <c r="S63" s="10">
        <v>0</v>
      </c>
      <c r="T63" s="10"/>
      <c r="U63" s="9"/>
      <c r="V63" s="9">
        <v>0</v>
      </c>
      <c r="W63" s="10"/>
      <c r="X63" s="10">
        <v>2</v>
      </c>
      <c r="Y63" s="9">
        <v>1</v>
      </c>
      <c r="Z63" s="9"/>
      <c r="AA63" s="11">
        <f t="shared" si="1"/>
        <v>10</v>
      </c>
    </row>
    <row r="64" spans="1:27" ht="30" customHeight="1" x14ac:dyDescent="0.25">
      <c r="A64" s="4" t="str">
        <f t="shared" si="7"/>
        <v>Московский</v>
      </c>
      <c r="B64" s="12" t="str">
        <f t="shared" si="7"/>
        <v>ГБОУ СОШ №484</v>
      </c>
      <c r="C64" s="6">
        <f t="shared" si="7"/>
        <v>11484</v>
      </c>
      <c r="D64" s="6" t="str">
        <f t="shared" si="7"/>
        <v>СОШ</v>
      </c>
      <c r="E64" s="8" t="str">
        <f t="shared" si="7"/>
        <v>3 в</v>
      </c>
      <c r="F64" s="8">
        <f t="shared" si="7"/>
        <v>71</v>
      </c>
      <c r="G64" s="8">
        <f t="shared" si="7"/>
        <v>61</v>
      </c>
      <c r="H64" s="8">
        <f t="shared" si="3"/>
        <v>11484061</v>
      </c>
      <c r="I64" s="9">
        <v>2</v>
      </c>
      <c r="J64" s="9"/>
      <c r="K64" s="10"/>
      <c r="L64" s="10">
        <v>1</v>
      </c>
      <c r="M64" s="9">
        <v>1</v>
      </c>
      <c r="N64" s="9"/>
      <c r="O64" s="10">
        <v>1</v>
      </c>
      <c r="P64" s="10"/>
      <c r="Q64" s="9"/>
      <c r="R64" s="9">
        <v>2</v>
      </c>
      <c r="S64" s="10"/>
      <c r="T64" s="10">
        <v>1</v>
      </c>
      <c r="U64" s="9"/>
      <c r="V64" s="9">
        <v>0</v>
      </c>
      <c r="W64" s="10"/>
      <c r="X64" s="10">
        <v>2</v>
      </c>
      <c r="Y64" s="9">
        <v>1</v>
      </c>
      <c r="Z64" s="9"/>
      <c r="AA64" s="11">
        <f t="shared" si="1"/>
        <v>11</v>
      </c>
    </row>
    <row r="65" spans="1:27" x14ac:dyDescent="0.25">
      <c r="I65" s="15">
        <f>COUNTA(I4:I64)</f>
        <v>21</v>
      </c>
      <c r="J65" s="15">
        <f t="shared" ref="J65:AA65" si="8">COUNTA(J4:J64)</f>
        <v>40</v>
      </c>
      <c r="K65" s="15">
        <f t="shared" si="8"/>
        <v>41</v>
      </c>
      <c r="L65" s="15">
        <f t="shared" si="8"/>
        <v>20</v>
      </c>
      <c r="M65" s="15">
        <f t="shared" si="8"/>
        <v>52</v>
      </c>
      <c r="N65" s="15">
        <f t="shared" si="8"/>
        <v>9</v>
      </c>
      <c r="O65" s="15">
        <f t="shared" si="8"/>
        <v>45</v>
      </c>
      <c r="P65" s="15">
        <f t="shared" si="8"/>
        <v>16</v>
      </c>
      <c r="Q65" s="15">
        <f t="shared" si="8"/>
        <v>29</v>
      </c>
      <c r="R65" s="15">
        <f t="shared" si="8"/>
        <v>32</v>
      </c>
      <c r="S65" s="15">
        <f t="shared" si="8"/>
        <v>45</v>
      </c>
      <c r="T65" s="15">
        <f t="shared" si="8"/>
        <v>16</v>
      </c>
      <c r="U65" s="15">
        <f t="shared" si="8"/>
        <v>31</v>
      </c>
      <c r="V65" s="15">
        <f t="shared" si="8"/>
        <v>30</v>
      </c>
      <c r="W65" s="15">
        <f t="shared" si="8"/>
        <v>39</v>
      </c>
      <c r="X65" s="15">
        <f t="shared" si="8"/>
        <v>22</v>
      </c>
      <c r="Y65" s="15">
        <f t="shared" si="8"/>
        <v>45</v>
      </c>
      <c r="Z65" s="15">
        <f t="shared" si="8"/>
        <v>16</v>
      </c>
      <c r="AA65" s="15">
        <f t="shared" si="8"/>
        <v>61</v>
      </c>
    </row>
    <row r="66" spans="1:27" x14ac:dyDescent="0.25">
      <c r="I66" s="15">
        <f>SUM(I4:I64)/(I65*I67)</f>
        <v>0.76190476190476186</v>
      </c>
      <c r="J66" s="15">
        <f t="shared" ref="J66:AA66" si="9">SUM(J4:J64)/(J65*J67)</f>
        <v>0.67500000000000004</v>
      </c>
      <c r="K66" s="15">
        <f t="shared" si="9"/>
        <v>0.95121951219512191</v>
      </c>
      <c r="L66" s="15">
        <f t="shared" si="9"/>
        <v>0.85</v>
      </c>
      <c r="M66" s="15">
        <f t="shared" si="9"/>
        <v>0.75</v>
      </c>
      <c r="N66" s="15">
        <f t="shared" si="9"/>
        <v>0.55555555555555558</v>
      </c>
      <c r="O66" s="15">
        <f t="shared" si="9"/>
        <v>0.78888888888888886</v>
      </c>
      <c r="P66" s="15">
        <f t="shared" si="9"/>
        <v>0.625</v>
      </c>
      <c r="Q66" s="15">
        <f t="shared" si="9"/>
        <v>0.5</v>
      </c>
      <c r="R66" s="15">
        <f t="shared" si="9"/>
        <v>0.78125</v>
      </c>
      <c r="S66" s="15">
        <f t="shared" si="9"/>
        <v>0.68888888888888888</v>
      </c>
      <c r="T66" s="15">
        <f t="shared" si="9"/>
        <v>0.5</v>
      </c>
      <c r="U66" s="15">
        <f t="shared" si="9"/>
        <v>0.25806451612903225</v>
      </c>
      <c r="V66" s="15">
        <f t="shared" si="9"/>
        <v>0.36666666666666664</v>
      </c>
      <c r="W66" s="15">
        <f t="shared" si="9"/>
        <v>0.73076923076923073</v>
      </c>
      <c r="X66" s="15">
        <f t="shared" si="9"/>
        <v>0.70454545454545459</v>
      </c>
      <c r="Y66" s="15">
        <f t="shared" si="9"/>
        <v>0.8</v>
      </c>
      <c r="Z66" s="15">
        <f t="shared" si="9"/>
        <v>0.625</v>
      </c>
      <c r="AA66" s="15">
        <f t="shared" si="9"/>
        <v>0.69104665825977296</v>
      </c>
    </row>
    <row r="67" spans="1:27" s="52" customFormat="1" x14ac:dyDescent="0.25">
      <c r="A67" s="52" t="s">
        <v>120</v>
      </c>
      <c r="E67" s="14"/>
      <c r="F67" s="14"/>
      <c r="G67" s="14"/>
      <c r="H67" s="14"/>
      <c r="I67" s="15">
        <v>2</v>
      </c>
      <c r="J67" s="15">
        <v>2</v>
      </c>
      <c r="K67" s="15">
        <v>1</v>
      </c>
      <c r="L67" s="15">
        <v>1</v>
      </c>
      <c r="M67" s="15">
        <v>1</v>
      </c>
      <c r="N67" s="15">
        <v>1</v>
      </c>
      <c r="O67" s="15">
        <v>2</v>
      </c>
      <c r="P67" s="15">
        <v>2</v>
      </c>
      <c r="Q67" s="15">
        <v>2</v>
      </c>
      <c r="R67" s="15">
        <v>2</v>
      </c>
      <c r="S67" s="86">
        <v>1</v>
      </c>
      <c r="T67" s="15">
        <v>1</v>
      </c>
      <c r="U67" s="87">
        <v>1</v>
      </c>
      <c r="V67" s="15">
        <v>1</v>
      </c>
      <c r="W67" s="15">
        <v>2</v>
      </c>
      <c r="X67" s="15">
        <v>2</v>
      </c>
      <c r="Y67" s="87">
        <v>1</v>
      </c>
      <c r="Z67" s="15">
        <v>1</v>
      </c>
      <c r="AA67" s="15">
        <v>13</v>
      </c>
    </row>
    <row r="68" spans="1:27" x14ac:dyDescent="0.25">
      <c r="I68" s="15">
        <f>SUM(I4:J64)/(61*I67)</f>
        <v>0.70491803278688525</v>
      </c>
      <c r="K68" s="15">
        <f t="shared" ref="K68:AA68" si="10">SUM(K4:L64)/(61*K67)</f>
        <v>0.91803278688524592</v>
      </c>
      <c r="M68" s="15">
        <f t="shared" si="10"/>
        <v>0.72131147540983609</v>
      </c>
      <c r="O68" s="15">
        <f t="shared" si="10"/>
        <v>0.74590163934426235</v>
      </c>
      <c r="Q68" s="15">
        <f t="shared" si="10"/>
        <v>0.64754098360655743</v>
      </c>
      <c r="S68" s="15">
        <f t="shared" si="10"/>
        <v>0.63934426229508201</v>
      </c>
      <c r="U68" s="15">
        <f t="shared" si="10"/>
        <v>0.31147540983606559</v>
      </c>
      <c r="W68" s="15">
        <f t="shared" si="10"/>
        <v>0.72131147540983609</v>
      </c>
      <c r="Y68" s="15">
        <f t="shared" si="10"/>
        <v>0.75409836065573765</v>
      </c>
      <c r="AA68" s="15">
        <f t="shared" si="10"/>
        <v>0.69104665825977296</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64"/>
    <dataValidation type="list" allowBlank="1" showInputMessage="1" showErrorMessage="1" sqref="I4:J64 W4:X64 O4:R64">
      <formula1>балл2</formula1>
    </dataValidation>
    <dataValidation type="list" allowBlank="1" showInputMessage="1" showErrorMessage="1" sqref="K4:N64 Y4:Z64 S4:V64">
      <formula1>балл1</formula1>
    </dataValidation>
    <dataValidation allowBlank="1" showErrorMessage="1" sqref="A4 E4:G64"/>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BO146"/>
  <sheetViews>
    <sheetView topLeftCell="A97" workbookViewId="0">
      <selection activeCell="C122" sqref="C122"/>
    </sheetView>
  </sheetViews>
  <sheetFormatPr defaultRowHeight="15" x14ac:dyDescent="0.25"/>
  <cols>
    <col min="1" max="1" width="15.5703125" customWidth="1"/>
  </cols>
  <sheetData>
    <row r="1" spans="1:67" x14ac:dyDescent="0.25">
      <c r="A1" s="146" t="s">
        <v>0</v>
      </c>
      <c r="B1" s="146" t="s">
        <v>5</v>
      </c>
      <c r="C1" s="146" t="s">
        <v>6</v>
      </c>
      <c r="D1" s="55" t="s">
        <v>72</v>
      </c>
      <c r="E1" s="56"/>
      <c r="F1" s="56"/>
      <c r="G1" s="57"/>
      <c r="H1" s="149" t="s">
        <v>73</v>
      </c>
      <c r="I1" s="150"/>
      <c r="J1" s="150"/>
      <c r="K1" s="151"/>
      <c r="L1" s="149" t="s">
        <v>74</v>
      </c>
      <c r="M1" s="150"/>
      <c r="N1" s="150"/>
      <c r="O1" s="151"/>
      <c r="P1" s="149" t="s">
        <v>75</v>
      </c>
      <c r="Q1" s="150"/>
      <c r="R1" s="150"/>
      <c r="S1" s="151"/>
      <c r="T1" s="149" t="s">
        <v>76</v>
      </c>
      <c r="U1" s="150"/>
      <c r="V1" s="150"/>
      <c r="W1" s="151"/>
      <c r="X1" s="149" t="s">
        <v>77</v>
      </c>
      <c r="Y1" s="150"/>
      <c r="Z1" s="150"/>
      <c r="AA1" s="151"/>
      <c r="AB1" s="149" t="s">
        <v>78</v>
      </c>
      <c r="AC1" s="150"/>
      <c r="AD1" s="150"/>
      <c r="AE1" s="151"/>
      <c r="AF1" s="149" t="s">
        <v>79</v>
      </c>
      <c r="AG1" s="150"/>
      <c r="AH1" s="150"/>
      <c r="AI1" s="151"/>
      <c r="AJ1" s="149" t="s">
        <v>80</v>
      </c>
      <c r="AK1" s="150"/>
      <c r="AL1" s="150"/>
      <c r="AM1" s="151"/>
      <c r="AN1" s="154" t="s">
        <v>81</v>
      </c>
      <c r="AO1" s="155"/>
      <c r="AP1" s="155"/>
      <c r="AQ1" s="155"/>
      <c r="AR1" s="155"/>
      <c r="AS1" s="155"/>
      <c r="AT1" s="155"/>
      <c r="AU1" s="155"/>
      <c r="AV1" s="155"/>
      <c r="AW1" s="155"/>
      <c r="AX1" s="155"/>
      <c r="AY1" s="155"/>
      <c r="AZ1" s="155"/>
      <c r="BA1" s="155"/>
      <c r="BB1" s="154" t="s">
        <v>81</v>
      </c>
      <c r="BC1" s="155"/>
      <c r="BD1" s="155"/>
      <c r="BE1" s="155"/>
      <c r="BF1" s="155"/>
      <c r="BG1" s="155"/>
      <c r="BH1" s="155"/>
      <c r="BI1" s="155"/>
      <c r="BJ1" s="155"/>
      <c r="BK1" s="155"/>
      <c r="BL1" s="155"/>
      <c r="BM1" s="155"/>
      <c r="BN1" s="155"/>
      <c r="BO1" s="155"/>
    </row>
    <row r="2" spans="1:67" x14ac:dyDescent="0.25">
      <c r="A2" s="146"/>
      <c r="B2" s="146"/>
      <c r="C2" s="146"/>
      <c r="D2" s="55" t="s">
        <v>9</v>
      </c>
      <c r="E2" s="57"/>
      <c r="F2" s="55" t="s">
        <v>10</v>
      </c>
      <c r="G2" s="57"/>
      <c r="H2" s="149" t="s">
        <v>10</v>
      </c>
      <c r="I2" s="151"/>
      <c r="J2" s="149" t="s">
        <v>11</v>
      </c>
      <c r="K2" s="151"/>
      <c r="L2" s="149" t="s">
        <v>12</v>
      </c>
      <c r="M2" s="151"/>
      <c r="N2" s="149" t="s">
        <v>10</v>
      </c>
      <c r="O2" s="151"/>
      <c r="P2" s="149" t="s">
        <v>9</v>
      </c>
      <c r="Q2" s="151"/>
      <c r="R2" s="149" t="s">
        <v>12</v>
      </c>
      <c r="S2" s="151"/>
      <c r="T2" s="149" t="s">
        <v>13</v>
      </c>
      <c r="U2" s="151"/>
      <c r="V2" s="149" t="s">
        <v>9</v>
      </c>
      <c r="W2" s="151"/>
      <c r="X2" s="149" t="s">
        <v>11</v>
      </c>
      <c r="Y2" s="151"/>
      <c r="Z2" s="149" t="s">
        <v>10</v>
      </c>
      <c r="AA2" s="151"/>
      <c r="AB2" s="149" t="s">
        <v>9</v>
      </c>
      <c r="AC2" s="151"/>
      <c r="AD2" s="149" t="s">
        <v>12</v>
      </c>
      <c r="AE2" s="151"/>
      <c r="AF2" s="149" t="s">
        <v>14</v>
      </c>
      <c r="AG2" s="151"/>
      <c r="AH2" s="149" t="s">
        <v>13</v>
      </c>
      <c r="AI2" s="151"/>
      <c r="AJ2" s="149" t="s">
        <v>9</v>
      </c>
      <c r="AK2" s="151"/>
      <c r="AL2" s="149" t="s">
        <v>12</v>
      </c>
      <c r="AM2" s="151"/>
      <c r="AN2" s="156">
        <v>0</v>
      </c>
      <c r="AO2" s="156">
        <v>1</v>
      </c>
      <c r="AP2" s="156">
        <v>2</v>
      </c>
      <c r="AQ2" s="156">
        <v>3</v>
      </c>
      <c r="AR2" s="156">
        <v>4</v>
      </c>
      <c r="AS2" s="156">
        <v>5</v>
      </c>
      <c r="AT2" s="156">
        <v>6</v>
      </c>
      <c r="AU2" s="156">
        <v>7</v>
      </c>
      <c r="AV2" s="156">
        <v>8</v>
      </c>
      <c r="AW2" s="156">
        <v>9</v>
      </c>
      <c r="AX2" s="156">
        <v>10</v>
      </c>
      <c r="AY2" s="156">
        <v>11</v>
      </c>
      <c r="AZ2" s="156">
        <v>12</v>
      </c>
      <c r="BA2" s="156">
        <v>13</v>
      </c>
      <c r="BB2" s="156">
        <v>0</v>
      </c>
      <c r="BC2" s="156">
        <v>1</v>
      </c>
      <c r="BD2" s="156">
        <v>2</v>
      </c>
      <c r="BE2" s="156">
        <v>3</v>
      </c>
      <c r="BF2" s="156">
        <v>4</v>
      </c>
      <c r="BG2" s="156">
        <v>5</v>
      </c>
      <c r="BH2" s="156">
        <v>6</v>
      </c>
      <c r="BI2" s="156">
        <v>7</v>
      </c>
      <c r="BJ2" s="156">
        <v>8</v>
      </c>
      <c r="BK2" s="156">
        <v>9</v>
      </c>
      <c r="BL2" s="156">
        <v>10</v>
      </c>
      <c r="BM2" s="156">
        <v>11</v>
      </c>
      <c r="BN2" s="156">
        <v>12</v>
      </c>
      <c r="BO2" s="156">
        <v>13</v>
      </c>
    </row>
    <row r="3" spans="1:67" ht="72" x14ac:dyDescent="0.25">
      <c r="A3" s="152"/>
      <c r="B3" s="146"/>
      <c r="C3" s="146"/>
      <c r="D3" s="74" t="s">
        <v>82</v>
      </c>
      <c r="E3" s="74" t="s">
        <v>83</v>
      </c>
      <c r="F3" s="74" t="s">
        <v>82</v>
      </c>
      <c r="G3" s="74" t="s">
        <v>83</v>
      </c>
      <c r="H3" s="74" t="s">
        <v>82</v>
      </c>
      <c r="I3" s="74" t="s">
        <v>83</v>
      </c>
      <c r="J3" s="74" t="s">
        <v>82</v>
      </c>
      <c r="K3" s="74" t="s">
        <v>83</v>
      </c>
      <c r="L3" s="74" t="s">
        <v>82</v>
      </c>
      <c r="M3" s="74" t="s">
        <v>83</v>
      </c>
      <c r="N3" s="74" t="s">
        <v>82</v>
      </c>
      <c r="O3" s="74" t="s">
        <v>83</v>
      </c>
      <c r="P3" s="74" t="s">
        <v>82</v>
      </c>
      <c r="Q3" s="74" t="s">
        <v>83</v>
      </c>
      <c r="R3" s="74" t="s">
        <v>82</v>
      </c>
      <c r="S3" s="74" t="s">
        <v>83</v>
      </c>
      <c r="T3" s="74" t="s">
        <v>82</v>
      </c>
      <c r="U3" s="74" t="s">
        <v>83</v>
      </c>
      <c r="V3" s="74" t="s">
        <v>82</v>
      </c>
      <c r="W3" s="74" t="s">
        <v>83</v>
      </c>
      <c r="X3" s="74" t="s">
        <v>82</v>
      </c>
      <c r="Y3" s="74" t="s">
        <v>83</v>
      </c>
      <c r="Z3" s="74" t="s">
        <v>82</v>
      </c>
      <c r="AA3" s="74" t="s">
        <v>83</v>
      </c>
      <c r="AB3" s="74" t="s">
        <v>82</v>
      </c>
      <c r="AC3" s="74" t="s">
        <v>83</v>
      </c>
      <c r="AD3" s="74" t="s">
        <v>82</v>
      </c>
      <c r="AE3" s="74" t="s">
        <v>83</v>
      </c>
      <c r="AF3" s="74" t="s">
        <v>82</v>
      </c>
      <c r="AG3" s="74" t="s">
        <v>83</v>
      </c>
      <c r="AH3" s="74" t="s">
        <v>82</v>
      </c>
      <c r="AI3" s="74" t="s">
        <v>83</v>
      </c>
      <c r="AJ3" s="74" t="s">
        <v>82</v>
      </c>
      <c r="AK3" s="74" t="s">
        <v>83</v>
      </c>
      <c r="AL3" s="74" t="s">
        <v>82</v>
      </c>
      <c r="AM3" s="74" t="s">
        <v>83</v>
      </c>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row>
    <row r="4" spans="1:67" x14ac:dyDescent="0.25">
      <c r="A4" s="62" t="s">
        <v>84</v>
      </c>
      <c r="B4" s="54">
        <v>1124</v>
      </c>
      <c r="C4" s="54">
        <v>1014</v>
      </c>
      <c r="D4" s="54">
        <v>390</v>
      </c>
      <c r="E4" s="60">
        <v>0.72564102564102562</v>
      </c>
      <c r="F4" s="54">
        <v>624</v>
      </c>
      <c r="G4" s="60">
        <v>0.71634615384615385</v>
      </c>
      <c r="H4" s="54">
        <v>680</v>
      </c>
      <c r="I4" s="60">
        <v>0.84264705882352942</v>
      </c>
      <c r="J4" s="54">
        <v>334</v>
      </c>
      <c r="K4" s="60">
        <v>0.84431137724550898</v>
      </c>
      <c r="L4" s="54">
        <v>771</v>
      </c>
      <c r="M4" s="60">
        <v>0.75745784695201035</v>
      </c>
      <c r="N4" s="54">
        <v>243</v>
      </c>
      <c r="O4" s="60">
        <v>0.49794238683127573</v>
      </c>
      <c r="P4" s="54">
        <v>653</v>
      </c>
      <c r="Q4" s="60">
        <v>0.85068912710566613</v>
      </c>
      <c r="R4" s="54">
        <v>361</v>
      </c>
      <c r="S4" s="60">
        <v>0.76038781163434899</v>
      </c>
      <c r="T4" s="54">
        <v>569</v>
      </c>
      <c r="U4" s="60">
        <v>0.61687170474516695</v>
      </c>
      <c r="V4" s="54">
        <v>445</v>
      </c>
      <c r="W4" s="60">
        <v>0.7865168539325843</v>
      </c>
      <c r="X4" s="54">
        <v>704</v>
      </c>
      <c r="Y4" s="60">
        <v>0.74857954545454541</v>
      </c>
      <c r="Z4" s="54">
        <v>310</v>
      </c>
      <c r="AA4" s="60">
        <v>0.6064516129032258</v>
      </c>
      <c r="AB4" s="54">
        <v>530</v>
      </c>
      <c r="AC4" s="60">
        <v>0.60188679245283017</v>
      </c>
      <c r="AD4" s="54">
        <v>484</v>
      </c>
      <c r="AE4" s="60">
        <v>0.47933884297520662</v>
      </c>
      <c r="AF4" s="54">
        <v>656</v>
      </c>
      <c r="AG4" s="60">
        <v>0.75990853658536583</v>
      </c>
      <c r="AH4" s="54">
        <v>358</v>
      </c>
      <c r="AI4" s="60">
        <v>0.72346368715083798</v>
      </c>
      <c r="AJ4" s="54">
        <v>767</v>
      </c>
      <c r="AK4" s="60">
        <v>0.76010430247718386</v>
      </c>
      <c r="AL4" s="54">
        <v>247</v>
      </c>
      <c r="AM4" s="60">
        <v>0.56275303643724695</v>
      </c>
      <c r="AN4" s="54">
        <v>5</v>
      </c>
      <c r="AO4" s="54">
        <v>4</v>
      </c>
      <c r="AP4" s="54">
        <v>8</v>
      </c>
      <c r="AQ4" s="54">
        <v>12</v>
      </c>
      <c r="AR4" s="54">
        <v>21</v>
      </c>
      <c r="AS4" s="54">
        <v>25</v>
      </c>
      <c r="AT4" s="54">
        <v>70</v>
      </c>
      <c r="AU4" s="54">
        <v>84</v>
      </c>
      <c r="AV4" s="54">
        <v>89</v>
      </c>
      <c r="AW4" s="54">
        <v>121</v>
      </c>
      <c r="AX4" s="54">
        <v>151</v>
      </c>
      <c r="AY4" s="54">
        <v>175</v>
      </c>
      <c r="AZ4" s="54">
        <v>161</v>
      </c>
      <c r="BA4" s="54">
        <v>88</v>
      </c>
      <c r="BB4" s="65">
        <v>0.49309664694280081</v>
      </c>
      <c r="BC4" s="65">
        <v>0.39447731755424065</v>
      </c>
      <c r="BD4" s="65">
        <v>0.78895463510848129</v>
      </c>
      <c r="BE4" s="65">
        <v>1.1834319526627219</v>
      </c>
      <c r="BF4" s="65">
        <v>2.0710059171597632</v>
      </c>
      <c r="BG4" s="65">
        <v>2.4654832347140041</v>
      </c>
      <c r="BH4" s="65">
        <v>6.9033530571992108</v>
      </c>
      <c r="BI4" s="65">
        <v>8.2840236686390529</v>
      </c>
      <c r="BJ4" s="65">
        <v>8.777120315581854</v>
      </c>
      <c r="BK4" s="65">
        <v>11.932938856015779</v>
      </c>
      <c r="BL4" s="65">
        <v>14.891518737672584</v>
      </c>
      <c r="BM4" s="65">
        <v>17.258382642998029</v>
      </c>
      <c r="BN4" s="65">
        <v>15.877712031558186</v>
      </c>
      <c r="BO4" s="65">
        <v>8.6785009861932938</v>
      </c>
    </row>
    <row r="5" spans="1:67" x14ac:dyDescent="0.25">
      <c r="A5" s="59" t="s">
        <v>85</v>
      </c>
      <c r="B5" s="61">
        <v>1622</v>
      </c>
      <c r="C5" s="54">
        <v>1465</v>
      </c>
      <c r="D5" s="54">
        <v>628</v>
      </c>
      <c r="E5" s="60">
        <v>0.75159235668789814</v>
      </c>
      <c r="F5" s="54">
        <v>837</v>
      </c>
      <c r="G5" s="60">
        <v>0.75268817204301075</v>
      </c>
      <c r="H5" s="54">
        <v>918</v>
      </c>
      <c r="I5" s="60">
        <v>0.86274509803921573</v>
      </c>
      <c r="J5" s="54">
        <v>547</v>
      </c>
      <c r="K5" s="60">
        <v>0.90676416819012795</v>
      </c>
      <c r="L5" s="54">
        <v>1060</v>
      </c>
      <c r="M5" s="60">
        <v>0.7754716981132076</v>
      </c>
      <c r="N5" s="54">
        <v>405</v>
      </c>
      <c r="O5" s="60">
        <v>0.63456790123456785</v>
      </c>
      <c r="P5" s="54">
        <v>964</v>
      </c>
      <c r="Q5" s="60">
        <v>0.86462655601659755</v>
      </c>
      <c r="R5" s="54">
        <v>501</v>
      </c>
      <c r="S5" s="60">
        <v>0.80239520958083832</v>
      </c>
      <c r="T5" s="54">
        <v>822</v>
      </c>
      <c r="U5" s="60">
        <v>0.65328467153284675</v>
      </c>
      <c r="V5" s="54">
        <v>643</v>
      </c>
      <c r="W5" s="60">
        <v>0.84214618973561428</v>
      </c>
      <c r="X5" s="54">
        <v>1006</v>
      </c>
      <c r="Y5" s="60">
        <v>0.8001988071570576</v>
      </c>
      <c r="Z5" s="54">
        <v>459</v>
      </c>
      <c r="AA5" s="60">
        <v>0.65359477124183007</v>
      </c>
      <c r="AB5" s="54">
        <v>836</v>
      </c>
      <c r="AC5" s="60">
        <v>0.59449760765550241</v>
      </c>
      <c r="AD5" s="54">
        <v>629</v>
      </c>
      <c r="AE5" s="60">
        <v>0.49761526232114467</v>
      </c>
      <c r="AF5" s="54">
        <v>916</v>
      </c>
      <c r="AG5" s="60">
        <v>0.76528384279475981</v>
      </c>
      <c r="AH5" s="54">
        <v>549</v>
      </c>
      <c r="AI5" s="60">
        <v>0.77231329690346084</v>
      </c>
      <c r="AJ5" s="54">
        <v>1110</v>
      </c>
      <c r="AK5" s="60">
        <v>0.77837837837837842</v>
      </c>
      <c r="AL5" s="54">
        <v>355</v>
      </c>
      <c r="AM5" s="60">
        <v>0.61126760563380278</v>
      </c>
      <c r="AN5" s="54">
        <v>3</v>
      </c>
      <c r="AO5" s="54">
        <v>5</v>
      </c>
      <c r="AP5" s="54">
        <v>10</v>
      </c>
      <c r="AQ5" s="54">
        <v>14</v>
      </c>
      <c r="AR5" s="54">
        <v>31</v>
      </c>
      <c r="AS5" s="54">
        <v>43</v>
      </c>
      <c r="AT5" s="54">
        <v>70</v>
      </c>
      <c r="AU5" s="54">
        <v>71</v>
      </c>
      <c r="AV5" s="54">
        <v>131</v>
      </c>
      <c r="AW5" s="54">
        <v>164</v>
      </c>
      <c r="AX5" s="54">
        <v>218</v>
      </c>
      <c r="AY5" s="54">
        <v>246</v>
      </c>
      <c r="AZ5" s="54">
        <v>255</v>
      </c>
      <c r="BA5" s="54">
        <v>204</v>
      </c>
      <c r="BB5" s="65">
        <v>0.20477815699658702</v>
      </c>
      <c r="BC5" s="65">
        <v>0.34129692832764508</v>
      </c>
      <c r="BD5" s="65">
        <v>0.68259385665529015</v>
      </c>
      <c r="BE5" s="65">
        <v>0.95563139931740615</v>
      </c>
      <c r="BF5" s="65">
        <v>2.1160409556313993</v>
      </c>
      <c r="BG5" s="65">
        <v>2.9351535836177476</v>
      </c>
      <c r="BH5" s="65">
        <v>4.7781569965870307</v>
      </c>
      <c r="BI5" s="65">
        <v>4.8464163822525599</v>
      </c>
      <c r="BJ5" s="65">
        <v>8.941979522184301</v>
      </c>
      <c r="BK5" s="65">
        <v>11.194539249146757</v>
      </c>
      <c r="BL5" s="65">
        <v>14.880546075085324</v>
      </c>
      <c r="BM5" s="65">
        <v>16.791808873720136</v>
      </c>
      <c r="BN5" s="65">
        <v>17.406143344709896</v>
      </c>
      <c r="BO5" s="65">
        <v>13.924914675767917</v>
      </c>
    </row>
    <row r="6" spans="1:67" x14ac:dyDescent="0.25">
      <c r="A6" s="59" t="s">
        <v>86</v>
      </c>
      <c r="B6" s="61">
        <v>4413</v>
      </c>
      <c r="C6" s="54">
        <v>4001</v>
      </c>
      <c r="D6" s="54">
        <v>1772</v>
      </c>
      <c r="E6" s="60">
        <v>0.76946952595936791</v>
      </c>
      <c r="F6" s="54">
        <v>2229</v>
      </c>
      <c r="G6" s="60">
        <v>0.74069089277703004</v>
      </c>
      <c r="H6" s="54">
        <v>2407</v>
      </c>
      <c r="I6" s="60">
        <v>0.87702534275031163</v>
      </c>
      <c r="J6" s="54">
        <v>1594</v>
      </c>
      <c r="K6" s="60">
        <v>0.89962358845671264</v>
      </c>
      <c r="L6" s="54">
        <v>3019</v>
      </c>
      <c r="M6" s="60">
        <v>0.80722093408413387</v>
      </c>
      <c r="N6" s="54">
        <v>982</v>
      </c>
      <c r="O6" s="60">
        <v>0.60183299389002032</v>
      </c>
      <c r="P6" s="54">
        <v>2675</v>
      </c>
      <c r="Q6" s="60">
        <v>0.86093457943925233</v>
      </c>
      <c r="R6" s="54">
        <v>1326</v>
      </c>
      <c r="S6" s="60">
        <v>0.80392156862745101</v>
      </c>
      <c r="T6" s="54">
        <v>2107</v>
      </c>
      <c r="U6" s="60">
        <v>0.68533459895586146</v>
      </c>
      <c r="V6" s="54">
        <v>1894</v>
      </c>
      <c r="W6" s="60">
        <v>0.82761351636747627</v>
      </c>
      <c r="X6" s="54">
        <v>2890</v>
      </c>
      <c r="Y6" s="60">
        <v>0.80692041522491353</v>
      </c>
      <c r="Z6" s="54">
        <v>1111</v>
      </c>
      <c r="AA6" s="60">
        <v>0.67056705670567052</v>
      </c>
      <c r="AB6" s="54">
        <v>2252</v>
      </c>
      <c r="AC6" s="60">
        <v>0.5812611012433393</v>
      </c>
      <c r="AD6" s="54">
        <v>1749</v>
      </c>
      <c r="AE6" s="60">
        <v>0.47684391080617494</v>
      </c>
      <c r="AF6" s="54">
        <v>2416</v>
      </c>
      <c r="AG6" s="60">
        <v>0.7491721854304636</v>
      </c>
      <c r="AH6" s="54">
        <v>1585</v>
      </c>
      <c r="AI6" s="60">
        <v>0.76908517350157724</v>
      </c>
      <c r="AJ6" s="54">
        <v>2943</v>
      </c>
      <c r="AK6" s="60">
        <v>0.78117567108392794</v>
      </c>
      <c r="AL6" s="54">
        <v>1058</v>
      </c>
      <c r="AM6" s="60">
        <v>0.59262759924385633</v>
      </c>
      <c r="AN6" s="54">
        <v>2</v>
      </c>
      <c r="AO6" s="54">
        <v>7</v>
      </c>
      <c r="AP6" s="54">
        <v>15</v>
      </c>
      <c r="AQ6" s="54">
        <v>39</v>
      </c>
      <c r="AR6" s="54">
        <v>69</v>
      </c>
      <c r="AS6" s="54">
        <v>110</v>
      </c>
      <c r="AT6" s="54">
        <v>161</v>
      </c>
      <c r="AU6" s="54">
        <v>255</v>
      </c>
      <c r="AV6" s="54">
        <v>380</v>
      </c>
      <c r="AW6" s="54">
        <v>470</v>
      </c>
      <c r="AX6" s="54">
        <v>577</v>
      </c>
      <c r="AY6" s="54">
        <v>687</v>
      </c>
      <c r="AZ6" s="54">
        <v>738</v>
      </c>
      <c r="BA6" s="54">
        <v>491</v>
      </c>
      <c r="BB6" s="65">
        <v>4.9987503124218943E-2</v>
      </c>
      <c r="BC6" s="65">
        <v>0.17495626093476632</v>
      </c>
      <c r="BD6" s="65">
        <v>0.37490627343164207</v>
      </c>
      <c r="BE6" s="65">
        <v>0.97475631092226944</v>
      </c>
      <c r="BF6" s="65">
        <v>1.7245688577855536</v>
      </c>
      <c r="BG6" s="65">
        <v>2.7493126718320422</v>
      </c>
      <c r="BH6" s="65">
        <v>4.0239940014996254</v>
      </c>
      <c r="BI6" s="65">
        <v>6.3734066483379159</v>
      </c>
      <c r="BJ6" s="65">
        <v>9.4976255936015992</v>
      </c>
      <c r="BK6" s="65">
        <v>11.747063234191453</v>
      </c>
      <c r="BL6" s="65">
        <v>14.421394651337165</v>
      </c>
      <c r="BM6" s="65">
        <v>17.170707323169207</v>
      </c>
      <c r="BN6" s="65">
        <v>18.44538865283679</v>
      </c>
      <c r="BO6" s="65">
        <v>12.27193201699575</v>
      </c>
    </row>
    <row r="7" spans="1:67" x14ac:dyDescent="0.25">
      <c r="A7" s="59" t="s">
        <v>87</v>
      </c>
      <c r="B7" s="61">
        <v>4056</v>
      </c>
      <c r="C7" s="54">
        <v>3778</v>
      </c>
      <c r="D7" s="54">
        <v>1450</v>
      </c>
      <c r="E7" s="60">
        <v>0.75482758620689661</v>
      </c>
      <c r="F7" s="54">
        <v>2328</v>
      </c>
      <c r="G7" s="60">
        <v>0.72938144329896903</v>
      </c>
      <c r="H7" s="54">
        <v>2472</v>
      </c>
      <c r="I7" s="60">
        <v>0.83535598705501624</v>
      </c>
      <c r="J7" s="54">
        <v>1306</v>
      </c>
      <c r="K7" s="60">
        <v>0.85987748851454826</v>
      </c>
      <c r="L7" s="54">
        <v>2959</v>
      </c>
      <c r="M7" s="60">
        <v>0.76444744846231838</v>
      </c>
      <c r="N7" s="54">
        <v>819</v>
      </c>
      <c r="O7" s="60">
        <v>0.57631257631257626</v>
      </c>
      <c r="P7" s="54">
        <v>2560</v>
      </c>
      <c r="Q7" s="60">
        <v>0.859375</v>
      </c>
      <c r="R7" s="54">
        <v>1218</v>
      </c>
      <c r="S7" s="60">
        <v>0.83661740558292286</v>
      </c>
      <c r="T7" s="54">
        <v>2097</v>
      </c>
      <c r="U7" s="60">
        <v>0.65474487362899381</v>
      </c>
      <c r="V7" s="54">
        <v>1681</v>
      </c>
      <c r="W7" s="60">
        <v>0.8480071386079715</v>
      </c>
      <c r="X7" s="54">
        <v>2762</v>
      </c>
      <c r="Y7" s="60">
        <v>0.7925416364952933</v>
      </c>
      <c r="Z7" s="54">
        <v>1016</v>
      </c>
      <c r="AA7" s="60">
        <v>0.64960629921259838</v>
      </c>
      <c r="AB7" s="54">
        <v>2081</v>
      </c>
      <c r="AC7" s="60">
        <v>0.54541086016338303</v>
      </c>
      <c r="AD7" s="54">
        <v>1697</v>
      </c>
      <c r="AE7" s="60">
        <v>0.40542133176193285</v>
      </c>
      <c r="AF7" s="54">
        <v>2415</v>
      </c>
      <c r="AG7" s="60">
        <v>0.74327122153209113</v>
      </c>
      <c r="AH7" s="54">
        <v>1363</v>
      </c>
      <c r="AI7" s="60">
        <v>0.80117388114453414</v>
      </c>
      <c r="AJ7" s="54">
        <v>2977</v>
      </c>
      <c r="AK7" s="60">
        <v>0.75310715485387969</v>
      </c>
      <c r="AL7" s="54">
        <v>801</v>
      </c>
      <c r="AM7" s="60">
        <v>0.56429463171036209</v>
      </c>
      <c r="AN7" s="54">
        <v>8</v>
      </c>
      <c r="AO7" s="54">
        <v>7</v>
      </c>
      <c r="AP7" s="54">
        <v>19</v>
      </c>
      <c r="AQ7" s="54">
        <v>34</v>
      </c>
      <c r="AR7" s="54">
        <v>64</v>
      </c>
      <c r="AS7" s="54">
        <v>111</v>
      </c>
      <c r="AT7" s="54">
        <v>167</v>
      </c>
      <c r="AU7" s="54">
        <v>264</v>
      </c>
      <c r="AV7" s="54">
        <v>350</v>
      </c>
      <c r="AW7" s="54">
        <v>456</v>
      </c>
      <c r="AX7" s="54">
        <v>618</v>
      </c>
      <c r="AY7" s="54">
        <v>702</v>
      </c>
      <c r="AZ7" s="54">
        <v>646</v>
      </c>
      <c r="BA7" s="54">
        <v>332</v>
      </c>
      <c r="BB7" s="65">
        <v>0.21175224986765484</v>
      </c>
      <c r="BC7" s="65">
        <v>0.185283218634198</v>
      </c>
      <c r="BD7" s="65">
        <v>0.50291159343568026</v>
      </c>
      <c r="BE7" s="65">
        <v>0.89994706193753304</v>
      </c>
      <c r="BF7" s="65">
        <v>1.6940179989412387</v>
      </c>
      <c r="BG7" s="65">
        <v>2.9380624669137108</v>
      </c>
      <c r="BH7" s="65">
        <v>4.4203282159872952</v>
      </c>
      <c r="BI7" s="65">
        <v>6.9878242456326101</v>
      </c>
      <c r="BJ7" s="65">
        <v>9.264160931709899</v>
      </c>
      <c r="BK7" s="65">
        <v>12.069878242456326</v>
      </c>
      <c r="BL7" s="65">
        <v>16.357861302276337</v>
      </c>
      <c r="BM7" s="65">
        <v>18.581259925886712</v>
      </c>
      <c r="BN7" s="65">
        <v>17.098994176813129</v>
      </c>
      <c r="BO7" s="65">
        <v>8.7877183695076759</v>
      </c>
    </row>
    <row r="8" spans="1:67" x14ac:dyDescent="0.25">
      <c r="A8" s="59" t="s">
        <v>88</v>
      </c>
      <c r="B8" s="61">
        <v>2787</v>
      </c>
      <c r="C8" s="54">
        <v>2575</v>
      </c>
      <c r="D8" s="54">
        <v>965</v>
      </c>
      <c r="E8" s="60">
        <v>0.71968911917098444</v>
      </c>
      <c r="F8" s="54">
        <v>1610</v>
      </c>
      <c r="G8" s="60">
        <v>0.69006211180124222</v>
      </c>
      <c r="H8" s="54">
        <v>1648</v>
      </c>
      <c r="I8" s="60">
        <v>0.83737864077669899</v>
      </c>
      <c r="J8" s="54">
        <v>927</v>
      </c>
      <c r="K8" s="60">
        <v>0.88673139158576053</v>
      </c>
      <c r="L8" s="54">
        <v>1915</v>
      </c>
      <c r="M8" s="60">
        <v>0.7561357702349869</v>
      </c>
      <c r="N8" s="54">
        <v>660</v>
      </c>
      <c r="O8" s="60">
        <v>0.49090909090909091</v>
      </c>
      <c r="P8" s="54">
        <v>1817</v>
      </c>
      <c r="Q8" s="60">
        <v>0.86708860759493667</v>
      </c>
      <c r="R8" s="54">
        <v>758</v>
      </c>
      <c r="S8" s="60">
        <v>0.80408970976253302</v>
      </c>
      <c r="T8" s="54">
        <v>1368</v>
      </c>
      <c r="U8" s="60">
        <v>0.6228070175438597</v>
      </c>
      <c r="V8" s="54">
        <v>1207</v>
      </c>
      <c r="W8" s="60">
        <v>0.81938690969345485</v>
      </c>
      <c r="X8" s="54">
        <v>1947</v>
      </c>
      <c r="Y8" s="60">
        <v>0.76630713918849513</v>
      </c>
      <c r="Z8" s="54">
        <v>628</v>
      </c>
      <c r="AA8" s="60">
        <v>0.56369426751592355</v>
      </c>
      <c r="AB8" s="54">
        <v>1468</v>
      </c>
      <c r="AC8" s="60">
        <v>0.53746594005449588</v>
      </c>
      <c r="AD8" s="54">
        <v>1107</v>
      </c>
      <c r="AE8" s="60">
        <v>0.32610659439927731</v>
      </c>
      <c r="AF8" s="54">
        <v>1618</v>
      </c>
      <c r="AG8" s="60">
        <v>0.74629171817058093</v>
      </c>
      <c r="AH8" s="54">
        <v>957</v>
      </c>
      <c r="AI8" s="60">
        <v>0.7601880877742947</v>
      </c>
      <c r="AJ8" s="54">
        <v>1993</v>
      </c>
      <c r="AK8" s="60">
        <v>0.7551430005017562</v>
      </c>
      <c r="AL8" s="54">
        <v>582</v>
      </c>
      <c r="AM8" s="60">
        <v>0.46048109965635736</v>
      </c>
      <c r="AN8" s="54">
        <v>4</v>
      </c>
      <c r="AO8" s="54">
        <v>16</v>
      </c>
      <c r="AP8" s="54">
        <v>15</v>
      </c>
      <c r="AQ8" s="54">
        <v>42</v>
      </c>
      <c r="AR8" s="54">
        <v>64</v>
      </c>
      <c r="AS8" s="54">
        <v>103</v>
      </c>
      <c r="AT8" s="54">
        <v>133</v>
      </c>
      <c r="AU8" s="54">
        <v>165</v>
      </c>
      <c r="AV8" s="54">
        <v>252</v>
      </c>
      <c r="AW8" s="54">
        <v>324</v>
      </c>
      <c r="AX8" s="54">
        <v>409</v>
      </c>
      <c r="AY8" s="54">
        <v>422</v>
      </c>
      <c r="AZ8" s="54">
        <v>422</v>
      </c>
      <c r="BA8" s="54">
        <v>204</v>
      </c>
      <c r="BB8" s="65">
        <v>0.1553398058252427</v>
      </c>
      <c r="BC8" s="65">
        <v>0.62135922330097082</v>
      </c>
      <c r="BD8" s="65">
        <v>0.58252427184466016</v>
      </c>
      <c r="BE8" s="65">
        <v>1.6310679611650485</v>
      </c>
      <c r="BF8" s="65">
        <v>2.4854368932038833</v>
      </c>
      <c r="BG8" s="65">
        <v>4</v>
      </c>
      <c r="BH8" s="65">
        <v>5.1650485436893208</v>
      </c>
      <c r="BI8" s="65">
        <v>6.407766990291262</v>
      </c>
      <c r="BJ8" s="65">
        <v>9.7864077669902905</v>
      </c>
      <c r="BK8" s="65">
        <v>12.58252427184466</v>
      </c>
      <c r="BL8" s="65">
        <v>15.883495145631068</v>
      </c>
      <c r="BM8" s="65">
        <v>16.388349514563107</v>
      </c>
      <c r="BN8" s="65">
        <v>16.388349514563107</v>
      </c>
      <c r="BO8" s="65">
        <v>7.9223300970873787</v>
      </c>
    </row>
    <row r="9" spans="1:67" x14ac:dyDescent="0.25">
      <c r="A9" s="59" t="s">
        <v>89</v>
      </c>
      <c r="B9" s="61">
        <v>1789</v>
      </c>
      <c r="C9" s="54">
        <v>1627</v>
      </c>
      <c r="D9" s="54">
        <v>596</v>
      </c>
      <c r="E9" s="60">
        <v>0.72231543624161076</v>
      </c>
      <c r="F9" s="54">
        <v>1031</v>
      </c>
      <c r="G9" s="60">
        <v>0.70223084384093115</v>
      </c>
      <c r="H9" s="54">
        <v>1078</v>
      </c>
      <c r="I9" s="60">
        <v>0.84601113172541742</v>
      </c>
      <c r="J9" s="54">
        <v>549</v>
      </c>
      <c r="K9" s="60">
        <v>0.8797814207650273</v>
      </c>
      <c r="L9" s="54">
        <v>1232</v>
      </c>
      <c r="M9" s="60">
        <v>0.7678571428571429</v>
      </c>
      <c r="N9" s="54">
        <v>395</v>
      </c>
      <c r="O9" s="60">
        <v>0.52911392405063296</v>
      </c>
      <c r="P9" s="54">
        <v>1067</v>
      </c>
      <c r="Q9" s="60">
        <v>0.84489222118088092</v>
      </c>
      <c r="R9" s="54">
        <v>560</v>
      </c>
      <c r="S9" s="60">
        <v>0.8</v>
      </c>
      <c r="T9" s="54">
        <v>889</v>
      </c>
      <c r="U9" s="60">
        <v>0.62542182227221599</v>
      </c>
      <c r="V9" s="54">
        <v>738</v>
      </c>
      <c r="W9" s="60">
        <v>0.81300813008130079</v>
      </c>
      <c r="X9" s="54">
        <v>1156</v>
      </c>
      <c r="Y9" s="60">
        <v>0.7465397923875432</v>
      </c>
      <c r="Z9" s="54">
        <v>471</v>
      </c>
      <c r="AA9" s="60">
        <v>0.62208067940552014</v>
      </c>
      <c r="AB9" s="54">
        <v>910</v>
      </c>
      <c r="AC9" s="60">
        <v>0.5494505494505495</v>
      </c>
      <c r="AD9" s="54">
        <v>717</v>
      </c>
      <c r="AE9" s="60">
        <v>0.41841004184100417</v>
      </c>
      <c r="AF9" s="54">
        <v>1019</v>
      </c>
      <c r="AG9" s="60">
        <v>0.71148184494602551</v>
      </c>
      <c r="AH9" s="54">
        <v>608</v>
      </c>
      <c r="AI9" s="60">
        <v>0.75411184210526316</v>
      </c>
      <c r="AJ9" s="54">
        <v>1212</v>
      </c>
      <c r="AK9" s="60">
        <v>0.74587458745874591</v>
      </c>
      <c r="AL9" s="54">
        <v>415</v>
      </c>
      <c r="AM9" s="60">
        <v>0.4795180722891566</v>
      </c>
      <c r="AN9" s="54">
        <v>2</v>
      </c>
      <c r="AO9" s="54">
        <v>7</v>
      </c>
      <c r="AP9" s="54">
        <v>9</v>
      </c>
      <c r="AQ9" s="54">
        <v>21</v>
      </c>
      <c r="AR9" s="54">
        <v>45</v>
      </c>
      <c r="AS9" s="54">
        <v>55</v>
      </c>
      <c r="AT9" s="54">
        <v>97</v>
      </c>
      <c r="AU9" s="54">
        <v>129</v>
      </c>
      <c r="AV9" s="54">
        <v>157</v>
      </c>
      <c r="AW9" s="54">
        <v>213</v>
      </c>
      <c r="AX9" s="54">
        <v>254</v>
      </c>
      <c r="AY9" s="54">
        <v>250</v>
      </c>
      <c r="AZ9" s="54">
        <v>239</v>
      </c>
      <c r="BA9" s="54">
        <v>149</v>
      </c>
      <c r="BB9" s="65">
        <v>0.12292562999385372</v>
      </c>
      <c r="BC9" s="65">
        <v>0.43023970497848801</v>
      </c>
      <c r="BD9" s="65">
        <v>0.55316533497234177</v>
      </c>
      <c r="BE9" s="65">
        <v>1.290719114935464</v>
      </c>
      <c r="BF9" s="65">
        <v>2.7658266748617089</v>
      </c>
      <c r="BG9" s="65">
        <v>3.3804548248309771</v>
      </c>
      <c r="BH9" s="65">
        <v>5.9618930547019051</v>
      </c>
      <c r="BI9" s="65">
        <v>7.9287031346035652</v>
      </c>
      <c r="BJ9" s="65">
        <v>9.6496619545175175</v>
      </c>
      <c r="BK9" s="65">
        <v>13.09157959434542</v>
      </c>
      <c r="BL9" s="65">
        <v>15.611555009219423</v>
      </c>
      <c r="BM9" s="65">
        <v>15.365703749231715</v>
      </c>
      <c r="BN9" s="65">
        <v>14.689612784265519</v>
      </c>
      <c r="BO9" s="65">
        <v>9.1579594345421018</v>
      </c>
    </row>
    <row r="10" spans="1:67" x14ac:dyDescent="0.25">
      <c r="A10" s="59" t="s">
        <v>90</v>
      </c>
      <c r="B10" s="61">
        <v>3080</v>
      </c>
      <c r="C10" s="54">
        <v>2897</v>
      </c>
      <c r="D10" s="54">
        <v>1183</v>
      </c>
      <c r="E10" s="60">
        <v>0.73584108199492815</v>
      </c>
      <c r="F10" s="54">
        <v>1714</v>
      </c>
      <c r="G10" s="60">
        <v>0.67415402567094518</v>
      </c>
      <c r="H10" s="54">
        <v>1853</v>
      </c>
      <c r="I10" s="60">
        <v>0.84565569347004854</v>
      </c>
      <c r="J10" s="54">
        <v>1044</v>
      </c>
      <c r="K10" s="60">
        <v>0.86398467432950188</v>
      </c>
      <c r="L10" s="54">
        <v>2218</v>
      </c>
      <c r="M10" s="60">
        <v>0.76194770063119932</v>
      </c>
      <c r="N10" s="54">
        <v>679</v>
      </c>
      <c r="O10" s="60">
        <v>0.51399116347569951</v>
      </c>
      <c r="P10" s="54">
        <v>1950</v>
      </c>
      <c r="Q10" s="60">
        <v>0.84846153846153849</v>
      </c>
      <c r="R10" s="54">
        <v>947</v>
      </c>
      <c r="S10" s="60">
        <v>0.77560718057022171</v>
      </c>
      <c r="T10" s="54">
        <v>1615</v>
      </c>
      <c r="U10" s="60">
        <v>0.65077399380804957</v>
      </c>
      <c r="V10" s="54">
        <v>1282</v>
      </c>
      <c r="W10" s="60">
        <v>0.81279251170046807</v>
      </c>
      <c r="X10" s="54">
        <v>1991</v>
      </c>
      <c r="Y10" s="60">
        <v>0.7428427925665495</v>
      </c>
      <c r="Z10" s="54">
        <v>906</v>
      </c>
      <c r="AA10" s="60">
        <v>0.5618101545253863</v>
      </c>
      <c r="AB10" s="54">
        <v>1561</v>
      </c>
      <c r="AC10" s="60">
        <v>0.54388212684176807</v>
      </c>
      <c r="AD10" s="54">
        <v>1336</v>
      </c>
      <c r="AE10" s="60">
        <v>0.37949101796407186</v>
      </c>
      <c r="AF10" s="54">
        <v>1904</v>
      </c>
      <c r="AG10" s="60">
        <v>0.72505252100840334</v>
      </c>
      <c r="AH10" s="54">
        <v>993</v>
      </c>
      <c r="AI10" s="60">
        <v>0.72608257804632426</v>
      </c>
      <c r="AJ10" s="54">
        <v>2163</v>
      </c>
      <c r="AK10" s="60">
        <v>0.72399445214979197</v>
      </c>
      <c r="AL10" s="54">
        <v>734</v>
      </c>
      <c r="AM10" s="60">
        <v>0.51362397820163486</v>
      </c>
      <c r="AN10" s="54">
        <v>8</v>
      </c>
      <c r="AO10" s="54">
        <v>12</v>
      </c>
      <c r="AP10" s="54">
        <v>25</v>
      </c>
      <c r="AQ10" s="54">
        <v>46</v>
      </c>
      <c r="AR10" s="54">
        <v>72</v>
      </c>
      <c r="AS10" s="54">
        <v>99</v>
      </c>
      <c r="AT10" s="54">
        <v>165</v>
      </c>
      <c r="AU10" s="54">
        <v>209</v>
      </c>
      <c r="AV10" s="54">
        <v>320</v>
      </c>
      <c r="AW10" s="54">
        <v>378</v>
      </c>
      <c r="AX10" s="54">
        <v>448</v>
      </c>
      <c r="AY10" s="54">
        <v>481</v>
      </c>
      <c r="AZ10" s="54">
        <v>397</v>
      </c>
      <c r="BA10" s="54">
        <v>237</v>
      </c>
      <c r="BB10" s="65">
        <v>0.27614773904038659</v>
      </c>
      <c r="BC10" s="65">
        <v>0.41422160856057993</v>
      </c>
      <c r="BD10" s="65">
        <v>0.86296168450120814</v>
      </c>
      <c r="BE10" s="65">
        <v>1.587849499482223</v>
      </c>
      <c r="BF10" s="65">
        <v>2.4853296513634793</v>
      </c>
      <c r="BG10" s="65">
        <v>3.4173282706247843</v>
      </c>
      <c r="BH10" s="65">
        <v>5.6955471177079735</v>
      </c>
      <c r="BI10" s="65">
        <v>7.2143596824301</v>
      </c>
      <c r="BJ10" s="65">
        <v>11.045909561615463</v>
      </c>
      <c r="BK10" s="65">
        <v>13.047980669658267</v>
      </c>
      <c r="BL10" s="65">
        <v>15.464273386261651</v>
      </c>
      <c r="BM10" s="65">
        <v>16.603382809803243</v>
      </c>
      <c r="BN10" s="65">
        <v>13.703831549879185</v>
      </c>
      <c r="BO10" s="65">
        <v>8.1808767690714532</v>
      </c>
    </row>
    <row r="11" spans="1:67" x14ac:dyDescent="0.25">
      <c r="A11" s="59" t="s">
        <v>91</v>
      </c>
      <c r="B11" s="61">
        <v>4143</v>
      </c>
      <c r="C11" s="54">
        <v>3777</v>
      </c>
      <c r="D11" s="54">
        <v>1529</v>
      </c>
      <c r="E11" s="60">
        <v>0.77926749509483317</v>
      </c>
      <c r="F11" s="54">
        <v>2248</v>
      </c>
      <c r="G11" s="60">
        <v>0.73821174377224197</v>
      </c>
      <c r="H11" s="54">
        <v>2406</v>
      </c>
      <c r="I11" s="60">
        <v>0.87489609310058192</v>
      </c>
      <c r="J11" s="54">
        <v>1371</v>
      </c>
      <c r="K11" s="60">
        <v>0.92341356673960617</v>
      </c>
      <c r="L11" s="54">
        <v>2872</v>
      </c>
      <c r="M11" s="60">
        <v>0.80571030640668528</v>
      </c>
      <c r="N11" s="54">
        <v>905</v>
      </c>
      <c r="O11" s="60">
        <v>0.59116022099447518</v>
      </c>
      <c r="P11" s="54">
        <v>2584</v>
      </c>
      <c r="Q11" s="60">
        <v>0.87886996904024772</v>
      </c>
      <c r="R11" s="54">
        <v>1193</v>
      </c>
      <c r="S11" s="60">
        <v>0.80888516345347861</v>
      </c>
      <c r="T11" s="54">
        <v>2059</v>
      </c>
      <c r="U11" s="60">
        <v>0.61267605633802813</v>
      </c>
      <c r="V11" s="54">
        <v>1718</v>
      </c>
      <c r="W11" s="60">
        <v>0.82654249126891732</v>
      </c>
      <c r="X11" s="54">
        <v>2781</v>
      </c>
      <c r="Y11" s="60">
        <v>0.80222941387989932</v>
      </c>
      <c r="Z11" s="54">
        <v>996</v>
      </c>
      <c r="AA11" s="60">
        <v>0.62148594377510036</v>
      </c>
      <c r="AB11" s="54">
        <v>2085</v>
      </c>
      <c r="AC11" s="60">
        <v>0.5721822541966427</v>
      </c>
      <c r="AD11" s="54">
        <v>1692</v>
      </c>
      <c r="AE11" s="60">
        <v>0.40898345153664301</v>
      </c>
      <c r="AF11" s="54">
        <v>2482</v>
      </c>
      <c r="AG11" s="60">
        <v>0.73045930701047546</v>
      </c>
      <c r="AH11" s="54">
        <v>1295</v>
      </c>
      <c r="AI11" s="60">
        <v>0.80579150579150582</v>
      </c>
      <c r="AJ11" s="54">
        <v>2903</v>
      </c>
      <c r="AK11" s="60">
        <v>0.78332759214605585</v>
      </c>
      <c r="AL11" s="54">
        <v>874</v>
      </c>
      <c r="AM11" s="60">
        <v>0.53546910755148747</v>
      </c>
      <c r="AN11" s="54">
        <v>3</v>
      </c>
      <c r="AO11" s="54">
        <v>4</v>
      </c>
      <c r="AP11" s="54">
        <v>17</v>
      </c>
      <c r="AQ11" s="54">
        <v>37</v>
      </c>
      <c r="AR11" s="54">
        <v>57</v>
      </c>
      <c r="AS11" s="54">
        <v>114</v>
      </c>
      <c r="AT11" s="54">
        <v>164</v>
      </c>
      <c r="AU11" s="54">
        <v>243</v>
      </c>
      <c r="AV11" s="54">
        <v>330</v>
      </c>
      <c r="AW11" s="54">
        <v>462</v>
      </c>
      <c r="AX11" s="54">
        <v>652</v>
      </c>
      <c r="AY11" s="54">
        <v>682</v>
      </c>
      <c r="AZ11" s="54">
        <v>661</v>
      </c>
      <c r="BA11" s="54">
        <v>351</v>
      </c>
      <c r="BB11" s="65">
        <v>7.9428117553613981E-2</v>
      </c>
      <c r="BC11" s="65">
        <v>0.10590415673815197</v>
      </c>
      <c r="BD11" s="65">
        <v>0.45009266613714588</v>
      </c>
      <c r="BE11" s="65">
        <v>0.97961344982790577</v>
      </c>
      <c r="BF11" s="65">
        <v>1.5091342335186657</v>
      </c>
      <c r="BG11" s="65">
        <v>3.0182684670373314</v>
      </c>
      <c r="BH11" s="65">
        <v>4.3420704262642307</v>
      </c>
      <c r="BI11" s="65">
        <v>6.433677521842732</v>
      </c>
      <c r="BJ11" s="65">
        <v>8.7370929308975374</v>
      </c>
      <c r="BK11" s="65">
        <v>12.231930103256552</v>
      </c>
      <c r="BL11" s="65">
        <v>17.262377548318771</v>
      </c>
      <c r="BM11" s="65">
        <v>18.056658723854913</v>
      </c>
      <c r="BN11" s="65">
        <v>17.500661900979612</v>
      </c>
      <c r="BO11" s="65">
        <v>9.2930897537728363</v>
      </c>
    </row>
    <row r="12" spans="1:67" x14ac:dyDescent="0.25">
      <c r="A12" s="59" t="s">
        <v>92</v>
      </c>
      <c r="B12" s="61">
        <v>326</v>
      </c>
      <c r="C12" s="54">
        <v>311</v>
      </c>
      <c r="D12" s="54">
        <v>127</v>
      </c>
      <c r="E12" s="60">
        <v>0.70866141732283461</v>
      </c>
      <c r="F12" s="54">
        <v>184</v>
      </c>
      <c r="G12" s="60">
        <v>0.62771739130434778</v>
      </c>
      <c r="H12" s="54">
        <v>197</v>
      </c>
      <c r="I12" s="60">
        <v>0.86802030456852797</v>
      </c>
      <c r="J12" s="54">
        <v>114</v>
      </c>
      <c r="K12" s="60">
        <v>0.94736842105263153</v>
      </c>
      <c r="L12" s="54">
        <v>218</v>
      </c>
      <c r="M12" s="60">
        <v>0.87155963302752293</v>
      </c>
      <c r="N12" s="54">
        <v>93</v>
      </c>
      <c r="O12" s="60">
        <v>0.59139784946236562</v>
      </c>
      <c r="P12" s="54">
        <v>210</v>
      </c>
      <c r="Q12" s="60">
        <v>0.8666666666666667</v>
      </c>
      <c r="R12" s="54">
        <v>101</v>
      </c>
      <c r="S12" s="60">
        <v>0.81683168316831678</v>
      </c>
      <c r="T12" s="54">
        <v>162</v>
      </c>
      <c r="U12" s="60">
        <v>0.62037037037037035</v>
      </c>
      <c r="V12" s="54">
        <v>149</v>
      </c>
      <c r="W12" s="60">
        <v>0.81208053691275173</v>
      </c>
      <c r="X12" s="54">
        <v>221</v>
      </c>
      <c r="Y12" s="60">
        <v>0.73303167420814475</v>
      </c>
      <c r="Z12" s="54">
        <v>90</v>
      </c>
      <c r="AA12" s="60">
        <v>0.57777777777777772</v>
      </c>
      <c r="AB12" s="54">
        <v>178</v>
      </c>
      <c r="AC12" s="60">
        <v>0.6292134831460674</v>
      </c>
      <c r="AD12" s="54">
        <v>133</v>
      </c>
      <c r="AE12" s="60">
        <v>0.54887218045112784</v>
      </c>
      <c r="AF12" s="54">
        <v>197</v>
      </c>
      <c r="AG12" s="60">
        <v>0.7258883248730964</v>
      </c>
      <c r="AH12" s="54">
        <v>114</v>
      </c>
      <c r="AI12" s="60">
        <v>0.81140350877192979</v>
      </c>
      <c r="AJ12" s="54">
        <v>233</v>
      </c>
      <c r="AK12" s="60">
        <v>0.83690987124463523</v>
      </c>
      <c r="AL12" s="54">
        <v>78</v>
      </c>
      <c r="AM12" s="60">
        <v>0.74358974358974361</v>
      </c>
      <c r="AN12" s="54">
        <v>1</v>
      </c>
      <c r="AO12" s="54">
        <v>0</v>
      </c>
      <c r="AP12" s="54">
        <v>1</v>
      </c>
      <c r="AQ12" s="54">
        <v>4</v>
      </c>
      <c r="AR12" s="54">
        <v>7</v>
      </c>
      <c r="AS12" s="54">
        <v>4</v>
      </c>
      <c r="AT12" s="54">
        <v>12</v>
      </c>
      <c r="AU12" s="54">
        <v>26</v>
      </c>
      <c r="AV12" s="54">
        <v>27</v>
      </c>
      <c r="AW12" s="54">
        <v>42</v>
      </c>
      <c r="AX12" s="54">
        <v>51</v>
      </c>
      <c r="AY12" s="54">
        <v>54</v>
      </c>
      <c r="AZ12" s="54">
        <v>50</v>
      </c>
      <c r="BA12" s="54">
        <v>32</v>
      </c>
      <c r="BB12" s="65">
        <v>0.32154340836012862</v>
      </c>
      <c r="BC12" s="65">
        <v>0</v>
      </c>
      <c r="BD12" s="65">
        <v>0.32154340836012862</v>
      </c>
      <c r="BE12" s="65">
        <v>1.2861736334405145</v>
      </c>
      <c r="BF12" s="65">
        <v>2.2508038585209005</v>
      </c>
      <c r="BG12" s="65">
        <v>1.2861736334405145</v>
      </c>
      <c r="BH12" s="65">
        <v>3.8585209003215435</v>
      </c>
      <c r="BI12" s="65">
        <v>8.360128617363344</v>
      </c>
      <c r="BJ12" s="65">
        <v>8.6816720257234721</v>
      </c>
      <c r="BK12" s="65">
        <v>13.504823151125402</v>
      </c>
      <c r="BL12" s="65">
        <v>16.39871382636656</v>
      </c>
      <c r="BM12" s="65">
        <v>17.363344051446944</v>
      </c>
      <c r="BN12" s="65">
        <v>16.077170418006432</v>
      </c>
      <c r="BO12" s="65">
        <v>10.289389067524116</v>
      </c>
    </row>
    <row r="13" spans="1:67" x14ac:dyDescent="0.25">
      <c r="A13" s="59" t="s">
        <v>93</v>
      </c>
      <c r="B13" s="61">
        <v>637</v>
      </c>
      <c r="C13" s="54">
        <v>601</v>
      </c>
      <c r="D13" s="54">
        <v>299</v>
      </c>
      <c r="E13" s="60">
        <v>0.8193979933110368</v>
      </c>
      <c r="F13" s="54">
        <v>302</v>
      </c>
      <c r="G13" s="60">
        <v>0.77814569536423839</v>
      </c>
      <c r="H13" s="54">
        <v>367</v>
      </c>
      <c r="I13" s="60">
        <v>0.86648501362397823</v>
      </c>
      <c r="J13" s="54">
        <v>234</v>
      </c>
      <c r="K13" s="60">
        <v>0.95299145299145294</v>
      </c>
      <c r="L13" s="54">
        <v>484</v>
      </c>
      <c r="M13" s="60">
        <v>0.8223140495867769</v>
      </c>
      <c r="N13" s="54">
        <v>117</v>
      </c>
      <c r="O13" s="60">
        <v>0.78632478632478631</v>
      </c>
      <c r="P13" s="54">
        <v>433</v>
      </c>
      <c r="Q13" s="60">
        <v>0.86374133949191689</v>
      </c>
      <c r="R13" s="54">
        <v>168</v>
      </c>
      <c r="S13" s="60">
        <v>0.85416666666666663</v>
      </c>
      <c r="T13" s="54">
        <v>302</v>
      </c>
      <c r="U13" s="60">
        <v>0.76986754966887416</v>
      </c>
      <c r="V13" s="54">
        <v>299</v>
      </c>
      <c r="W13" s="60">
        <v>0.87625418060200666</v>
      </c>
      <c r="X13" s="54">
        <v>430</v>
      </c>
      <c r="Y13" s="60">
        <v>0.77906976744186052</v>
      </c>
      <c r="Z13" s="54">
        <v>171</v>
      </c>
      <c r="AA13" s="60">
        <v>0.75438596491228072</v>
      </c>
      <c r="AB13" s="54">
        <v>353</v>
      </c>
      <c r="AC13" s="60">
        <v>0.72521246458923516</v>
      </c>
      <c r="AD13" s="54">
        <v>248</v>
      </c>
      <c r="AE13" s="60">
        <v>0.60483870967741937</v>
      </c>
      <c r="AF13" s="54">
        <v>365</v>
      </c>
      <c r="AG13" s="60">
        <v>0.76027397260273977</v>
      </c>
      <c r="AH13" s="54">
        <v>236</v>
      </c>
      <c r="AI13" s="60">
        <v>0.85169491525423724</v>
      </c>
      <c r="AJ13" s="54">
        <v>464</v>
      </c>
      <c r="AK13" s="60">
        <v>0.7931034482758621</v>
      </c>
      <c r="AL13" s="54">
        <v>137</v>
      </c>
      <c r="AM13" s="60">
        <v>0.70802919708029199</v>
      </c>
      <c r="AN13" s="54">
        <v>1</v>
      </c>
      <c r="AO13" s="54">
        <v>0</v>
      </c>
      <c r="AP13" s="54">
        <v>2</v>
      </c>
      <c r="AQ13" s="54">
        <v>1</v>
      </c>
      <c r="AR13" s="54">
        <v>0</v>
      </c>
      <c r="AS13" s="54">
        <v>13</v>
      </c>
      <c r="AT13" s="54">
        <v>9</v>
      </c>
      <c r="AU13" s="54">
        <v>34</v>
      </c>
      <c r="AV13" s="54">
        <v>44</v>
      </c>
      <c r="AW13" s="54">
        <v>53</v>
      </c>
      <c r="AX13" s="54">
        <v>93</v>
      </c>
      <c r="AY13" s="54">
        <v>122</v>
      </c>
      <c r="AZ13" s="54">
        <v>135</v>
      </c>
      <c r="BA13" s="54">
        <v>94</v>
      </c>
      <c r="BB13" s="65">
        <v>0.16638935108153077</v>
      </c>
      <c r="BC13" s="65">
        <v>0</v>
      </c>
      <c r="BD13" s="65">
        <v>0.33277870216306155</v>
      </c>
      <c r="BE13" s="65">
        <v>0.16638935108153077</v>
      </c>
      <c r="BF13" s="65">
        <v>0</v>
      </c>
      <c r="BG13" s="65">
        <v>2.1630615640599</v>
      </c>
      <c r="BH13" s="65">
        <v>1.497504159733777</v>
      </c>
      <c r="BI13" s="65">
        <v>5.6572379367720469</v>
      </c>
      <c r="BJ13" s="65">
        <v>7.3211314475873541</v>
      </c>
      <c r="BK13" s="65">
        <v>8.8186356073211307</v>
      </c>
      <c r="BL13" s="65">
        <v>15.474209650582363</v>
      </c>
      <c r="BM13" s="65">
        <v>20.299500831946755</v>
      </c>
      <c r="BN13" s="65">
        <v>22.462562396006657</v>
      </c>
      <c r="BO13" s="65">
        <v>15.640599001663894</v>
      </c>
    </row>
    <row r="14" spans="1:67" x14ac:dyDescent="0.25">
      <c r="A14" s="59" t="s">
        <v>17</v>
      </c>
      <c r="B14" s="61">
        <v>2749</v>
      </c>
      <c r="C14" s="54">
        <v>2500</v>
      </c>
      <c r="D14" s="54">
        <v>1041</v>
      </c>
      <c r="E14" s="60">
        <v>0.75360230547550433</v>
      </c>
      <c r="F14" s="54">
        <v>1459</v>
      </c>
      <c r="G14" s="60">
        <v>0.71727210418094589</v>
      </c>
      <c r="H14" s="54">
        <v>1683</v>
      </c>
      <c r="I14" s="60">
        <v>0.84076054664289956</v>
      </c>
      <c r="J14" s="54">
        <v>817</v>
      </c>
      <c r="K14" s="60">
        <v>0.88739290085679312</v>
      </c>
      <c r="L14" s="54">
        <v>1925</v>
      </c>
      <c r="M14" s="60">
        <v>0.76831168831168828</v>
      </c>
      <c r="N14" s="54">
        <v>575</v>
      </c>
      <c r="O14" s="60">
        <v>0.57913043478260873</v>
      </c>
      <c r="P14" s="54">
        <v>1699</v>
      </c>
      <c r="Q14" s="60">
        <v>0.85491465567981162</v>
      </c>
      <c r="R14" s="54">
        <v>801</v>
      </c>
      <c r="S14" s="60">
        <v>0.81273408239700373</v>
      </c>
      <c r="T14" s="54">
        <v>1334</v>
      </c>
      <c r="U14" s="60">
        <v>0.66341829085457271</v>
      </c>
      <c r="V14" s="54">
        <v>1166</v>
      </c>
      <c r="W14" s="60">
        <v>0.83833619210977706</v>
      </c>
      <c r="X14" s="54">
        <v>1809</v>
      </c>
      <c r="Y14" s="60">
        <v>0.77556661138750693</v>
      </c>
      <c r="Z14" s="54">
        <v>691</v>
      </c>
      <c r="AA14" s="60">
        <v>0.63675832127351661</v>
      </c>
      <c r="AB14" s="54">
        <v>1435</v>
      </c>
      <c r="AC14" s="60">
        <v>0.5484320557491289</v>
      </c>
      <c r="AD14" s="54">
        <v>1065</v>
      </c>
      <c r="AE14" s="60">
        <v>0.37558685446009388</v>
      </c>
      <c r="AF14" s="54">
        <v>1639</v>
      </c>
      <c r="AG14" s="60">
        <v>0.74191580231848686</v>
      </c>
      <c r="AH14" s="54">
        <v>861</v>
      </c>
      <c r="AI14" s="60">
        <v>0.79268292682926833</v>
      </c>
      <c r="AJ14" s="54">
        <v>1956</v>
      </c>
      <c r="AK14" s="60">
        <v>0.77760736196319014</v>
      </c>
      <c r="AL14" s="54">
        <v>544</v>
      </c>
      <c r="AM14" s="60">
        <v>0.61948529411764708</v>
      </c>
      <c r="AN14" s="54">
        <v>2</v>
      </c>
      <c r="AO14" s="54">
        <v>5</v>
      </c>
      <c r="AP14" s="54">
        <v>10</v>
      </c>
      <c r="AQ14" s="54">
        <v>19</v>
      </c>
      <c r="AR14" s="54">
        <v>41</v>
      </c>
      <c r="AS14" s="54">
        <v>56</v>
      </c>
      <c r="AT14" s="54">
        <v>140</v>
      </c>
      <c r="AU14" s="54">
        <v>190</v>
      </c>
      <c r="AV14" s="54">
        <v>247</v>
      </c>
      <c r="AW14" s="54">
        <v>307</v>
      </c>
      <c r="AX14" s="54">
        <v>398</v>
      </c>
      <c r="AY14" s="54">
        <v>455</v>
      </c>
      <c r="AZ14" s="54">
        <v>379</v>
      </c>
      <c r="BA14" s="54">
        <v>251</v>
      </c>
      <c r="BB14" s="65">
        <v>0.08</v>
      </c>
      <c r="BC14" s="65">
        <v>0.2</v>
      </c>
      <c r="BD14" s="65">
        <v>0.4</v>
      </c>
      <c r="BE14" s="65">
        <v>0.76</v>
      </c>
      <c r="BF14" s="65">
        <v>1.64</v>
      </c>
      <c r="BG14" s="65">
        <v>2.2400000000000002</v>
      </c>
      <c r="BH14" s="65">
        <v>5.6</v>
      </c>
      <c r="BI14" s="65">
        <v>7.6</v>
      </c>
      <c r="BJ14" s="65">
        <v>9.8800000000000008</v>
      </c>
      <c r="BK14" s="65">
        <v>12.28</v>
      </c>
      <c r="BL14" s="65">
        <v>15.92</v>
      </c>
      <c r="BM14" s="65">
        <v>18.2</v>
      </c>
      <c r="BN14" s="65">
        <v>15.16</v>
      </c>
      <c r="BO14" s="65">
        <v>10.039999999999999</v>
      </c>
    </row>
    <row r="15" spans="1:67" x14ac:dyDescent="0.25">
      <c r="A15" s="59" t="s">
        <v>94</v>
      </c>
      <c r="B15" s="61">
        <v>4599</v>
      </c>
      <c r="C15" s="54">
        <v>4206</v>
      </c>
      <c r="D15" s="54">
        <v>1633</v>
      </c>
      <c r="E15" s="60">
        <v>0.72596448254745871</v>
      </c>
      <c r="F15" s="54">
        <v>2573</v>
      </c>
      <c r="G15" s="60">
        <v>0.68441507967353288</v>
      </c>
      <c r="H15" s="54">
        <v>2726</v>
      </c>
      <c r="I15" s="60">
        <v>0.84739545121056492</v>
      </c>
      <c r="J15" s="54">
        <v>1480</v>
      </c>
      <c r="K15" s="60">
        <v>0.88040540540540535</v>
      </c>
      <c r="L15" s="54">
        <v>3211</v>
      </c>
      <c r="M15" s="60">
        <v>0.77203363438181249</v>
      </c>
      <c r="N15" s="54">
        <v>995</v>
      </c>
      <c r="O15" s="60">
        <v>0.51959798994974871</v>
      </c>
      <c r="P15" s="54">
        <v>2737</v>
      </c>
      <c r="Q15" s="60">
        <v>0.86901717208622575</v>
      </c>
      <c r="R15" s="54">
        <v>1469</v>
      </c>
      <c r="S15" s="60">
        <v>0.81926480599046969</v>
      </c>
      <c r="T15" s="54">
        <v>2281</v>
      </c>
      <c r="U15" s="60">
        <v>0.64467338886453307</v>
      </c>
      <c r="V15" s="54">
        <v>1925</v>
      </c>
      <c r="W15" s="60">
        <v>0.82545454545454544</v>
      </c>
      <c r="X15" s="54">
        <v>2979</v>
      </c>
      <c r="Y15" s="60">
        <v>0.76166498825109097</v>
      </c>
      <c r="Z15" s="54">
        <v>1227</v>
      </c>
      <c r="AA15" s="60">
        <v>0.6079869600651997</v>
      </c>
      <c r="AB15" s="54">
        <v>2336</v>
      </c>
      <c r="AC15" s="60">
        <v>0.54751712328767121</v>
      </c>
      <c r="AD15" s="54">
        <v>1870</v>
      </c>
      <c r="AE15" s="60">
        <v>0.39144385026737966</v>
      </c>
      <c r="AF15" s="54">
        <v>2666</v>
      </c>
      <c r="AG15" s="60">
        <v>0.73574643660915229</v>
      </c>
      <c r="AH15" s="54">
        <v>1540</v>
      </c>
      <c r="AI15" s="60">
        <v>0.78019480519480522</v>
      </c>
      <c r="AJ15" s="54">
        <v>3152</v>
      </c>
      <c r="AK15" s="60">
        <v>0.75602791878172593</v>
      </c>
      <c r="AL15" s="54">
        <v>1054</v>
      </c>
      <c r="AM15" s="60">
        <v>0.56261859582542695</v>
      </c>
      <c r="AN15" s="54">
        <v>7</v>
      </c>
      <c r="AO15" s="54">
        <v>22</v>
      </c>
      <c r="AP15" s="54">
        <v>37</v>
      </c>
      <c r="AQ15" s="54">
        <v>60</v>
      </c>
      <c r="AR15" s="54">
        <v>88</v>
      </c>
      <c r="AS15" s="54">
        <v>140</v>
      </c>
      <c r="AT15" s="54">
        <v>203</v>
      </c>
      <c r="AU15" s="54">
        <v>264</v>
      </c>
      <c r="AV15" s="54">
        <v>400</v>
      </c>
      <c r="AW15" s="54">
        <v>524</v>
      </c>
      <c r="AX15" s="54">
        <v>695</v>
      </c>
      <c r="AY15" s="54">
        <v>696</v>
      </c>
      <c r="AZ15" s="54">
        <v>713</v>
      </c>
      <c r="BA15" s="54">
        <v>357</v>
      </c>
      <c r="BB15" s="65">
        <v>0.16642891107941038</v>
      </c>
      <c r="BC15" s="65">
        <v>0.52306229196386111</v>
      </c>
      <c r="BD15" s="65">
        <v>0.87969567284831196</v>
      </c>
      <c r="BE15" s="65">
        <v>1.4265335235378032</v>
      </c>
      <c r="BF15" s="65">
        <v>2.0922491678554445</v>
      </c>
      <c r="BG15" s="65">
        <v>3.3285782215882072</v>
      </c>
      <c r="BH15" s="65">
        <v>4.8264384213029006</v>
      </c>
      <c r="BI15" s="65">
        <v>6.2767475035663338</v>
      </c>
      <c r="BJ15" s="65">
        <v>9.5102234902520202</v>
      </c>
      <c r="BK15" s="65">
        <v>12.458392772230148</v>
      </c>
      <c r="BL15" s="65">
        <v>16.524013314312885</v>
      </c>
      <c r="BM15" s="65">
        <v>16.547788873038517</v>
      </c>
      <c r="BN15" s="65">
        <v>16.951973371374226</v>
      </c>
      <c r="BO15" s="65">
        <v>8.4878744650499289</v>
      </c>
    </row>
    <row r="16" spans="1:67" x14ac:dyDescent="0.25">
      <c r="A16" s="59" t="s">
        <v>95</v>
      </c>
      <c r="B16" s="61">
        <v>114</v>
      </c>
      <c r="C16" s="54">
        <v>105</v>
      </c>
      <c r="D16" s="54">
        <v>32</v>
      </c>
      <c r="E16" s="60">
        <v>0.875</v>
      </c>
      <c r="F16" s="54">
        <v>73</v>
      </c>
      <c r="G16" s="60">
        <v>0.78082191780821919</v>
      </c>
      <c r="H16" s="54">
        <v>74</v>
      </c>
      <c r="I16" s="60">
        <v>0.95945945945945943</v>
      </c>
      <c r="J16" s="54">
        <v>31</v>
      </c>
      <c r="K16" s="60">
        <v>0.80645161290322576</v>
      </c>
      <c r="L16" s="54">
        <v>72</v>
      </c>
      <c r="M16" s="60">
        <v>0.66666666666666663</v>
      </c>
      <c r="N16" s="54">
        <v>33</v>
      </c>
      <c r="O16" s="60">
        <v>0.54545454545454541</v>
      </c>
      <c r="P16" s="54">
        <v>80</v>
      </c>
      <c r="Q16" s="60">
        <v>0.94374999999999998</v>
      </c>
      <c r="R16" s="54">
        <v>25</v>
      </c>
      <c r="S16" s="60">
        <v>0.86</v>
      </c>
      <c r="T16" s="54">
        <v>46</v>
      </c>
      <c r="U16" s="60">
        <v>0.69565217391304346</v>
      </c>
      <c r="V16" s="54">
        <v>59</v>
      </c>
      <c r="W16" s="60">
        <v>0.93220338983050843</v>
      </c>
      <c r="X16" s="54">
        <v>76</v>
      </c>
      <c r="Y16" s="60">
        <v>0.92105263157894735</v>
      </c>
      <c r="Z16" s="54">
        <v>29</v>
      </c>
      <c r="AA16" s="60">
        <v>0.96551724137931039</v>
      </c>
      <c r="AB16" s="54">
        <v>59</v>
      </c>
      <c r="AC16" s="60">
        <v>0.77966101694915257</v>
      </c>
      <c r="AD16" s="54">
        <v>46</v>
      </c>
      <c r="AE16" s="60">
        <v>0.69565217391304346</v>
      </c>
      <c r="AF16" s="54">
        <v>68</v>
      </c>
      <c r="AG16" s="60">
        <v>0.91911764705882348</v>
      </c>
      <c r="AH16" s="54">
        <v>37</v>
      </c>
      <c r="AI16" s="60">
        <v>0.86486486486486491</v>
      </c>
      <c r="AJ16" s="54">
        <v>89</v>
      </c>
      <c r="AK16" s="60">
        <v>0.8314606741573034</v>
      </c>
      <c r="AL16" s="54">
        <v>16</v>
      </c>
      <c r="AM16" s="60">
        <v>0.6875</v>
      </c>
      <c r="AN16" s="54">
        <v>0</v>
      </c>
      <c r="AO16" s="54">
        <v>0</v>
      </c>
      <c r="AP16" s="54">
        <v>0</v>
      </c>
      <c r="AQ16" s="54">
        <v>0</v>
      </c>
      <c r="AR16" s="54">
        <v>0</v>
      </c>
      <c r="AS16" s="54">
        <v>1</v>
      </c>
      <c r="AT16" s="54">
        <v>1</v>
      </c>
      <c r="AU16" s="54">
        <v>4</v>
      </c>
      <c r="AV16" s="54">
        <v>4</v>
      </c>
      <c r="AW16" s="54">
        <v>10</v>
      </c>
      <c r="AX16" s="54">
        <v>14</v>
      </c>
      <c r="AY16" s="54">
        <v>23</v>
      </c>
      <c r="AZ16" s="54">
        <v>28</v>
      </c>
      <c r="BA16" s="54">
        <v>20</v>
      </c>
      <c r="BB16" s="65">
        <v>0</v>
      </c>
      <c r="BC16" s="65">
        <v>0</v>
      </c>
      <c r="BD16" s="65">
        <v>0</v>
      </c>
      <c r="BE16" s="65">
        <v>0</v>
      </c>
      <c r="BF16" s="65">
        <v>0</v>
      </c>
      <c r="BG16" s="65">
        <v>0.95238095238095233</v>
      </c>
      <c r="BH16" s="65">
        <v>0.95238095238095233</v>
      </c>
      <c r="BI16" s="65">
        <v>3.8095238095238093</v>
      </c>
      <c r="BJ16" s="65">
        <v>3.8095238095238093</v>
      </c>
      <c r="BK16" s="65">
        <v>9.5238095238095237</v>
      </c>
      <c r="BL16" s="65">
        <v>13.333333333333334</v>
      </c>
      <c r="BM16" s="65">
        <v>21.904761904761905</v>
      </c>
      <c r="BN16" s="65">
        <v>26.666666666666668</v>
      </c>
      <c r="BO16" s="65">
        <v>19.047619047619047</v>
      </c>
    </row>
    <row r="17" spans="1:67" x14ac:dyDescent="0.25">
      <c r="A17" s="59" t="s">
        <v>96</v>
      </c>
      <c r="B17" s="61">
        <v>847</v>
      </c>
      <c r="C17" s="54">
        <v>760</v>
      </c>
      <c r="D17" s="54">
        <v>350</v>
      </c>
      <c r="E17" s="60">
        <v>0.7628571428571429</v>
      </c>
      <c r="F17" s="54">
        <v>410</v>
      </c>
      <c r="G17" s="60">
        <v>0.70975609756097557</v>
      </c>
      <c r="H17" s="54">
        <v>521</v>
      </c>
      <c r="I17" s="60">
        <v>0.86564299424184266</v>
      </c>
      <c r="J17" s="54">
        <v>239</v>
      </c>
      <c r="K17" s="60">
        <v>0.82426778242677823</v>
      </c>
      <c r="L17" s="54">
        <v>567</v>
      </c>
      <c r="M17" s="60">
        <v>0.72310405643738973</v>
      </c>
      <c r="N17" s="54">
        <v>193</v>
      </c>
      <c r="O17" s="60">
        <v>0.5803108808290155</v>
      </c>
      <c r="P17" s="54">
        <v>501</v>
      </c>
      <c r="Q17" s="60">
        <v>0.85628742514970058</v>
      </c>
      <c r="R17" s="54">
        <v>259</v>
      </c>
      <c r="S17" s="60">
        <v>0.82046332046332049</v>
      </c>
      <c r="T17" s="54">
        <v>449</v>
      </c>
      <c r="U17" s="60">
        <v>0.5868596881959911</v>
      </c>
      <c r="V17" s="54">
        <v>311</v>
      </c>
      <c r="W17" s="60">
        <v>0.85691318327974275</v>
      </c>
      <c r="X17" s="54">
        <v>572</v>
      </c>
      <c r="Y17" s="60">
        <v>0.77972027972027969</v>
      </c>
      <c r="Z17" s="54">
        <v>188</v>
      </c>
      <c r="AA17" s="60">
        <v>0.6436170212765957</v>
      </c>
      <c r="AB17" s="54">
        <v>420</v>
      </c>
      <c r="AC17" s="60">
        <v>0.6166666666666667</v>
      </c>
      <c r="AD17" s="54">
        <v>340</v>
      </c>
      <c r="AE17" s="60">
        <v>0.34411764705882353</v>
      </c>
      <c r="AF17" s="54">
        <v>532</v>
      </c>
      <c r="AG17" s="60">
        <v>0.74624060150375937</v>
      </c>
      <c r="AH17" s="54">
        <v>228</v>
      </c>
      <c r="AI17" s="60">
        <v>0.73903508771929827</v>
      </c>
      <c r="AJ17" s="54">
        <v>597</v>
      </c>
      <c r="AK17" s="60">
        <v>0.75376884422110557</v>
      </c>
      <c r="AL17" s="54">
        <v>163</v>
      </c>
      <c r="AM17" s="60">
        <v>0.48466257668711654</v>
      </c>
      <c r="AN17" s="54">
        <v>5</v>
      </c>
      <c r="AO17" s="54">
        <v>3</v>
      </c>
      <c r="AP17" s="54">
        <v>8</v>
      </c>
      <c r="AQ17" s="54">
        <v>10</v>
      </c>
      <c r="AR17" s="54">
        <v>16</v>
      </c>
      <c r="AS17" s="54">
        <v>28</v>
      </c>
      <c r="AT17" s="54">
        <v>40</v>
      </c>
      <c r="AU17" s="54">
        <v>41</v>
      </c>
      <c r="AV17" s="54">
        <v>81</v>
      </c>
      <c r="AW17" s="54">
        <v>82</v>
      </c>
      <c r="AX17" s="54">
        <v>120</v>
      </c>
      <c r="AY17" s="54">
        <v>129</v>
      </c>
      <c r="AZ17" s="54">
        <v>114</v>
      </c>
      <c r="BA17" s="54">
        <v>83</v>
      </c>
      <c r="BB17" s="65">
        <v>0.65789473684210531</v>
      </c>
      <c r="BC17" s="65">
        <v>0.39473684210526316</v>
      </c>
      <c r="BD17" s="65">
        <v>1.0526315789473684</v>
      </c>
      <c r="BE17" s="65">
        <v>1.3157894736842106</v>
      </c>
      <c r="BF17" s="65">
        <v>2.1052631578947367</v>
      </c>
      <c r="BG17" s="65">
        <v>3.6842105263157894</v>
      </c>
      <c r="BH17" s="65">
        <v>5.2631578947368425</v>
      </c>
      <c r="BI17" s="65">
        <v>5.3947368421052628</v>
      </c>
      <c r="BJ17" s="65">
        <v>10.657894736842104</v>
      </c>
      <c r="BK17" s="65">
        <v>10.789473684210526</v>
      </c>
      <c r="BL17" s="65">
        <v>15.789473684210526</v>
      </c>
      <c r="BM17" s="65">
        <v>16.973684210526315</v>
      </c>
      <c r="BN17" s="65">
        <v>15</v>
      </c>
      <c r="BO17" s="65">
        <v>10.921052631578947</v>
      </c>
    </row>
    <row r="18" spans="1:67" x14ac:dyDescent="0.25">
      <c r="A18" s="59" t="s">
        <v>97</v>
      </c>
      <c r="B18" s="61">
        <v>1215</v>
      </c>
      <c r="C18" s="54">
        <v>1114</v>
      </c>
      <c r="D18" s="54">
        <v>462</v>
      </c>
      <c r="E18" s="60">
        <v>0.78030303030303028</v>
      </c>
      <c r="F18" s="54">
        <v>652</v>
      </c>
      <c r="G18" s="60">
        <v>0.75536809815950923</v>
      </c>
      <c r="H18" s="54">
        <v>683</v>
      </c>
      <c r="I18" s="60">
        <v>0.86383601756954609</v>
      </c>
      <c r="J18" s="54">
        <v>431</v>
      </c>
      <c r="K18" s="60">
        <v>0.88167053364269143</v>
      </c>
      <c r="L18" s="54">
        <v>835</v>
      </c>
      <c r="M18" s="60">
        <v>0.73053892215568861</v>
      </c>
      <c r="N18" s="54">
        <v>279</v>
      </c>
      <c r="O18" s="60">
        <v>0.56630824372759858</v>
      </c>
      <c r="P18" s="54">
        <v>714</v>
      </c>
      <c r="Q18" s="60">
        <v>0.88165266106442575</v>
      </c>
      <c r="R18" s="54">
        <v>400</v>
      </c>
      <c r="S18" s="60">
        <v>0.83499999999999996</v>
      </c>
      <c r="T18" s="54">
        <v>559</v>
      </c>
      <c r="U18" s="60">
        <v>0.63685152057245076</v>
      </c>
      <c r="V18" s="54">
        <v>555</v>
      </c>
      <c r="W18" s="60">
        <v>0.83423423423423426</v>
      </c>
      <c r="X18" s="54">
        <v>779</v>
      </c>
      <c r="Y18" s="60">
        <v>0.79075738125802308</v>
      </c>
      <c r="Z18" s="54">
        <v>335</v>
      </c>
      <c r="AA18" s="60">
        <v>0.67462686567164176</v>
      </c>
      <c r="AB18" s="54">
        <v>587</v>
      </c>
      <c r="AC18" s="60">
        <v>0.53321976149914818</v>
      </c>
      <c r="AD18" s="54">
        <v>527</v>
      </c>
      <c r="AE18" s="60">
        <v>0.40037950664136623</v>
      </c>
      <c r="AF18" s="54">
        <v>675</v>
      </c>
      <c r="AG18" s="60">
        <v>0.72592592592592597</v>
      </c>
      <c r="AH18" s="54">
        <v>439</v>
      </c>
      <c r="AI18" s="60">
        <v>0.81321184510250566</v>
      </c>
      <c r="AJ18" s="54">
        <v>821</v>
      </c>
      <c r="AK18" s="60">
        <v>0.74786845310596828</v>
      </c>
      <c r="AL18" s="54">
        <v>293</v>
      </c>
      <c r="AM18" s="60">
        <v>0.49146757679180886</v>
      </c>
      <c r="AN18" s="54">
        <v>4</v>
      </c>
      <c r="AO18" s="54">
        <v>2</v>
      </c>
      <c r="AP18" s="54">
        <v>8</v>
      </c>
      <c r="AQ18" s="54">
        <v>13</v>
      </c>
      <c r="AR18" s="54">
        <v>17</v>
      </c>
      <c r="AS18" s="54">
        <v>35</v>
      </c>
      <c r="AT18" s="54">
        <v>50</v>
      </c>
      <c r="AU18" s="54">
        <v>81</v>
      </c>
      <c r="AV18" s="54">
        <v>114</v>
      </c>
      <c r="AW18" s="54">
        <v>105</v>
      </c>
      <c r="AX18" s="54">
        <v>164</v>
      </c>
      <c r="AY18" s="54">
        <v>196</v>
      </c>
      <c r="AZ18" s="54">
        <v>218</v>
      </c>
      <c r="BA18" s="54">
        <v>107</v>
      </c>
      <c r="BB18" s="65">
        <v>0.35906642728904847</v>
      </c>
      <c r="BC18" s="65">
        <v>0.17953321364452424</v>
      </c>
      <c r="BD18" s="65">
        <v>0.71813285457809695</v>
      </c>
      <c r="BE18" s="65">
        <v>1.1669658886894076</v>
      </c>
      <c r="BF18" s="65">
        <v>1.5260323159784561</v>
      </c>
      <c r="BG18" s="65">
        <v>3.141831238779174</v>
      </c>
      <c r="BH18" s="65">
        <v>4.4883303411131061</v>
      </c>
      <c r="BI18" s="65">
        <v>7.2710951526032312</v>
      </c>
      <c r="BJ18" s="65">
        <v>10.233393177737881</v>
      </c>
      <c r="BK18" s="65">
        <v>9.4254937163375221</v>
      </c>
      <c r="BL18" s="65">
        <v>14.721723518850988</v>
      </c>
      <c r="BM18" s="65">
        <v>17.594254937163374</v>
      </c>
      <c r="BN18" s="65">
        <v>19.569120287253142</v>
      </c>
      <c r="BO18" s="65">
        <v>9.6050269299820474</v>
      </c>
    </row>
    <row r="19" spans="1:67" x14ac:dyDescent="0.25">
      <c r="A19" s="59" t="s">
        <v>98</v>
      </c>
      <c r="B19" s="61">
        <v>5558</v>
      </c>
      <c r="C19" s="54">
        <v>5129</v>
      </c>
      <c r="D19" s="54">
        <v>1973</v>
      </c>
      <c r="E19" s="60">
        <v>0.77648251393816525</v>
      </c>
      <c r="F19" s="54">
        <v>3156</v>
      </c>
      <c r="G19" s="60">
        <v>0.73304816223067171</v>
      </c>
      <c r="H19" s="54">
        <v>3517</v>
      </c>
      <c r="I19" s="60">
        <v>0.86323571225476259</v>
      </c>
      <c r="J19" s="54">
        <v>1612</v>
      </c>
      <c r="K19" s="60">
        <v>0.8864764267990074</v>
      </c>
      <c r="L19" s="54">
        <v>3831</v>
      </c>
      <c r="M19" s="60">
        <v>0.76324719394413987</v>
      </c>
      <c r="N19" s="54">
        <v>1298</v>
      </c>
      <c r="O19" s="60">
        <v>0.56163328197226503</v>
      </c>
      <c r="P19" s="54">
        <v>3415</v>
      </c>
      <c r="Q19" s="60">
        <v>0.89004392386530018</v>
      </c>
      <c r="R19" s="54">
        <v>1714</v>
      </c>
      <c r="S19" s="60">
        <v>0.82934655775962662</v>
      </c>
      <c r="T19" s="54">
        <v>2876</v>
      </c>
      <c r="U19" s="60">
        <v>0.66098748261474272</v>
      </c>
      <c r="V19" s="54">
        <v>2253</v>
      </c>
      <c r="W19" s="60">
        <v>0.84909010208610747</v>
      </c>
      <c r="X19" s="54">
        <v>3649</v>
      </c>
      <c r="Y19" s="60">
        <v>0.80542614414908198</v>
      </c>
      <c r="Z19" s="54">
        <v>1480</v>
      </c>
      <c r="AA19" s="60">
        <v>0.67027027027027031</v>
      </c>
      <c r="AB19" s="54">
        <v>2828</v>
      </c>
      <c r="AC19" s="60">
        <v>0.58946251768033942</v>
      </c>
      <c r="AD19" s="54">
        <v>2301</v>
      </c>
      <c r="AE19" s="60">
        <v>0.38635375923511517</v>
      </c>
      <c r="AF19" s="54">
        <v>3263</v>
      </c>
      <c r="AG19" s="60">
        <v>0.74762488507508429</v>
      </c>
      <c r="AH19" s="54">
        <v>1866</v>
      </c>
      <c r="AI19" s="60">
        <v>0.82315112540192925</v>
      </c>
      <c r="AJ19" s="54">
        <v>3977</v>
      </c>
      <c r="AK19" s="60">
        <v>0.77520744279607745</v>
      </c>
      <c r="AL19" s="54">
        <v>1152</v>
      </c>
      <c r="AM19" s="60">
        <v>0.54079861111111116</v>
      </c>
      <c r="AN19" s="54">
        <v>1</v>
      </c>
      <c r="AO19" s="54">
        <v>10</v>
      </c>
      <c r="AP19" s="54">
        <v>33</v>
      </c>
      <c r="AQ19" s="54">
        <v>54</v>
      </c>
      <c r="AR19" s="54">
        <v>77</v>
      </c>
      <c r="AS19" s="54">
        <v>135</v>
      </c>
      <c r="AT19" s="54">
        <v>208</v>
      </c>
      <c r="AU19" s="54">
        <v>338</v>
      </c>
      <c r="AV19" s="54">
        <v>460</v>
      </c>
      <c r="AW19" s="54">
        <v>611</v>
      </c>
      <c r="AX19" s="54">
        <v>786</v>
      </c>
      <c r="AY19" s="54">
        <v>911</v>
      </c>
      <c r="AZ19" s="54">
        <v>957</v>
      </c>
      <c r="BA19" s="54">
        <v>548</v>
      </c>
      <c r="BB19" s="65">
        <v>1.9496977968414896E-2</v>
      </c>
      <c r="BC19" s="65">
        <v>0.19496977968414897</v>
      </c>
      <c r="BD19" s="65">
        <v>0.64340027295769153</v>
      </c>
      <c r="BE19" s="65">
        <v>1.0528368102944043</v>
      </c>
      <c r="BF19" s="65">
        <v>1.5012673035679469</v>
      </c>
      <c r="BG19" s="65">
        <v>2.6320920257360108</v>
      </c>
      <c r="BH19" s="65">
        <v>4.0553714174302984</v>
      </c>
      <c r="BI19" s="65">
        <v>6.5899785533242348</v>
      </c>
      <c r="BJ19" s="65">
        <v>8.9686098654708513</v>
      </c>
      <c r="BK19" s="65">
        <v>11.912653538701502</v>
      </c>
      <c r="BL19" s="65">
        <v>15.324624683174108</v>
      </c>
      <c r="BM19" s="65">
        <v>17.761746929225971</v>
      </c>
      <c r="BN19" s="65">
        <v>18.658607915773054</v>
      </c>
      <c r="BO19" s="65">
        <v>10.684343926691362</v>
      </c>
    </row>
    <row r="20" spans="1:67" x14ac:dyDescent="0.25">
      <c r="A20" s="59" t="s">
        <v>99</v>
      </c>
      <c r="B20" s="61">
        <v>2533</v>
      </c>
      <c r="C20" s="54">
        <v>2328</v>
      </c>
      <c r="D20" s="54">
        <v>869</v>
      </c>
      <c r="E20" s="60">
        <v>0.75143843498273877</v>
      </c>
      <c r="F20" s="54">
        <v>1459</v>
      </c>
      <c r="G20" s="60">
        <v>0.70596298834818372</v>
      </c>
      <c r="H20" s="54">
        <v>1547</v>
      </c>
      <c r="I20" s="60">
        <v>0.84421460892049127</v>
      </c>
      <c r="J20" s="54">
        <v>781</v>
      </c>
      <c r="K20" s="60">
        <v>0.90012804097311139</v>
      </c>
      <c r="L20" s="54">
        <v>1781</v>
      </c>
      <c r="M20" s="60">
        <v>0.74059517125210561</v>
      </c>
      <c r="N20" s="54">
        <v>547</v>
      </c>
      <c r="O20" s="60">
        <v>0.51736745886654478</v>
      </c>
      <c r="P20" s="54">
        <v>1580</v>
      </c>
      <c r="Q20" s="60">
        <v>0.85664556962025318</v>
      </c>
      <c r="R20" s="54">
        <v>748</v>
      </c>
      <c r="S20" s="60">
        <v>0.81885026737967914</v>
      </c>
      <c r="T20" s="54">
        <v>1272</v>
      </c>
      <c r="U20" s="60">
        <v>0.61556603773584906</v>
      </c>
      <c r="V20" s="54">
        <v>1056</v>
      </c>
      <c r="W20" s="60">
        <v>0.84043560606060608</v>
      </c>
      <c r="X20" s="54">
        <v>1679</v>
      </c>
      <c r="Y20" s="60">
        <v>0.77843954734961285</v>
      </c>
      <c r="Z20" s="54">
        <v>649</v>
      </c>
      <c r="AA20" s="60">
        <v>0.6456086286594761</v>
      </c>
      <c r="AB20" s="54">
        <v>1296</v>
      </c>
      <c r="AC20" s="60">
        <v>0.56404320987654322</v>
      </c>
      <c r="AD20" s="54">
        <v>1032</v>
      </c>
      <c r="AE20" s="60">
        <v>0.39050387596899228</v>
      </c>
      <c r="AF20" s="54">
        <v>1506</v>
      </c>
      <c r="AG20" s="60">
        <v>0.74236387782204516</v>
      </c>
      <c r="AH20" s="54">
        <v>822</v>
      </c>
      <c r="AI20" s="60">
        <v>0.80656934306569339</v>
      </c>
      <c r="AJ20" s="54">
        <v>1799</v>
      </c>
      <c r="AK20" s="60">
        <v>0.76153418565869924</v>
      </c>
      <c r="AL20" s="54">
        <v>529</v>
      </c>
      <c r="AM20" s="60">
        <v>0.5425330812854442</v>
      </c>
      <c r="AN20" s="54">
        <v>2</v>
      </c>
      <c r="AO20" s="54">
        <v>5</v>
      </c>
      <c r="AP20" s="54">
        <v>16</v>
      </c>
      <c r="AQ20" s="54">
        <v>32</v>
      </c>
      <c r="AR20" s="54">
        <v>42</v>
      </c>
      <c r="AS20" s="54">
        <v>88</v>
      </c>
      <c r="AT20" s="54">
        <v>106</v>
      </c>
      <c r="AU20" s="54">
        <v>180</v>
      </c>
      <c r="AV20" s="54">
        <v>213</v>
      </c>
      <c r="AW20" s="54">
        <v>288</v>
      </c>
      <c r="AX20" s="54">
        <v>363</v>
      </c>
      <c r="AY20" s="54">
        <v>380</v>
      </c>
      <c r="AZ20" s="54">
        <v>383</v>
      </c>
      <c r="BA20" s="54">
        <v>230</v>
      </c>
      <c r="BB20" s="65">
        <v>8.5910652920962199E-2</v>
      </c>
      <c r="BC20" s="65">
        <v>0.21477663230240548</v>
      </c>
      <c r="BD20" s="65">
        <v>0.6872852233676976</v>
      </c>
      <c r="BE20" s="65">
        <v>1.3745704467353952</v>
      </c>
      <c r="BF20" s="65">
        <v>1.8041237113402062</v>
      </c>
      <c r="BG20" s="65">
        <v>3.7800687285223367</v>
      </c>
      <c r="BH20" s="65">
        <v>4.5532646048109964</v>
      </c>
      <c r="BI20" s="65">
        <v>7.731958762886598</v>
      </c>
      <c r="BJ20" s="65">
        <v>9.1494845360824737</v>
      </c>
      <c r="BK20" s="65">
        <v>12.371134020618557</v>
      </c>
      <c r="BL20" s="65">
        <v>15.592783505154639</v>
      </c>
      <c r="BM20" s="65">
        <v>16.323024054982817</v>
      </c>
      <c r="BN20" s="65">
        <v>16.451890034364261</v>
      </c>
      <c r="BO20" s="65">
        <v>9.8797250859106533</v>
      </c>
    </row>
    <row r="21" spans="1:67" x14ac:dyDescent="0.25">
      <c r="A21" s="59" t="s">
        <v>100</v>
      </c>
      <c r="B21" s="61">
        <v>3320</v>
      </c>
      <c r="C21" s="54">
        <v>3025</v>
      </c>
      <c r="D21" s="54">
        <v>1240</v>
      </c>
      <c r="E21" s="60">
        <v>0.7245967741935484</v>
      </c>
      <c r="F21" s="54">
        <v>1785</v>
      </c>
      <c r="G21" s="60">
        <v>0.70364145658263311</v>
      </c>
      <c r="H21" s="54">
        <v>1946</v>
      </c>
      <c r="I21" s="60">
        <v>0.8658787255909558</v>
      </c>
      <c r="J21" s="54">
        <v>1079</v>
      </c>
      <c r="K21" s="60">
        <v>0.860982391102873</v>
      </c>
      <c r="L21" s="54">
        <v>2341</v>
      </c>
      <c r="M21" s="60">
        <v>0.76762067492524566</v>
      </c>
      <c r="N21" s="54">
        <v>684</v>
      </c>
      <c r="O21" s="60">
        <v>0.55263157894736847</v>
      </c>
      <c r="P21" s="54">
        <v>2112</v>
      </c>
      <c r="Q21" s="60">
        <v>0.8570075757575758</v>
      </c>
      <c r="R21" s="54">
        <v>913</v>
      </c>
      <c r="S21" s="60">
        <v>0.8023001095290252</v>
      </c>
      <c r="T21" s="54">
        <v>1653</v>
      </c>
      <c r="U21" s="60">
        <v>0.65275257108287965</v>
      </c>
      <c r="V21" s="54">
        <v>1372</v>
      </c>
      <c r="W21" s="60">
        <v>0.82798833819241979</v>
      </c>
      <c r="X21" s="54">
        <v>2215</v>
      </c>
      <c r="Y21" s="60">
        <v>0.77381489841986451</v>
      </c>
      <c r="Z21" s="54">
        <v>810</v>
      </c>
      <c r="AA21" s="60">
        <v>0.6</v>
      </c>
      <c r="AB21" s="54">
        <v>1740</v>
      </c>
      <c r="AC21" s="60">
        <v>0.58045977011494254</v>
      </c>
      <c r="AD21" s="54">
        <v>1285</v>
      </c>
      <c r="AE21" s="60">
        <v>0.4093385214007782</v>
      </c>
      <c r="AF21" s="54">
        <v>1924</v>
      </c>
      <c r="AG21" s="60">
        <v>0.7393451143451143</v>
      </c>
      <c r="AH21" s="54">
        <v>1101</v>
      </c>
      <c r="AI21" s="60">
        <v>0.77702089009990916</v>
      </c>
      <c r="AJ21" s="54">
        <v>2349</v>
      </c>
      <c r="AK21" s="60">
        <v>0.75478927203065138</v>
      </c>
      <c r="AL21" s="54">
        <v>676</v>
      </c>
      <c r="AM21" s="60">
        <v>0.54289940828402372</v>
      </c>
      <c r="AN21" s="54">
        <v>1</v>
      </c>
      <c r="AO21" s="54">
        <v>8</v>
      </c>
      <c r="AP21" s="54">
        <v>23</v>
      </c>
      <c r="AQ21" s="54">
        <v>43</v>
      </c>
      <c r="AR21" s="54">
        <v>54</v>
      </c>
      <c r="AS21" s="54">
        <v>118</v>
      </c>
      <c r="AT21" s="54">
        <v>147</v>
      </c>
      <c r="AU21" s="54">
        <v>193</v>
      </c>
      <c r="AV21" s="54">
        <v>283</v>
      </c>
      <c r="AW21" s="54">
        <v>353</v>
      </c>
      <c r="AX21" s="54">
        <v>503</v>
      </c>
      <c r="AY21" s="54">
        <v>525</v>
      </c>
      <c r="AZ21" s="54">
        <v>485</v>
      </c>
      <c r="BA21" s="54">
        <v>289</v>
      </c>
      <c r="BB21" s="65">
        <v>3.3057851239669422E-2</v>
      </c>
      <c r="BC21" s="65">
        <v>0.26446280991735538</v>
      </c>
      <c r="BD21" s="65">
        <v>0.76033057851239672</v>
      </c>
      <c r="BE21" s="65">
        <v>1.4214876033057851</v>
      </c>
      <c r="BF21" s="65">
        <v>1.7851239669421488</v>
      </c>
      <c r="BG21" s="65">
        <v>3.9008264462809916</v>
      </c>
      <c r="BH21" s="65">
        <v>4.8595041322314048</v>
      </c>
      <c r="BI21" s="65">
        <v>6.3801652892561984</v>
      </c>
      <c r="BJ21" s="65">
        <v>9.3553719008264462</v>
      </c>
      <c r="BK21" s="65">
        <v>11.669421487603305</v>
      </c>
      <c r="BL21" s="65">
        <v>16.628099173553718</v>
      </c>
      <c r="BM21" s="65">
        <v>17.355371900826448</v>
      </c>
      <c r="BN21" s="65">
        <v>16.033057851239668</v>
      </c>
      <c r="BO21" s="65">
        <v>9.5537190082644621</v>
      </c>
    </row>
    <row r="22" spans="1:67" x14ac:dyDescent="0.25">
      <c r="A22" s="59" t="s">
        <v>101</v>
      </c>
      <c r="B22" s="61">
        <v>1744</v>
      </c>
      <c r="C22" s="54">
        <v>1561</v>
      </c>
      <c r="D22" s="54">
        <v>668</v>
      </c>
      <c r="E22" s="60">
        <v>0.79116766467065869</v>
      </c>
      <c r="F22" s="54">
        <v>893</v>
      </c>
      <c r="G22" s="60">
        <v>0.74636058230683089</v>
      </c>
      <c r="H22" s="54">
        <v>1015</v>
      </c>
      <c r="I22" s="60">
        <v>0.8719211822660099</v>
      </c>
      <c r="J22" s="54">
        <v>546</v>
      </c>
      <c r="K22" s="60">
        <v>0.91025641025641024</v>
      </c>
      <c r="L22" s="54">
        <v>1206</v>
      </c>
      <c r="M22" s="60">
        <v>0.82172470978441126</v>
      </c>
      <c r="N22" s="54">
        <v>355</v>
      </c>
      <c r="O22" s="60">
        <v>0.61408450704225348</v>
      </c>
      <c r="P22" s="54">
        <v>1032</v>
      </c>
      <c r="Q22" s="60">
        <v>0.87693798449612403</v>
      </c>
      <c r="R22" s="54">
        <v>529</v>
      </c>
      <c r="S22" s="60">
        <v>0.81568998109640833</v>
      </c>
      <c r="T22" s="54">
        <v>872</v>
      </c>
      <c r="U22" s="60">
        <v>0.69438073394495414</v>
      </c>
      <c r="V22" s="54">
        <v>689</v>
      </c>
      <c r="W22" s="60">
        <v>0.83599419448476053</v>
      </c>
      <c r="X22" s="54">
        <v>1077</v>
      </c>
      <c r="Y22" s="60">
        <v>0.79201485608170841</v>
      </c>
      <c r="Z22" s="54">
        <v>484</v>
      </c>
      <c r="AA22" s="60">
        <v>0.65082644628099173</v>
      </c>
      <c r="AB22" s="54">
        <v>870</v>
      </c>
      <c r="AC22" s="60">
        <v>0.61954022988505753</v>
      </c>
      <c r="AD22" s="54">
        <v>691</v>
      </c>
      <c r="AE22" s="60">
        <v>0.45007235890014474</v>
      </c>
      <c r="AF22" s="54">
        <v>1009</v>
      </c>
      <c r="AG22" s="60">
        <v>0.79781962338949453</v>
      </c>
      <c r="AH22" s="54">
        <v>552</v>
      </c>
      <c r="AI22" s="60">
        <v>0.79076086956521741</v>
      </c>
      <c r="AJ22" s="54">
        <v>1187</v>
      </c>
      <c r="AK22" s="60">
        <v>0.81971356360572878</v>
      </c>
      <c r="AL22" s="54">
        <v>374</v>
      </c>
      <c r="AM22" s="60">
        <v>0.62566844919786091</v>
      </c>
      <c r="AN22" s="54">
        <v>0</v>
      </c>
      <c r="AO22" s="54">
        <v>1</v>
      </c>
      <c r="AP22" s="54">
        <v>4</v>
      </c>
      <c r="AQ22" s="54">
        <v>10</v>
      </c>
      <c r="AR22" s="54">
        <v>21</v>
      </c>
      <c r="AS22" s="54">
        <v>34</v>
      </c>
      <c r="AT22" s="54">
        <v>54</v>
      </c>
      <c r="AU22" s="54">
        <v>82</v>
      </c>
      <c r="AV22" s="54">
        <v>124</v>
      </c>
      <c r="AW22" s="54">
        <v>208</v>
      </c>
      <c r="AX22" s="54">
        <v>256</v>
      </c>
      <c r="AY22" s="54">
        <v>285</v>
      </c>
      <c r="AZ22" s="54">
        <v>291</v>
      </c>
      <c r="BA22" s="54">
        <v>191</v>
      </c>
      <c r="BB22" s="65">
        <v>0</v>
      </c>
      <c r="BC22" s="65">
        <v>6.4061499039077513E-2</v>
      </c>
      <c r="BD22" s="65">
        <v>0.25624599615631005</v>
      </c>
      <c r="BE22" s="65">
        <v>0.64061499039077519</v>
      </c>
      <c r="BF22" s="65">
        <v>1.3452914798206279</v>
      </c>
      <c r="BG22" s="65">
        <v>2.1780909673286355</v>
      </c>
      <c r="BH22" s="65">
        <v>3.4593209481101859</v>
      </c>
      <c r="BI22" s="65">
        <v>5.2530429212043561</v>
      </c>
      <c r="BJ22" s="65">
        <v>7.9436258808456115</v>
      </c>
      <c r="BK22" s="65">
        <v>13.324791800128123</v>
      </c>
      <c r="BL22" s="65">
        <v>16.399743754003843</v>
      </c>
      <c r="BM22" s="65">
        <v>18.257527226137093</v>
      </c>
      <c r="BN22" s="65">
        <v>18.641896220371557</v>
      </c>
      <c r="BO22" s="65">
        <v>12.235746316463805</v>
      </c>
    </row>
    <row r="23" spans="1:67" x14ac:dyDescent="0.25">
      <c r="A23" s="59" t="s">
        <v>102</v>
      </c>
      <c r="B23" s="58">
        <v>46656</v>
      </c>
      <c r="C23" s="58">
        <v>42774</v>
      </c>
      <c r="D23" s="58">
        <v>17207</v>
      </c>
      <c r="E23" s="71">
        <v>0.7539082931365142</v>
      </c>
      <c r="F23" s="58">
        <v>25567</v>
      </c>
      <c r="G23" s="71">
        <v>0.71735049086713343</v>
      </c>
      <c r="H23" s="58">
        <v>27738</v>
      </c>
      <c r="I23" s="71">
        <v>0.85597375441632417</v>
      </c>
      <c r="J23" s="58">
        <v>15036</v>
      </c>
      <c r="K23" s="71">
        <v>0.88633945198191011</v>
      </c>
      <c r="L23" s="58">
        <v>32517</v>
      </c>
      <c r="M23" s="71">
        <v>0.77338007811298703</v>
      </c>
      <c r="N23" s="58">
        <v>10257</v>
      </c>
      <c r="O23" s="71">
        <v>0.56069026031003222</v>
      </c>
      <c r="P23" s="58">
        <v>28783</v>
      </c>
      <c r="Q23" s="71">
        <v>0.86591043324184414</v>
      </c>
      <c r="R23" s="58">
        <v>13991</v>
      </c>
      <c r="S23" s="71">
        <v>0.81230791222929022</v>
      </c>
      <c r="T23" s="58">
        <v>23332</v>
      </c>
      <c r="U23" s="71">
        <v>0.6486370649751414</v>
      </c>
      <c r="V23" s="58">
        <v>19442</v>
      </c>
      <c r="W23" s="71">
        <v>0.83232177759489767</v>
      </c>
      <c r="X23" s="58">
        <v>30723</v>
      </c>
      <c r="Y23" s="71">
        <v>0.78221527845588001</v>
      </c>
      <c r="Z23" s="58">
        <v>12051</v>
      </c>
      <c r="AA23" s="71">
        <v>0.63247863247863245</v>
      </c>
      <c r="AB23" s="58">
        <v>23825</v>
      </c>
      <c r="AC23" s="71">
        <v>0.57040923399790133</v>
      </c>
      <c r="AD23" s="58">
        <v>18949</v>
      </c>
      <c r="AE23" s="71">
        <v>0.41010079687582457</v>
      </c>
      <c r="AF23" s="58">
        <v>27270</v>
      </c>
      <c r="AG23" s="71">
        <v>0.74305097176384305</v>
      </c>
      <c r="AH23" s="58">
        <v>15504</v>
      </c>
      <c r="AI23" s="71">
        <v>0.78499097007223939</v>
      </c>
      <c r="AJ23" s="58">
        <v>32692</v>
      </c>
      <c r="AK23" s="71">
        <v>0.76596720910314453</v>
      </c>
      <c r="AL23" s="58">
        <v>10082</v>
      </c>
      <c r="AM23" s="71">
        <v>0.55316405475104147</v>
      </c>
      <c r="AN23" s="58">
        <v>59</v>
      </c>
      <c r="AO23" s="58">
        <v>118</v>
      </c>
      <c r="AP23" s="58">
        <v>260</v>
      </c>
      <c r="AQ23" s="58">
        <v>491</v>
      </c>
      <c r="AR23" s="58">
        <v>786</v>
      </c>
      <c r="AS23" s="58">
        <v>1312</v>
      </c>
      <c r="AT23" s="58">
        <v>1997</v>
      </c>
      <c r="AU23" s="58">
        <v>2853</v>
      </c>
      <c r="AV23" s="58">
        <v>4006</v>
      </c>
      <c r="AW23" s="58">
        <v>5171</v>
      </c>
      <c r="AX23" s="58">
        <v>6770</v>
      </c>
      <c r="AY23" s="58">
        <v>7421</v>
      </c>
      <c r="AZ23" s="58">
        <v>7272</v>
      </c>
      <c r="BA23" s="58">
        <v>4258</v>
      </c>
      <c r="BB23" s="65">
        <v>0.13793425912937765</v>
      </c>
      <c r="BC23" s="65">
        <v>0.2758685182587553</v>
      </c>
      <c r="BD23" s="65">
        <v>0.60784588768878289</v>
      </c>
      <c r="BE23" s="65">
        <v>1.1478935802122785</v>
      </c>
      <c r="BF23" s="65">
        <v>1.8375648758591667</v>
      </c>
      <c r="BG23" s="65">
        <v>3.0672838640295508</v>
      </c>
      <c r="BH23" s="65">
        <v>4.668723991209613</v>
      </c>
      <c r="BI23" s="65">
        <v>6.6699396829849906</v>
      </c>
      <c r="BJ23" s="65">
        <v>9.365502408004863</v>
      </c>
      <c r="BK23" s="65">
        <v>12.089119558610371</v>
      </c>
      <c r="BL23" s="65">
        <v>15.827371767896386</v>
      </c>
      <c r="BM23" s="65">
        <v>17.349324355917147</v>
      </c>
      <c r="BN23" s="65">
        <v>17.000981904895497</v>
      </c>
      <c r="BO23" s="65">
        <v>9.9546453453032218</v>
      </c>
    </row>
    <row r="26" spans="1:67" x14ac:dyDescent="0.25">
      <c r="A26" s="153" t="s">
        <v>0</v>
      </c>
      <c r="B26" s="153" t="s">
        <v>83</v>
      </c>
      <c r="C26" s="153"/>
      <c r="D26" s="153"/>
      <c r="E26" s="153"/>
      <c r="F26" s="153"/>
      <c r="G26" s="153"/>
      <c r="H26" s="153"/>
      <c r="I26" s="153"/>
      <c r="J26" s="153"/>
      <c r="K26" s="153"/>
      <c r="L26" s="153"/>
      <c r="M26" s="153"/>
      <c r="N26" s="153"/>
      <c r="O26" s="153"/>
      <c r="P26" s="153"/>
      <c r="Q26" s="153"/>
      <c r="R26" s="153"/>
      <c r="S26" s="153"/>
      <c r="T26" s="52"/>
      <c r="U26" s="52"/>
      <c r="V26" s="52"/>
      <c r="W26" s="52"/>
      <c r="X26" s="52"/>
      <c r="Y26" s="52"/>
      <c r="Z26" s="52"/>
      <c r="AA26" s="52"/>
      <c r="AB26" s="52"/>
      <c r="AC26" s="52"/>
      <c r="AD26" s="162" t="s">
        <v>103</v>
      </c>
      <c r="AE26" s="162" t="s">
        <v>104</v>
      </c>
      <c r="AF26" s="162"/>
      <c r="AG26" s="162"/>
      <c r="AH26" s="162"/>
      <c r="AI26" s="162"/>
      <c r="AJ26" s="162"/>
      <c r="AK26" s="162"/>
      <c r="AL26" s="162"/>
      <c r="AM26" s="162"/>
      <c r="AN26" s="162"/>
      <c r="AO26" s="162"/>
      <c r="AP26" s="162"/>
      <c r="AQ26" s="162"/>
      <c r="AR26" s="16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x14ac:dyDescent="0.25">
      <c r="A27" s="153"/>
      <c r="B27" s="163" t="s">
        <v>72</v>
      </c>
      <c r="C27" s="163"/>
      <c r="D27" s="163" t="s">
        <v>73</v>
      </c>
      <c r="E27" s="163"/>
      <c r="F27" s="163" t="s">
        <v>74</v>
      </c>
      <c r="G27" s="163"/>
      <c r="H27" s="163" t="s">
        <v>75</v>
      </c>
      <c r="I27" s="163"/>
      <c r="J27" s="163" t="s">
        <v>76</v>
      </c>
      <c r="K27" s="163"/>
      <c r="L27" s="163" t="s">
        <v>77</v>
      </c>
      <c r="M27" s="163"/>
      <c r="N27" s="163" t="s">
        <v>78</v>
      </c>
      <c r="O27" s="163"/>
      <c r="P27" s="163" t="s">
        <v>79</v>
      </c>
      <c r="Q27" s="163"/>
      <c r="R27" s="163" t="s">
        <v>80</v>
      </c>
      <c r="S27" s="163"/>
      <c r="T27" s="52"/>
      <c r="U27" s="52"/>
      <c r="V27" s="52"/>
      <c r="W27" s="52"/>
      <c r="X27" s="52"/>
      <c r="Y27" s="52"/>
      <c r="Z27" s="52"/>
      <c r="AA27" s="52"/>
      <c r="AB27" s="52"/>
      <c r="AC27" s="52"/>
      <c r="AD27" s="162"/>
      <c r="AE27" s="73">
        <v>0</v>
      </c>
      <c r="AF27" s="73">
        <v>1</v>
      </c>
      <c r="AG27" s="73">
        <v>2</v>
      </c>
      <c r="AH27" s="73">
        <v>3</v>
      </c>
      <c r="AI27" s="73">
        <v>4</v>
      </c>
      <c r="AJ27" s="73">
        <v>5</v>
      </c>
      <c r="AK27" s="73">
        <v>6</v>
      </c>
      <c r="AL27" s="73">
        <v>7</v>
      </c>
      <c r="AM27" s="73">
        <v>8</v>
      </c>
      <c r="AN27" s="73">
        <v>9</v>
      </c>
      <c r="AO27" s="73">
        <v>10</v>
      </c>
      <c r="AP27" s="73">
        <v>11</v>
      </c>
      <c r="AQ27" s="73">
        <v>12</v>
      </c>
      <c r="AR27" s="73">
        <v>13</v>
      </c>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x14ac:dyDescent="0.25">
      <c r="A28" s="62" t="s">
        <v>84</v>
      </c>
      <c r="B28" s="60">
        <v>0.72564102564102562</v>
      </c>
      <c r="C28" s="60">
        <v>0.71634615384615385</v>
      </c>
      <c r="D28" s="60">
        <v>0.84264705882352942</v>
      </c>
      <c r="E28" s="60">
        <v>0.84431137724550898</v>
      </c>
      <c r="F28" s="60">
        <v>0.75745784695201035</v>
      </c>
      <c r="G28" s="60">
        <v>0.49794238683127573</v>
      </c>
      <c r="H28" s="60">
        <v>0.85068912710566613</v>
      </c>
      <c r="I28" s="60">
        <v>0.76038781163434899</v>
      </c>
      <c r="J28" s="60">
        <v>0.61687170474516695</v>
      </c>
      <c r="K28" s="60">
        <v>0.7865168539325843</v>
      </c>
      <c r="L28" s="60">
        <v>0.74857954545454541</v>
      </c>
      <c r="M28" s="60">
        <v>0.6064516129032258</v>
      </c>
      <c r="N28" s="60">
        <v>0.60188679245283017</v>
      </c>
      <c r="O28" s="60">
        <v>0.47933884297520662</v>
      </c>
      <c r="P28" s="60">
        <v>0.75990853658536583</v>
      </c>
      <c r="Q28" s="60">
        <v>0.72346368715083798</v>
      </c>
      <c r="R28" s="60">
        <v>0.76010430247718386</v>
      </c>
      <c r="S28" s="60">
        <v>0.56275303643724695</v>
      </c>
      <c r="T28" s="52"/>
      <c r="U28" s="52"/>
      <c r="V28" s="52"/>
      <c r="W28" s="52"/>
      <c r="X28" s="52"/>
      <c r="Y28" s="52"/>
      <c r="Z28" s="52"/>
      <c r="AA28" s="52"/>
      <c r="AB28" s="52"/>
      <c r="AC28" s="52"/>
      <c r="AD28" s="72" t="s">
        <v>84</v>
      </c>
      <c r="AE28" s="65">
        <v>0.49309664694280081</v>
      </c>
      <c r="AF28" s="65">
        <v>0.39447731755424065</v>
      </c>
      <c r="AG28" s="65">
        <v>0.78895463510848129</v>
      </c>
      <c r="AH28" s="65">
        <v>1.1834319526627219</v>
      </c>
      <c r="AI28" s="65">
        <v>2.0710059171597632</v>
      </c>
      <c r="AJ28" s="65">
        <v>2.4654832347140041</v>
      </c>
      <c r="AK28" s="65">
        <v>6.9033530571992108</v>
      </c>
      <c r="AL28" s="65">
        <v>8.2840236686390529</v>
      </c>
      <c r="AM28" s="65">
        <v>8.777120315581854</v>
      </c>
      <c r="AN28" s="65">
        <v>11.932938856015779</v>
      </c>
      <c r="AO28" s="65">
        <v>14.891518737672584</v>
      </c>
      <c r="AP28" s="65">
        <v>17.258382642998029</v>
      </c>
      <c r="AQ28" s="65">
        <v>15.877712031558186</v>
      </c>
      <c r="AR28" s="65">
        <v>8.6785009861932938</v>
      </c>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x14ac:dyDescent="0.25">
      <c r="A29" s="59" t="s">
        <v>85</v>
      </c>
      <c r="B29" s="60">
        <v>0.75159235668789814</v>
      </c>
      <c r="C29" s="60">
        <v>0.75268817204301075</v>
      </c>
      <c r="D29" s="60">
        <v>0.86274509803921573</v>
      </c>
      <c r="E29" s="60">
        <v>0.90676416819012795</v>
      </c>
      <c r="F29" s="60">
        <v>0.7754716981132076</v>
      </c>
      <c r="G29" s="60">
        <v>0.63456790123456785</v>
      </c>
      <c r="H29" s="60">
        <v>0.86462655601659755</v>
      </c>
      <c r="I29" s="60">
        <v>0.80239520958083832</v>
      </c>
      <c r="J29" s="60">
        <v>0.65328467153284675</v>
      </c>
      <c r="K29" s="60">
        <v>0.84214618973561428</v>
      </c>
      <c r="L29" s="60">
        <v>0.8001988071570576</v>
      </c>
      <c r="M29" s="60">
        <v>0.65359477124183007</v>
      </c>
      <c r="N29" s="60">
        <v>0.59449760765550241</v>
      </c>
      <c r="O29" s="60">
        <v>0.49761526232114467</v>
      </c>
      <c r="P29" s="60">
        <v>0.76528384279475981</v>
      </c>
      <c r="Q29" s="60">
        <v>0.77231329690346084</v>
      </c>
      <c r="R29" s="60">
        <v>0.77837837837837842</v>
      </c>
      <c r="S29" s="60">
        <v>0.61126760563380278</v>
      </c>
      <c r="T29" s="52"/>
      <c r="U29" s="52"/>
      <c r="V29" s="52"/>
      <c r="W29" s="52"/>
      <c r="X29" s="52"/>
      <c r="Y29" s="52"/>
      <c r="Z29" s="52"/>
      <c r="AA29" s="52"/>
      <c r="AB29" s="52"/>
      <c r="AC29" s="52"/>
      <c r="AD29" s="59" t="s">
        <v>85</v>
      </c>
      <c r="AE29" s="65">
        <v>0.20477815699658702</v>
      </c>
      <c r="AF29" s="65">
        <v>0.34129692832764508</v>
      </c>
      <c r="AG29" s="65">
        <v>0.68259385665529015</v>
      </c>
      <c r="AH29" s="65">
        <v>0.95563139931740615</v>
      </c>
      <c r="AI29" s="65">
        <v>2.1160409556313993</v>
      </c>
      <c r="AJ29" s="65">
        <v>2.9351535836177476</v>
      </c>
      <c r="AK29" s="65">
        <v>4.7781569965870307</v>
      </c>
      <c r="AL29" s="65">
        <v>4.8464163822525599</v>
      </c>
      <c r="AM29" s="65">
        <v>8.941979522184301</v>
      </c>
      <c r="AN29" s="65">
        <v>11.194539249146757</v>
      </c>
      <c r="AO29" s="65">
        <v>14.880546075085324</v>
      </c>
      <c r="AP29" s="65">
        <v>16.791808873720136</v>
      </c>
      <c r="AQ29" s="65">
        <v>17.406143344709896</v>
      </c>
      <c r="AR29" s="65">
        <v>13.924914675767917</v>
      </c>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x14ac:dyDescent="0.25">
      <c r="A30" s="59" t="s">
        <v>86</v>
      </c>
      <c r="B30" s="60">
        <v>0.76946952595936791</v>
      </c>
      <c r="C30" s="60">
        <v>0.74069089277703004</v>
      </c>
      <c r="D30" s="60">
        <v>0.87702534275031163</v>
      </c>
      <c r="E30" s="60">
        <v>0.89962358845671264</v>
      </c>
      <c r="F30" s="60">
        <v>0.80722093408413387</v>
      </c>
      <c r="G30" s="60">
        <v>0.60183299389002032</v>
      </c>
      <c r="H30" s="60">
        <v>0.86093457943925233</v>
      </c>
      <c r="I30" s="60">
        <v>0.80392156862745101</v>
      </c>
      <c r="J30" s="60">
        <v>0.68533459895586146</v>
      </c>
      <c r="K30" s="60">
        <v>0.82761351636747627</v>
      </c>
      <c r="L30" s="60">
        <v>0.80692041522491353</v>
      </c>
      <c r="M30" s="60">
        <v>0.67056705670567052</v>
      </c>
      <c r="N30" s="60">
        <v>0.5812611012433393</v>
      </c>
      <c r="O30" s="60">
        <v>0.47684391080617494</v>
      </c>
      <c r="P30" s="60">
        <v>0.7491721854304636</v>
      </c>
      <c r="Q30" s="60">
        <v>0.76908517350157724</v>
      </c>
      <c r="R30" s="60">
        <v>0.78117567108392794</v>
      </c>
      <c r="S30" s="60">
        <v>0.59262759924385633</v>
      </c>
      <c r="T30" s="52"/>
      <c r="U30" s="52"/>
      <c r="V30" s="52"/>
      <c r="W30" s="52"/>
      <c r="X30" s="52"/>
      <c r="Y30" s="52"/>
      <c r="Z30" s="52"/>
      <c r="AA30" s="52"/>
      <c r="AB30" s="52"/>
      <c r="AC30" s="52"/>
      <c r="AD30" s="59" t="s">
        <v>86</v>
      </c>
      <c r="AE30" s="65">
        <v>4.9987503124218943E-2</v>
      </c>
      <c r="AF30" s="65">
        <v>0.17495626093476632</v>
      </c>
      <c r="AG30" s="65">
        <v>0.37490627343164207</v>
      </c>
      <c r="AH30" s="65">
        <v>0.97475631092226944</v>
      </c>
      <c r="AI30" s="65">
        <v>1.7245688577855536</v>
      </c>
      <c r="AJ30" s="65">
        <v>2.7493126718320422</v>
      </c>
      <c r="AK30" s="65">
        <v>4.0239940014996254</v>
      </c>
      <c r="AL30" s="65">
        <v>6.3734066483379159</v>
      </c>
      <c r="AM30" s="65">
        <v>9.4976255936015992</v>
      </c>
      <c r="AN30" s="65">
        <v>11.747063234191453</v>
      </c>
      <c r="AO30" s="65">
        <v>14.421394651337165</v>
      </c>
      <c r="AP30" s="65">
        <v>17.170707323169207</v>
      </c>
      <c r="AQ30" s="65">
        <v>18.44538865283679</v>
      </c>
      <c r="AR30" s="65">
        <v>12.27193201699575</v>
      </c>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x14ac:dyDescent="0.25">
      <c r="A31" s="59" t="s">
        <v>87</v>
      </c>
      <c r="B31" s="60">
        <v>0.75482758620689661</v>
      </c>
      <c r="C31" s="60">
        <v>0.72938144329896903</v>
      </c>
      <c r="D31" s="60">
        <v>0.83535598705501624</v>
      </c>
      <c r="E31" s="60">
        <v>0.85987748851454826</v>
      </c>
      <c r="F31" s="60">
        <v>0.76444744846231838</v>
      </c>
      <c r="G31" s="60">
        <v>0.57631257631257626</v>
      </c>
      <c r="H31" s="60">
        <v>0.859375</v>
      </c>
      <c r="I31" s="60">
        <v>0.83661740558292286</v>
      </c>
      <c r="J31" s="60">
        <v>0.65474487362899381</v>
      </c>
      <c r="K31" s="60">
        <v>0.8480071386079715</v>
      </c>
      <c r="L31" s="60">
        <v>0.7925416364952933</v>
      </c>
      <c r="M31" s="60">
        <v>0.64960629921259838</v>
      </c>
      <c r="N31" s="60">
        <v>0.54541086016338303</v>
      </c>
      <c r="O31" s="60">
        <v>0.40542133176193285</v>
      </c>
      <c r="P31" s="60">
        <v>0.74327122153209113</v>
      </c>
      <c r="Q31" s="60">
        <v>0.80117388114453414</v>
      </c>
      <c r="R31" s="60">
        <v>0.75310715485387969</v>
      </c>
      <c r="S31" s="60">
        <v>0.56429463171036209</v>
      </c>
      <c r="T31" s="52"/>
      <c r="U31" s="52"/>
      <c r="V31" s="52"/>
      <c r="W31" s="52"/>
      <c r="X31" s="52"/>
      <c r="Y31" s="52"/>
      <c r="Z31" s="52"/>
      <c r="AA31" s="52"/>
      <c r="AB31" s="52"/>
      <c r="AC31" s="52"/>
      <c r="AD31" s="59" t="s">
        <v>87</v>
      </c>
      <c r="AE31" s="65">
        <v>0.21175224986765484</v>
      </c>
      <c r="AF31" s="65">
        <v>0.185283218634198</v>
      </c>
      <c r="AG31" s="65">
        <v>0.50291159343568026</v>
      </c>
      <c r="AH31" s="65">
        <v>0.89994706193753304</v>
      </c>
      <c r="AI31" s="65">
        <v>1.6940179989412387</v>
      </c>
      <c r="AJ31" s="65">
        <v>2.9380624669137108</v>
      </c>
      <c r="AK31" s="65">
        <v>4.4203282159872952</v>
      </c>
      <c r="AL31" s="65">
        <v>6.9878242456326101</v>
      </c>
      <c r="AM31" s="65">
        <v>9.264160931709899</v>
      </c>
      <c r="AN31" s="65">
        <v>12.069878242456326</v>
      </c>
      <c r="AO31" s="65">
        <v>16.357861302276337</v>
      </c>
      <c r="AP31" s="65">
        <v>18.581259925886712</v>
      </c>
      <c r="AQ31" s="65">
        <v>17.098994176813129</v>
      </c>
      <c r="AR31" s="65">
        <v>8.7877183695076759</v>
      </c>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x14ac:dyDescent="0.25">
      <c r="A32" s="59" t="s">
        <v>88</v>
      </c>
      <c r="B32" s="60">
        <v>0.71968911917098444</v>
      </c>
      <c r="C32" s="60">
        <v>0.69006211180124222</v>
      </c>
      <c r="D32" s="60">
        <v>0.83737864077669899</v>
      </c>
      <c r="E32" s="60">
        <v>0.88673139158576053</v>
      </c>
      <c r="F32" s="60">
        <v>0.7561357702349869</v>
      </c>
      <c r="G32" s="60">
        <v>0.49090909090909091</v>
      </c>
      <c r="H32" s="60">
        <v>0.86708860759493667</v>
      </c>
      <c r="I32" s="60">
        <v>0.80408970976253302</v>
      </c>
      <c r="J32" s="60">
        <v>0.6228070175438597</v>
      </c>
      <c r="K32" s="60">
        <v>0.81938690969345485</v>
      </c>
      <c r="L32" s="60">
        <v>0.76630713918849513</v>
      </c>
      <c r="M32" s="60">
        <v>0.56369426751592355</v>
      </c>
      <c r="N32" s="60">
        <v>0.53746594005449588</v>
      </c>
      <c r="O32" s="60">
        <v>0.32610659439927731</v>
      </c>
      <c r="P32" s="60">
        <v>0.74629171817058093</v>
      </c>
      <c r="Q32" s="60">
        <v>0.7601880877742947</v>
      </c>
      <c r="R32" s="60">
        <v>0.7551430005017562</v>
      </c>
      <c r="S32" s="60">
        <v>0.46048109965635736</v>
      </c>
      <c r="T32" s="52"/>
      <c r="U32" s="52"/>
      <c r="V32" s="52"/>
      <c r="W32" s="52"/>
      <c r="X32" s="52"/>
      <c r="Y32" s="52"/>
      <c r="Z32" s="52"/>
      <c r="AA32" s="52"/>
      <c r="AB32" s="52"/>
      <c r="AC32" s="52"/>
      <c r="AD32" s="59" t="s">
        <v>88</v>
      </c>
      <c r="AE32" s="65">
        <v>0.1553398058252427</v>
      </c>
      <c r="AF32" s="65">
        <v>0.62135922330097082</v>
      </c>
      <c r="AG32" s="65">
        <v>0.58252427184466016</v>
      </c>
      <c r="AH32" s="65">
        <v>1.6310679611650485</v>
      </c>
      <c r="AI32" s="65">
        <v>2.4854368932038833</v>
      </c>
      <c r="AJ32" s="65">
        <v>4</v>
      </c>
      <c r="AK32" s="65">
        <v>5.1650485436893208</v>
      </c>
      <c r="AL32" s="65">
        <v>6.407766990291262</v>
      </c>
      <c r="AM32" s="65">
        <v>9.7864077669902905</v>
      </c>
      <c r="AN32" s="65">
        <v>12.58252427184466</v>
      </c>
      <c r="AO32" s="65">
        <v>15.883495145631068</v>
      </c>
      <c r="AP32" s="65">
        <v>16.388349514563107</v>
      </c>
      <c r="AQ32" s="65">
        <v>16.388349514563107</v>
      </c>
      <c r="AR32" s="65">
        <v>7.9223300970873787</v>
      </c>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44" x14ac:dyDescent="0.25">
      <c r="A33" s="59" t="s">
        <v>89</v>
      </c>
      <c r="B33" s="60">
        <v>0.72231543624161076</v>
      </c>
      <c r="C33" s="60">
        <v>0.70223084384093115</v>
      </c>
      <c r="D33" s="60">
        <v>0.84601113172541742</v>
      </c>
      <c r="E33" s="60">
        <v>0.8797814207650273</v>
      </c>
      <c r="F33" s="60">
        <v>0.7678571428571429</v>
      </c>
      <c r="G33" s="60">
        <v>0.52911392405063296</v>
      </c>
      <c r="H33" s="60">
        <v>0.84489222118088092</v>
      </c>
      <c r="I33" s="60">
        <v>0.8</v>
      </c>
      <c r="J33" s="60">
        <v>0.62542182227221599</v>
      </c>
      <c r="K33" s="60">
        <v>0.81300813008130079</v>
      </c>
      <c r="L33" s="60">
        <v>0.7465397923875432</v>
      </c>
      <c r="M33" s="60">
        <v>0.62208067940552014</v>
      </c>
      <c r="N33" s="60">
        <v>0.5494505494505495</v>
      </c>
      <c r="O33" s="60">
        <v>0.41841004184100417</v>
      </c>
      <c r="P33" s="60">
        <v>0.71148184494602551</v>
      </c>
      <c r="Q33" s="60">
        <v>0.75411184210526316</v>
      </c>
      <c r="R33" s="60">
        <v>0.74587458745874591</v>
      </c>
      <c r="S33" s="60">
        <v>0.4795180722891566</v>
      </c>
      <c r="T33" s="52"/>
      <c r="U33" s="52"/>
      <c r="V33" s="52"/>
      <c r="W33" s="52"/>
      <c r="X33" s="52"/>
      <c r="Y33" s="52"/>
      <c r="Z33" s="52"/>
      <c r="AA33" s="52"/>
      <c r="AB33" s="52"/>
      <c r="AC33" s="52"/>
      <c r="AD33" s="59" t="s">
        <v>89</v>
      </c>
      <c r="AE33" s="65">
        <v>0.12292562999385372</v>
      </c>
      <c r="AF33" s="65">
        <v>0.43023970497848801</v>
      </c>
      <c r="AG33" s="65">
        <v>0.55316533497234177</v>
      </c>
      <c r="AH33" s="65">
        <v>1.290719114935464</v>
      </c>
      <c r="AI33" s="65">
        <v>2.7658266748617089</v>
      </c>
      <c r="AJ33" s="65">
        <v>3.3804548248309771</v>
      </c>
      <c r="AK33" s="65">
        <v>5.9618930547019051</v>
      </c>
      <c r="AL33" s="65">
        <v>7.9287031346035652</v>
      </c>
      <c r="AM33" s="65">
        <v>9.6496619545175175</v>
      </c>
      <c r="AN33" s="65">
        <v>13.09157959434542</v>
      </c>
      <c r="AO33" s="65">
        <v>15.611555009219423</v>
      </c>
      <c r="AP33" s="65">
        <v>15.365703749231715</v>
      </c>
      <c r="AQ33" s="65">
        <v>14.689612784265519</v>
      </c>
      <c r="AR33" s="65">
        <v>9.1579594345421018</v>
      </c>
    </row>
    <row r="34" spans="1:44" x14ac:dyDescent="0.25">
      <c r="A34" s="59" t="s">
        <v>90</v>
      </c>
      <c r="B34" s="60">
        <v>0.73584108199492815</v>
      </c>
      <c r="C34" s="60">
        <v>0.67415402567094518</v>
      </c>
      <c r="D34" s="60">
        <v>0.84565569347004854</v>
      </c>
      <c r="E34" s="60">
        <v>0.86398467432950188</v>
      </c>
      <c r="F34" s="60">
        <v>0.76194770063119932</v>
      </c>
      <c r="G34" s="60">
        <v>0.51399116347569951</v>
      </c>
      <c r="H34" s="60">
        <v>0.84846153846153849</v>
      </c>
      <c r="I34" s="60">
        <v>0.77560718057022171</v>
      </c>
      <c r="J34" s="60">
        <v>0.65077399380804957</v>
      </c>
      <c r="K34" s="60">
        <v>0.81279251170046807</v>
      </c>
      <c r="L34" s="60">
        <v>0.7428427925665495</v>
      </c>
      <c r="M34" s="60">
        <v>0.5618101545253863</v>
      </c>
      <c r="N34" s="60">
        <v>0.54388212684176807</v>
      </c>
      <c r="O34" s="60">
        <v>0.37949101796407186</v>
      </c>
      <c r="P34" s="60">
        <v>0.72505252100840334</v>
      </c>
      <c r="Q34" s="60">
        <v>0.72608257804632426</v>
      </c>
      <c r="R34" s="60">
        <v>0.72399445214979197</v>
      </c>
      <c r="S34" s="60">
        <v>0.51362397820163486</v>
      </c>
      <c r="T34" s="52"/>
      <c r="U34" s="52"/>
      <c r="V34" s="52"/>
      <c r="W34" s="52"/>
      <c r="X34" s="52"/>
      <c r="Y34" s="52"/>
      <c r="Z34" s="52"/>
      <c r="AA34" s="52"/>
      <c r="AB34" s="52"/>
      <c r="AC34" s="52"/>
      <c r="AD34" s="59" t="s">
        <v>90</v>
      </c>
      <c r="AE34" s="65">
        <v>0.27614773904038659</v>
      </c>
      <c r="AF34" s="65">
        <v>0.41422160856057993</v>
      </c>
      <c r="AG34" s="65">
        <v>0.86296168450120814</v>
      </c>
      <c r="AH34" s="65">
        <v>1.587849499482223</v>
      </c>
      <c r="AI34" s="65">
        <v>2.4853296513634793</v>
      </c>
      <c r="AJ34" s="65">
        <v>3.4173282706247843</v>
      </c>
      <c r="AK34" s="65">
        <v>5.6955471177079735</v>
      </c>
      <c r="AL34" s="65">
        <v>7.2143596824301</v>
      </c>
      <c r="AM34" s="65">
        <v>11.045909561615463</v>
      </c>
      <c r="AN34" s="65">
        <v>13.047980669658267</v>
      </c>
      <c r="AO34" s="65">
        <v>15.464273386261651</v>
      </c>
      <c r="AP34" s="65">
        <v>16.603382809803243</v>
      </c>
      <c r="AQ34" s="65">
        <v>13.703831549879185</v>
      </c>
      <c r="AR34" s="65">
        <v>8.1808767690714532</v>
      </c>
    </row>
    <row r="35" spans="1:44" x14ac:dyDescent="0.25">
      <c r="A35" s="59" t="s">
        <v>91</v>
      </c>
      <c r="B35" s="60">
        <v>0.77926749509483317</v>
      </c>
      <c r="C35" s="60">
        <v>0.73821174377224197</v>
      </c>
      <c r="D35" s="60">
        <v>0.87489609310058192</v>
      </c>
      <c r="E35" s="60">
        <v>0.92341356673960617</v>
      </c>
      <c r="F35" s="60">
        <v>0.80571030640668528</v>
      </c>
      <c r="G35" s="60">
        <v>0.59116022099447518</v>
      </c>
      <c r="H35" s="60">
        <v>0.87886996904024772</v>
      </c>
      <c r="I35" s="60">
        <v>0.80888516345347861</v>
      </c>
      <c r="J35" s="60">
        <v>0.61267605633802813</v>
      </c>
      <c r="K35" s="60">
        <v>0.82654249126891732</v>
      </c>
      <c r="L35" s="60">
        <v>0.80222941387989932</v>
      </c>
      <c r="M35" s="60">
        <v>0.62148594377510036</v>
      </c>
      <c r="N35" s="60">
        <v>0.5721822541966427</v>
      </c>
      <c r="O35" s="60">
        <v>0.40898345153664301</v>
      </c>
      <c r="P35" s="60">
        <v>0.73045930701047546</v>
      </c>
      <c r="Q35" s="60">
        <v>0.80579150579150582</v>
      </c>
      <c r="R35" s="60">
        <v>0.78332759214605585</v>
      </c>
      <c r="S35" s="60">
        <v>0.53546910755148747</v>
      </c>
      <c r="T35" s="52"/>
      <c r="U35" s="52"/>
      <c r="V35" s="52"/>
      <c r="W35" s="52"/>
      <c r="X35" s="52"/>
      <c r="Y35" s="52"/>
      <c r="Z35" s="52"/>
      <c r="AA35" s="52"/>
      <c r="AB35" s="52"/>
      <c r="AC35" s="52"/>
      <c r="AD35" s="59" t="s">
        <v>91</v>
      </c>
      <c r="AE35" s="65">
        <v>7.9428117553613981E-2</v>
      </c>
      <c r="AF35" s="65">
        <v>0.10590415673815197</v>
      </c>
      <c r="AG35" s="65">
        <v>0.45009266613714588</v>
      </c>
      <c r="AH35" s="65">
        <v>0.97961344982790577</v>
      </c>
      <c r="AI35" s="65">
        <v>1.5091342335186657</v>
      </c>
      <c r="AJ35" s="65">
        <v>3.0182684670373314</v>
      </c>
      <c r="AK35" s="65">
        <v>4.3420704262642307</v>
      </c>
      <c r="AL35" s="65">
        <v>6.433677521842732</v>
      </c>
      <c r="AM35" s="65">
        <v>8.7370929308975374</v>
      </c>
      <c r="AN35" s="65">
        <v>12.231930103256552</v>
      </c>
      <c r="AO35" s="65">
        <v>17.262377548318771</v>
      </c>
      <c r="AP35" s="65">
        <v>18.056658723854913</v>
      </c>
      <c r="AQ35" s="65">
        <v>17.500661900979612</v>
      </c>
      <c r="AR35" s="65">
        <v>9.2930897537728363</v>
      </c>
    </row>
    <row r="36" spans="1:44" x14ac:dyDescent="0.25">
      <c r="A36" s="59" t="s">
        <v>92</v>
      </c>
      <c r="B36" s="60">
        <v>0.70866141732283461</v>
      </c>
      <c r="C36" s="60">
        <v>0.62771739130434778</v>
      </c>
      <c r="D36" s="60">
        <v>0.86802030456852797</v>
      </c>
      <c r="E36" s="60">
        <v>0.94736842105263153</v>
      </c>
      <c r="F36" s="60">
        <v>0.87155963302752293</v>
      </c>
      <c r="G36" s="60">
        <v>0.59139784946236562</v>
      </c>
      <c r="H36" s="60">
        <v>0.8666666666666667</v>
      </c>
      <c r="I36" s="60">
        <v>0.81683168316831678</v>
      </c>
      <c r="J36" s="60">
        <v>0.62037037037037035</v>
      </c>
      <c r="K36" s="60">
        <v>0.81208053691275173</v>
      </c>
      <c r="L36" s="60">
        <v>0.73303167420814475</v>
      </c>
      <c r="M36" s="60">
        <v>0.57777777777777772</v>
      </c>
      <c r="N36" s="60">
        <v>0.6292134831460674</v>
      </c>
      <c r="O36" s="60">
        <v>0.54887218045112784</v>
      </c>
      <c r="P36" s="60">
        <v>0.7258883248730964</v>
      </c>
      <c r="Q36" s="60">
        <v>0.81140350877192979</v>
      </c>
      <c r="R36" s="60">
        <v>0.83690987124463523</v>
      </c>
      <c r="S36" s="60">
        <v>0.74358974358974361</v>
      </c>
      <c r="T36" s="52"/>
      <c r="U36" s="52"/>
      <c r="V36" s="52"/>
      <c r="W36" s="52"/>
      <c r="X36" s="52"/>
      <c r="Y36" s="52"/>
      <c r="Z36" s="52"/>
      <c r="AA36" s="52"/>
      <c r="AB36" s="52"/>
      <c r="AC36" s="52"/>
      <c r="AD36" s="59" t="s">
        <v>92</v>
      </c>
      <c r="AE36" s="65">
        <v>0.32154340836012862</v>
      </c>
      <c r="AF36" s="65">
        <v>0</v>
      </c>
      <c r="AG36" s="65">
        <v>0.32154340836012862</v>
      </c>
      <c r="AH36" s="65">
        <v>1.2861736334405145</v>
      </c>
      <c r="AI36" s="65">
        <v>2.2508038585209005</v>
      </c>
      <c r="AJ36" s="65">
        <v>1.2861736334405145</v>
      </c>
      <c r="AK36" s="65">
        <v>3.8585209003215435</v>
      </c>
      <c r="AL36" s="65">
        <v>8.360128617363344</v>
      </c>
      <c r="AM36" s="65">
        <v>8.6816720257234721</v>
      </c>
      <c r="AN36" s="65">
        <v>13.504823151125402</v>
      </c>
      <c r="AO36" s="65">
        <v>16.39871382636656</v>
      </c>
      <c r="AP36" s="65">
        <v>17.363344051446944</v>
      </c>
      <c r="AQ36" s="65">
        <v>16.077170418006432</v>
      </c>
      <c r="AR36" s="65">
        <v>10.289389067524116</v>
      </c>
    </row>
    <row r="37" spans="1:44" x14ac:dyDescent="0.25">
      <c r="A37" s="59" t="s">
        <v>93</v>
      </c>
      <c r="B37" s="60">
        <v>0.8193979933110368</v>
      </c>
      <c r="C37" s="60">
        <v>0.77814569536423839</v>
      </c>
      <c r="D37" s="60">
        <v>0.86648501362397823</v>
      </c>
      <c r="E37" s="60">
        <v>0.95299145299145294</v>
      </c>
      <c r="F37" s="60">
        <v>0.8223140495867769</v>
      </c>
      <c r="G37" s="60">
        <v>0.78632478632478631</v>
      </c>
      <c r="H37" s="60">
        <v>0.86374133949191689</v>
      </c>
      <c r="I37" s="60">
        <v>0.85416666666666663</v>
      </c>
      <c r="J37" s="60">
        <v>0.76986754966887416</v>
      </c>
      <c r="K37" s="60">
        <v>0.87625418060200666</v>
      </c>
      <c r="L37" s="60">
        <v>0.77906976744186052</v>
      </c>
      <c r="M37" s="60">
        <v>0.75438596491228072</v>
      </c>
      <c r="N37" s="60">
        <v>0.72521246458923516</v>
      </c>
      <c r="O37" s="60">
        <v>0.60483870967741937</v>
      </c>
      <c r="P37" s="60">
        <v>0.76027397260273977</v>
      </c>
      <c r="Q37" s="60">
        <v>0.85169491525423724</v>
      </c>
      <c r="R37" s="60">
        <v>0.7931034482758621</v>
      </c>
      <c r="S37" s="60">
        <v>0.70802919708029199</v>
      </c>
      <c r="T37" s="52"/>
      <c r="U37" s="52"/>
      <c r="V37" s="52"/>
      <c r="W37" s="52"/>
      <c r="X37" s="52"/>
      <c r="Y37" s="52"/>
      <c r="Z37" s="52"/>
      <c r="AA37" s="52"/>
      <c r="AB37" s="52"/>
      <c r="AC37" s="52"/>
      <c r="AD37" s="59" t="s">
        <v>93</v>
      </c>
      <c r="AE37" s="65">
        <v>0.16638935108153077</v>
      </c>
      <c r="AF37" s="65">
        <v>0</v>
      </c>
      <c r="AG37" s="65">
        <v>0.33277870216306155</v>
      </c>
      <c r="AH37" s="65">
        <v>0.16638935108153077</v>
      </c>
      <c r="AI37" s="65">
        <v>0</v>
      </c>
      <c r="AJ37" s="65">
        <v>2.1630615640599</v>
      </c>
      <c r="AK37" s="65">
        <v>1.497504159733777</v>
      </c>
      <c r="AL37" s="65">
        <v>5.6572379367720469</v>
      </c>
      <c r="AM37" s="65">
        <v>7.3211314475873541</v>
      </c>
      <c r="AN37" s="65">
        <v>8.8186356073211307</v>
      </c>
      <c r="AO37" s="65">
        <v>15.474209650582363</v>
      </c>
      <c r="AP37" s="65">
        <v>20.299500831946755</v>
      </c>
      <c r="AQ37" s="65">
        <v>22.462562396006657</v>
      </c>
      <c r="AR37" s="65">
        <v>15.640599001663894</v>
      </c>
    </row>
    <row r="38" spans="1:44" x14ac:dyDescent="0.25">
      <c r="A38" s="59" t="s">
        <v>17</v>
      </c>
      <c r="B38" s="60">
        <v>0.75360230547550433</v>
      </c>
      <c r="C38" s="60">
        <v>0.71727210418094589</v>
      </c>
      <c r="D38" s="60">
        <v>0.84076054664289956</v>
      </c>
      <c r="E38" s="60">
        <v>0.88739290085679312</v>
      </c>
      <c r="F38" s="60">
        <v>0.76831168831168828</v>
      </c>
      <c r="G38" s="60">
        <v>0.57913043478260873</v>
      </c>
      <c r="H38" s="60">
        <v>0.85491465567981162</v>
      </c>
      <c r="I38" s="60">
        <v>0.81273408239700373</v>
      </c>
      <c r="J38" s="60">
        <v>0.66341829085457271</v>
      </c>
      <c r="K38" s="60">
        <v>0.83833619210977706</v>
      </c>
      <c r="L38" s="60">
        <v>0.77556661138750693</v>
      </c>
      <c r="M38" s="60">
        <v>0.63675832127351661</v>
      </c>
      <c r="N38" s="60">
        <v>0.5484320557491289</v>
      </c>
      <c r="O38" s="60">
        <v>0.37558685446009388</v>
      </c>
      <c r="P38" s="60">
        <v>0.74191580231848686</v>
      </c>
      <c r="Q38" s="60">
        <v>0.79268292682926833</v>
      </c>
      <c r="R38" s="60">
        <v>0.77760736196319014</v>
      </c>
      <c r="S38" s="60">
        <v>0.61948529411764708</v>
      </c>
      <c r="T38" s="52"/>
      <c r="U38" s="52"/>
      <c r="V38" s="52"/>
      <c r="W38" s="52"/>
      <c r="X38" s="52"/>
      <c r="Y38" s="52"/>
      <c r="Z38" s="52"/>
      <c r="AA38" s="52"/>
      <c r="AB38" s="52"/>
      <c r="AC38" s="52"/>
      <c r="AD38" s="59" t="s">
        <v>17</v>
      </c>
      <c r="AE38" s="65">
        <v>0.08</v>
      </c>
      <c r="AF38" s="65">
        <v>0.2</v>
      </c>
      <c r="AG38" s="65">
        <v>0.4</v>
      </c>
      <c r="AH38" s="65">
        <v>0.76</v>
      </c>
      <c r="AI38" s="65">
        <v>1.64</v>
      </c>
      <c r="AJ38" s="65">
        <v>2.2400000000000002</v>
      </c>
      <c r="AK38" s="65">
        <v>5.6</v>
      </c>
      <c r="AL38" s="65">
        <v>7.6</v>
      </c>
      <c r="AM38" s="65">
        <v>9.8800000000000008</v>
      </c>
      <c r="AN38" s="65">
        <v>12.28</v>
      </c>
      <c r="AO38" s="65">
        <v>15.92</v>
      </c>
      <c r="AP38" s="65">
        <v>18.2</v>
      </c>
      <c r="AQ38" s="65">
        <v>15.16</v>
      </c>
      <c r="AR38" s="65">
        <v>10.039999999999999</v>
      </c>
    </row>
    <row r="39" spans="1:44" x14ac:dyDescent="0.25">
      <c r="A39" s="59" t="s">
        <v>94</v>
      </c>
      <c r="B39" s="60">
        <v>0.72596448254745871</v>
      </c>
      <c r="C39" s="60">
        <v>0.68441507967353288</v>
      </c>
      <c r="D39" s="60">
        <v>0.84739545121056492</v>
      </c>
      <c r="E39" s="60">
        <v>0.88040540540540535</v>
      </c>
      <c r="F39" s="60">
        <v>0.77203363438181249</v>
      </c>
      <c r="G39" s="60">
        <v>0.51959798994974871</v>
      </c>
      <c r="H39" s="60">
        <v>0.86901717208622575</v>
      </c>
      <c r="I39" s="60">
        <v>0.81926480599046969</v>
      </c>
      <c r="J39" s="60">
        <v>0.64467338886453307</v>
      </c>
      <c r="K39" s="60">
        <v>0.82545454545454544</v>
      </c>
      <c r="L39" s="60">
        <v>0.76166498825109097</v>
      </c>
      <c r="M39" s="60">
        <v>0.6079869600651997</v>
      </c>
      <c r="N39" s="60">
        <v>0.54751712328767121</v>
      </c>
      <c r="O39" s="60">
        <v>0.39144385026737966</v>
      </c>
      <c r="P39" s="60">
        <v>0.73574643660915229</v>
      </c>
      <c r="Q39" s="60">
        <v>0.78019480519480522</v>
      </c>
      <c r="R39" s="60">
        <v>0.75602791878172593</v>
      </c>
      <c r="S39" s="60">
        <v>0.56261859582542695</v>
      </c>
      <c r="T39" s="52"/>
      <c r="U39" s="52"/>
      <c r="V39" s="52"/>
      <c r="W39" s="52"/>
      <c r="X39" s="52"/>
      <c r="Y39" s="52"/>
      <c r="Z39" s="52"/>
      <c r="AA39" s="52"/>
      <c r="AB39" s="52"/>
      <c r="AC39" s="52"/>
      <c r="AD39" s="59" t="s">
        <v>94</v>
      </c>
      <c r="AE39" s="65">
        <v>0.16642891107941038</v>
      </c>
      <c r="AF39" s="65">
        <v>0.52306229196386111</v>
      </c>
      <c r="AG39" s="65">
        <v>0.87969567284831196</v>
      </c>
      <c r="AH39" s="65">
        <v>1.4265335235378032</v>
      </c>
      <c r="AI39" s="65">
        <v>2.0922491678554445</v>
      </c>
      <c r="AJ39" s="65">
        <v>3.3285782215882072</v>
      </c>
      <c r="AK39" s="65">
        <v>4.8264384213029006</v>
      </c>
      <c r="AL39" s="65">
        <v>6.2767475035663338</v>
      </c>
      <c r="AM39" s="65">
        <v>9.5102234902520202</v>
      </c>
      <c r="AN39" s="65">
        <v>12.458392772230148</v>
      </c>
      <c r="AO39" s="65">
        <v>16.524013314312885</v>
      </c>
      <c r="AP39" s="65">
        <v>16.547788873038517</v>
      </c>
      <c r="AQ39" s="65">
        <v>16.951973371374226</v>
      </c>
      <c r="AR39" s="65">
        <v>8.4878744650499289</v>
      </c>
    </row>
    <row r="40" spans="1:44" x14ac:dyDescent="0.25">
      <c r="A40" s="59" t="s">
        <v>95</v>
      </c>
      <c r="B40" s="60">
        <v>0.875</v>
      </c>
      <c r="C40" s="60">
        <v>0.78082191780821919</v>
      </c>
      <c r="D40" s="60">
        <v>0.95945945945945943</v>
      </c>
      <c r="E40" s="60">
        <v>0.80645161290322576</v>
      </c>
      <c r="F40" s="60">
        <v>0.66666666666666663</v>
      </c>
      <c r="G40" s="60">
        <v>0.54545454545454541</v>
      </c>
      <c r="H40" s="60">
        <v>0.94374999999999998</v>
      </c>
      <c r="I40" s="60">
        <v>0.86</v>
      </c>
      <c r="J40" s="60">
        <v>0.69565217391304346</v>
      </c>
      <c r="K40" s="60">
        <v>0.93220338983050843</v>
      </c>
      <c r="L40" s="60">
        <v>0.92105263157894735</v>
      </c>
      <c r="M40" s="60">
        <v>0.96551724137931039</v>
      </c>
      <c r="N40" s="60">
        <v>0.77966101694915257</v>
      </c>
      <c r="O40" s="60">
        <v>0.69565217391304346</v>
      </c>
      <c r="P40" s="60">
        <v>0.91911764705882348</v>
      </c>
      <c r="Q40" s="60">
        <v>0.86486486486486491</v>
      </c>
      <c r="R40" s="60">
        <v>0.8314606741573034</v>
      </c>
      <c r="S40" s="60">
        <v>0.6875</v>
      </c>
      <c r="T40" s="52"/>
      <c r="U40" s="52"/>
      <c r="V40" s="52"/>
      <c r="W40" s="52"/>
      <c r="X40" s="52"/>
      <c r="Y40" s="52"/>
      <c r="Z40" s="52"/>
      <c r="AA40" s="52"/>
      <c r="AB40" s="52"/>
      <c r="AC40" s="52"/>
      <c r="AD40" s="59" t="s">
        <v>95</v>
      </c>
      <c r="AE40" s="65">
        <v>0</v>
      </c>
      <c r="AF40" s="65">
        <v>0</v>
      </c>
      <c r="AG40" s="65">
        <v>0</v>
      </c>
      <c r="AH40" s="65">
        <v>0</v>
      </c>
      <c r="AI40" s="65">
        <v>0</v>
      </c>
      <c r="AJ40" s="65">
        <v>0.95238095238095233</v>
      </c>
      <c r="AK40" s="65">
        <v>0.95238095238095233</v>
      </c>
      <c r="AL40" s="65">
        <v>3.8095238095238093</v>
      </c>
      <c r="AM40" s="65">
        <v>3.8095238095238093</v>
      </c>
      <c r="AN40" s="65">
        <v>9.5238095238095237</v>
      </c>
      <c r="AO40" s="65">
        <v>13.333333333333334</v>
      </c>
      <c r="AP40" s="65">
        <v>21.904761904761905</v>
      </c>
      <c r="AQ40" s="65">
        <v>26.666666666666668</v>
      </c>
      <c r="AR40" s="65">
        <v>19.047619047619047</v>
      </c>
    </row>
    <row r="41" spans="1:44" x14ac:dyDescent="0.25">
      <c r="A41" s="59" t="s">
        <v>96</v>
      </c>
      <c r="B41" s="60">
        <v>0.7628571428571429</v>
      </c>
      <c r="C41" s="60">
        <v>0.70975609756097557</v>
      </c>
      <c r="D41" s="60">
        <v>0.86564299424184266</v>
      </c>
      <c r="E41" s="60">
        <v>0.82426778242677823</v>
      </c>
      <c r="F41" s="60">
        <v>0.72310405643738973</v>
      </c>
      <c r="G41" s="60">
        <v>0.5803108808290155</v>
      </c>
      <c r="H41" s="60">
        <v>0.85628742514970058</v>
      </c>
      <c r="I41" s="60">
        <v>0.82046332046332049</v>
      </c>
      <c r="J41" s="60">
        <v>0.5868596881959911</v>
      </c>
      <c r="K41" s="60">
        <v>0.85691318327974275</v>
      </c>
      <c r="L41" s="60">
        <v>0.77972027972027969</v>
      </c>
      <c r="M41" s="60">
        <v>0.6436170212765957</v>
      </c>
      <c r="N41" s="60">
        <v>0.6166666666666667</v>
      </c>
      <c r="O41" s="60">
        <v>0.34411764705882353</v>
      </c>
      <c r="P41" s="60">
        <v>0.74624060150375937</v>
      </c>
      <c r="Q41" s="60">
        <v>0.73903508771929827</v>
      </c>
      <c r="R41" s="60">
        <v>0.75376884422110557</v>
      </c>
      <c r="S41" s="60">
        <v>0.48466257668711654</v>
      </c>
      <c r="T41" s="52"/>
      <c r="U41" s="52"/>
      <c r="V41" s="52"/>
      <c r="W41" s="52"/>
      <c r="X41" s="52"/>
      <c r="Y41" s="52"/>
      <c r="Z41" s="52"/>
      <c r="AA41" s="52"/>
      <c r="AB41" s="52"/>
      <c r="AC41" s="52"/>
      <c r="AD41" s="59" t="s">
        <v>96</v>
      </c>
      <c r="AE41" s="65">
        <v>0.65789473684210531</v>
      </c>
      <c r="AF41" s="65">
        <v>0.39473684210526316</v>
      </c>
      <c r="AG41" s="65">
        <v>1.0526315789473684</v>
      </c>
      <c r="AH41" s="65">
        <v>1.3157894736842106</v>
      </c>
      <c r="AI41" s="65">
        <v>2.1052631578947367</v>
      </c>
      <c r="AJ41" s="65">
        <v>3.6842105263157894</v>
      </c>
      <c r="AK41" s="65">
        <v>5.2631578947368425</v>
      </c>
      <c r="AL41" s="65">
        <v>5.3947368421052628</v>
      </c>
      <c r="AM41" s="65">
        <v>10.657894736842104</v>
      </c>
      <c r="AN41" s="65">
        <v>10.789473684210526</v>
      </c>
      <c r="AO41" s="65">
        <v>15.789473684210526</v>
      </c>
      <c r="AP41" s="65">
        <v>16.973684210526315</v>
      </c>
      <c r="AQ41" s="65">
        <v>15</v>
      </c>
      <c r="AR41" s="65">
        <v>10.921052631578947</v>
      </c>
    </row>
    <row r="42" spans="1:44" x14ac:dyDescent="0.25">
      <c r="A42" s="59" t="s">
        <v>97</v>
      </c>
      <c r="B42" s="60">
        <v>0.78030303030303028</v>
      </c>
      <c r="C42" s="60">
        <v>0.75536809815950923</v>
      </c>
      <c r="D42" s="60">
        <v>0.86383601756954609</v>
      </c>
      <c r="E42" s="60">
        <v>0.88167053364269143</v>
      </c>
      <c r="F42" s="60">
        <v>0.73053892215568861</v>
      </c>
      <c r="G42" s="60">
        <v>0.56630824372759858</v>
      </c>
      <c r="H42" s="60">
        <v>0.88165266106442575</v>
      </c>
      <c r="I42" s="60">
        <v>0.83499999999999996</v>
      </c>
      <c r="J42" s="60">
        <v>0.63685152057245076</v>
      </c>
      <c r="K42" s="60">
        <v>0.83423423423423426</v>
      </c>
      <c r="L42" s="60">
        <v>0.79075738125802308</v>
      </c>
      <c r="M42" s="60">
        <v>0.67462686567164176</v>
      </c>
      <c r="N42" s="60">
        <v>0.53321976149914818</v>
      </c>
      <c r="O42" s="60">
        <v>0.40037950664136623</v>
      </c>
      <c r="P42" s="60">
        <v>0.72592592592592597</v>
      </c>
      <c r="Q42" s="60">
        <v>0.81321184510250566</v>
      </c>
      <c r="R42" s="60">
        <v>0.74786845310596828</v>
      </c>
      <c r="S42" s="60">
        <v>0.49146757679180886</v>
      </c>
      <c r="T42" s="52"/>
      <c r="U42" s="52"/>
      <c r="V42" s="52"/>
      <c r="W42" s="52"/>
      <c r="X42" s="52"/>
      <c r="Y42" s="52"/>
      <c r="Z42" s="52"/>
      <c r="AA42" s="52"/>
      <c r="AB42" s="52"/>
      <c r="AC42" s="52"/>
      <c r="AD42" s="59" t="s">
        <v>97</v>
      </c>
      <c r="AE42" s="65">
        <v>0.35906642728904847</v>
      </c>
      <c r="AF42" s="65">
        <v>0.17953321364452424</v>
      </c>
      <c r="AG42" s="65">
        <v>0.71813285457809695</v>
      </c>
      <c r="AH42" s="65">
        <v>1.1669658886894076</v>
      </c>
      <c r="AI42" s="65">
        <v>1.5260323159784561</v>
      </c>
      <c r="AJ42" s="65">
        <v>3.141831238779174</v>
      </c>
      <c r="AK42" s="65">
        <v>4.4883303411131061</v>
      </c>
      <c r="AL42" s="65">
        <v>7.2710951526032312</v>
      </c>
      <c r="AM42" s="65">
        <v>10.233393177737881</v>
      </c>
      <c r="AN42" s="65">
        <v>9.4254937163375221</v>
      </c>
      <c r="AO42" s="65">
        <v>14.721723518850988</v>
      </c>
      <c r="AP42" s="65">
        <v>17.594254937163374</v>
      </c>
      <c r="AQ42" s="65">
        <v>19.569120287253142</v>
      </c>
      <c r="AR42" s="65">
        <v>9.6050269299820474</v>
      </c>
    </row>
    <row r="43" spans="1:44" x14ac:dyDescent="0.25">
      <c r="A43" s="59" t="s">
        <v>98</v>
      </c>
      <c r="B43" s="60">
        <v>0.77648251393816525</v>
      </c>
      <c r="C43" s="60">
        <v>0.73304816223067171</v>
      </c>
      <c r="D43" s="60">
        <v>0.86323571225476259</v>
      </c>
      <c r="E43" s="60">
        <v>0.8864764267990074</v>
      </c>
      <c r="F43" s="60">
        <v>0.76324719394413987</v>
      </c>
      <c r="G43" s="60">
        <v>0.56163328197226503</v>
      </c>
      <c r="H43" s="60">
        <v>0.89004392386530018</v>
      </c>
      <c r="I43" s="60">
        <v>0.82934655775962662</v>
      </c>
      <c r="J43" s="60">
        <v>0.66098748261474272</v>
      </c>
      <c r="K43" s="60">
        <v>0.84909010208610747</v>
      </c>
      <c r="L43" s="60">
        <v>0.80542614414908198</v>
      </c>
      <c r="M43" s="60">
        <v>0.67027027027027031</v>
      </c>
      <c r="N43" s="60">
        <v>0.58946251768033942</v>
      </c>
      <c r="O43" s="60">
        <v>0.38635375923511517</v>
      </c>
      <c r="P43" s="60">
        <v>0.74762488507508429</v>
      </c>
      <c r="Q43" s="60">
        <v>0.82315112540192925</v>
      </c>
      <c r="R43" s="60">
        <v>0.77520744279607745</v>
      </c>
      <c r="S43" s="60">
        <v>0.54079861111111116</v>
      </c>
      <c r="T43" s="52"/>
      <c r="U43" s="52"/>
      <c r="V43" s="52"/>
      <c r="W43" s="52"/>
      <c r="X43" s="52"/>
      <c r="Y43" s="52"/>
      <c r="Z43" s="52"/>
      <c r="AA43" s="52"/>
      <c r="AB43" s="52"/>
      <c r="AC43" s="52"/>
      <c r="AD43" s="59" t="s">
        <v>98</v>
      </c>
      <c r="AE43" s="65">
        <v>1.9496977968414896E-2</v>
      </c>
      <c r="AF43" s="65">
        <v>0.19496977968414897</v>
      </c>
      <c r="AG43" s="65">
        <v>0.64340027295769153</v>
      </c>
      <c r="AH43" s="65">
        <v>1.0528368102944043</v>
      </c>
      <c r="AI43" s="65">
        <v>1.5012673035679469</v>
      </c>
      <c r="AJ43" s="65">
        <v>2.6320920257360108</v>
      </c>
      <c r="AK43" s="65">
        <v>4.0553714174302984</v>
      </c>
      <c r="AL43" s="65">
        <v>6.5899785533242348</v>
      </c>
      <c r="AM43" s="65">
        <v>8.9686098654708513</v>
      </c>
      <c r="AN43" s="65">
        <v>11.912653538701502</v>
      </c>
      <c r="AO43" s="65">
        <v>15.324624683174108</v>
      </c>
      <c r="AP43" s="65">
        <v>17.761746929225971</v>
      </c>
      <c r="AQ43" s="65">
        <v>18.658607915773054</v>
      </c>
      <c r="AR43" s="65">
        <v>10.684343926691362</v>
      </c>
    </row>
    <row r="44" spans="1:44" x14ac:dyDescent="0.25">
      <c r="A44" s="59" t="s">
        <v>99</v>
      </c>
      <c r="B44" s="60">
        <v>0.75143843498273877</v>
      </c>
      <c r="C44" s="60">
        <v>0.70596298834818372</v>
      </c>
      <c r="D44" s="60">
        <v>0.84421460892049127</v>
      </c>
      <c r="E44" s="60">
        <v>0.90012804097311139</v>
      </c>
      <c r="F44" s="60">
        <v>0.74059517125210561</v>
      </c>
      <c r="G44" s="60">
        <v>0.51736745886654478</v>
      </c>
      <c r="H44" s="60">
        <v>0.85664556962025318</v>
      </c>
      <c r="I44" s="60">
        <v>0.81885026737967914</v>
      </c>
      <c r="J44" s="60">
        <v>0.61556603773584906</v>
      </c>
      <c r="K44" s="60">
        <v>0.84043560606060608</v>
      </c>
      <c r="L44" s="60">
        <v>0.77843954734961285</v>
      </c>
      <c r="M44" s="60">
        <v>0.6456086286594761</v>
      </c>
      <c r="N44" s="60">
        <v>0.56404320987654322</v>
      </c>
      <c r="O44" s="60">
        <v>0.39050387596899228</v>
      </c>
      <c r="P44" s="60">
        <v>0.74236387782204516</v>
      </c>
      <c r="Q44" s="60">
        <v>0.80656934306569339</v>
      </c>
      <c r="R44" s="60">
        <v>0.76153418565869924</v>
      </c>
      <c r="S44" s="60">
        <v>0.5425330812854442</v>
      </c>
      <c r="T44" s="52"/>
      <c r="U44" s="52"/>
      <c r="V44" s="52"/>
      <c r="W44" s="52"/>
      <c r="X44" s="52"/>
      <c r="Y44" s="52"/>
      <c r="Z44" s="52"/>
      <c r="AA44" s="52"/>
      <c r="AB44" s="52"/>
      <c r="AC44" s="52"/>
      <c r="AD44" s="59" t="s">
        <v>99</v>
      </c>
      <c r="AE44" s="65">
        <v>8.5910652920962199E-2</v>
      </c>
      <c r="AF44" s="65">
        <v>0.21477663230240548</v>
      </c>
      <c r="AG44" s="65">
        <v>0.6872852233676976</v>
      </c>
      <c r="AH44" s="65">
        <v>1.3745704467353952</v>
      </c>
      <c r="AI44" s="65">
        <v>1.8041237113402062</v>
      </c>
      <c r="AJ44" s="65">
        <v>3.7800687285223367</v>
      </c>
      <c r="AK44" s="65">
        <v>4.5532646048109964</v>
      </c>
      <c r="AL44" s="65">
        <v>7.731958762886598</v>
      </c>
      <c r="AM44" s="65">
        <v>9.1494845360824737</v>
      </c>
      <c r="AN44" s="65">
        <v>12.371134020618557</v>
      </c>
      <c r="AO44" s="65">
        <v>15.592783505154639</v>
      </c>
      <c r="AP44" s="65">
        <v>16.323024054982817</v>
      </c>
      <c r="AQ44" s="65">
        <v>16.451890034364261</v>
      </c>
      <c r="AR44" s="65">
        <v>9.8797250859106533</v>
      </c>
    </row>
    <row r="45" spans="1:44" x14ac:dyDescent="0.25">
      <c r="A45" s="59" t="s">
        <v>100</v>
      </c>
      <c r="B45" s="60">
        <v>0.7245967741935484</v>
      </c>
      <c r="C45" s="60">
        <v>0.70364145658263311</v>
      </c>
      <c r="D45" s="60">
        <v>0.8658787255909558</v>
      </c>
      <c r="E45" s="60">
        <v>0.860982391102873</v>
      </c>
      <c r="F45" s="60">
        <v>0.76762067492524566</v>
      </c>
      <c r="G45" s="60">
        <v>0.55263157894736847</v>
      </c>
      <c r="H45" s="60">
        <v>0.8570075757575758</v>
      </c>
      <c r="I45" s="60">
        <v>0.8023001095290252</v>
      </c>
      <c r="J45" s="60">
        <v>0.65275257108287965</v>
      </c>
      <c r="K45" s="60">
        <v>0.82798833819241979</v>
      </c>
      <c r="L45" s="60">
        <v>0.77381489841986451</v>
      </c>
      <c r="M45" s="60">
        <v>0.6</v>
      </c>
      <c r="N45" s="60">
        <v>0.58045977011494254</v>
      </c>
      <c r="O45" s="60">
        <v>0.4093385214007782</v>
      </c>
      <c r="P45" s="60">
        <v>0.7393451143451143</v>
      </c>
      <c r="Q45" s="60">
        <v>0.77702089009990916</v>
      </c>
      <c r="R45" s="60">
        <v>0.75478927203065138</v>
      </c>
      <c r="S45" s="60">
        <v>0.54289940828402372</v>
      </c>
      <c r="T45" s="52"/>
      <c r="U45" s="52"/>
      <c r="V45" s="52"/>
      <c r="W45" s="52"/>
      <c r="X45" s="52"/>
      <c r="Y45" s="52"/>
      <c r="Z45" s="52"/>
      <c r="AA45" s="52"/>
      <c r="AB45" s="52"/>
      <c r="AC45" s="52"/>
      <c r="AD45" s="59" t="s">
        <v>100</v>
      </c>
      <c r="AE45" s="65">
        <v>3.3057851239669422E-2</v>
      </c>
      <c r="AF45" s="65">
        <v>0.26446280991735538</v>
      </c>
      <c r="AG45" s="65">
        <v>0.76033057851239672</v>
      </c>
      <c r="AH45" s="65">
        <v>1.4214876033057851</v>
      </c>
      <c r="AI45" s="65">
        <v>1.7851239669421488</v>
      </c>
      <c r="AJ45" s="65">
        <v>3.9008264462809916</v>
      </c>
      <c r="AK45" s="65">
        <v>4.8595041322314048</v>
      </c>
      <c r="AL45" s="65">
        <v>6.3801652892561984</v>
      </c>
      <c r="AM45" s="65">
        <v>9.3553719008264462</v>
      </c>
      <c r="AN45" s="65">
        <v>11.669421487603305</v>
      </c>
      <c r="AO45" s="65">
        <v>16.628099173553718</v>
      </c>
      <c r="AP45" s="65">
        <v>17.355371900826448</v>
      </c>
      <c r="AQ45" s="65">
        <v>16.033057851239668</v>
      </c>
      <c r="AR45" s="65">
        <v>9.5537190082644621</v>
      </c>
    </row>
    <row r="46" spans="1:44" x14ac:dyDescent="0.25">
      <c r="A46" s="59" t="s">
        <v>101</v>
      </c>
      <c r="B46" s="60">
        <v>0.79116766467065869</v>
      </c>
      <c r="C46" s="60">
        <v>0.74636058230683089</v>
      </c>
      <c r="D46" s="60">
        <v>0.8719211822660099</v>
      </c>
      <c r="E46" s="60">
        <v>0.91025641025641024</v>
      </c>
      <c r="F46" s="60">
        <v>0.82172470978441126</v>
      </c>
      <c r="G46" s="60">
        <v>0.61408450704225348</v>
      </c>
      <c r="H46" s="60">
        <v>0.87693798449612403</v>
      </c>
      <c r="I46" s="60">
        <v>0.81568998109640833</v>
      </c>
      <c r="J46" s="60">
        <v>0.69438073394495414</v>
      </c>
      <c r="K46" s="60">
        <v>0.83599419448476053</v>
      </c>
      <c r="L46" s="60">
        <v>0.79201485608170841</v>
      </c>
      <c r="M46" s="60">
        <v>0.65082644628099173</v>
      </c>
      <c r="N46" s="60">
        <v>0.61954022988505753</v>
      </c>
      <c r="O46" s="60">
        <v>0.45007235890014474</v>
      </c>
      <c r="P46" s="60">
        <v>0.79781962338949453</v>
      </c>
      <c r="Q46" s="60">
        <v>0.79076086956521741</v>
      </c>
      <c r="R46" s="60">
        <v>0.81971356360572878</v>
      </c>
      <c r="S46" s="60">
        <v>0.62566844919786091</v>
      </c>
      <c r="T46" s="52"/>
      <c r="U46" s="52"/>
      <c r="V46" s="52"/>
      <c r="W46" s="52"/>
      <c r="X46" s="52"/>
      <c r="Y46" s="52"/>
      <c r="Z46" s="52"/>
      <c r="AA46" s="52"/>
      <c r="AB46" s="52"/>
      <c r="AC46" s="52"/>
      <c r="AD46" s="59" t="s">
        <v>101</v>
      </c>
      <c r="AE46" s="65">
        <v>0</v>
      </c>
      <c r="AF46" s="65">
        <v>6.4061499039077513E-2</v>
      </c>
      <c r="AG46" s="65">
        <v>0.25624599615631005</v>
      </c>
      <c r="AH46" s="65">
        <v>0.64061499039077519</v>
      </c>
      <c r="AI46" s="65">
        <v>1.3452914798206279</v>
      </c>
      <c r="AJ46" s="65">
        <v>2.1780909673286355</v>
      </c>
      <c r="AK46" s="65">
        <v>3.4593209481101859</v>
      </c>
      <c r="AL46" s="65">
        <v>5.2530429212043561</v>
      </c>
      <c r="AM46" s="65">
        <v>7.9436258808456115</v>
      </c>
      <c r="AN46" s="65">
        <v>13.324791800128123</v>
      </c>
      <c r="AO46" s="65">
        <v>16.399743754003843</v>
      </c>
      <c r="AP46" s="65">
        <v>18.257527226137093</v>
      </c>
      <c r="AQ46" s="65">
        <v>18.641896220371557</v>
      </c>
      <c r="AR46" s="65">
        <v>12.235746316463805</v>
      </c>
    </row>
    <row r="47" spans="1:44" x14ac:dyDescent="0.25">
      <c r="A47" s="59" t="s">
        <v>102</v>
      </c>
      <c r="B47" s="71">
        <v>0.7539082931365142</v>
      </c>
      <c r="C47" s="71">
        <v>0.71735049086713343</v>
      </c>
      <c r="D47" s="71">
        <v>0.85597375441632417</v>
      </c>
      <c r="E47" s="71">
        <v>0.88633945198191011</v>
      </c>
      <c r="F47" s="71">
        <v>0.77338007811298703</v>
      </c>
      <c r="G47" s="71">
        <v>0.56069026031003222</v>
      </c>
      <c r="H47" s="71">
        <v>0.86591043324184414</v>
      </c>
      <c r="I47" s="71">
        <v>0.81230791222929022</v>
      </c>
      <c r="J47" s="71">
        <v>0.6486370649751414</v>
      </c>
      <c r="K47" s="71">
        <v>0.83232177759489767</v>
      </c>
      <c r="L47" s="71">
        <v>0.78221527845588001</v>
      </c>
      <c r="M47" s="71">
        <v>0.63247863247863245</v>
      </c>
      <c r="N47" s="71">
        <v>0.57040923399790133</v>
      </c>
      <c r="O47" s="71">
        <v>0.41010079687582457</v>
      </c>
      <c r="P47" s="71">
        <v>0.74305097176384305</v>
      </c>
      <c r="Q47" s="71">
        <v>0.78499097007223939</v>
      </c>
      <c r="R47" s="71">
        <v>0.76596720910314453</v>
      </c>
      <c r="S47" s="71">
        <v>0.55316405475104147</v>
      </c>
      <c r="T47" s="52"/>
      <c r="U47" s="52"/>
      <c r="V47" s="52"/>
      <c r="W47" s="52"/>
      <c r="X47" s="52"/>
      <c r="Y47" s="52"/>
      <c r="Z47" s="52"/>
      <c r="AA47" s="52"/>
      <c r="AB47" s="52"/>
      <c r="AC47" s="52"/>
      <c r="AD47" s="59" t="s">
        <v>102</v>
      </c>
      <c r="AE47" s="65">
        <v>0.13793425912937765</v>
      </c>
      <c r="AF47" s="65">
        <v>0.2758685182587553</v>
      </c>
      <c r="AG47" s="65">
        <v>0.60784588768878289</v>
      </c>
      <c r="AH47" s="65">
        <v>1.1478935802122785</v>
      </c>
      <c r="AI47" s="65">
        <v>1.8375648758591667</v>
      </c>
      <c r="AJ47" s="65">
        <v>3.0672838640295508</v>
      </c>
      <c r="AK47" s="65">
        <v>4.668723991209613</v>
      </c>
      <c r="AL47" s="65">
        <v>6.6699396829849906</v>
      </c>
      <c r="AM47" s="65">
        <v>9.365502408004863</v>
      </c>
      <c r="AN47" s="65">
        <v>12.089119558610371</v>
      </c>
      <c r="AO47" s="65">
        <v>15.827371767896386</v>
      </c>
      <c r="AP47" s="65">
        <v>17.349324355917147</v>
      </c>
      <c r="AQ47" s="65">
        <v>17.000981904895497</v>
      </c>
      <c r="AR47" s="65">
        <v>9.9546453453032218</v>
      </c>
    </row>
    <row r="48" spans="1:44" x14ac:dyDescent="0.25">
      <c r="A48" s="69"/>
      <c r="B48" s="70"/>
      <c r="C48" s="70"/>
      <c r="D48" s="70"/>
      <c r="E48" s="70"/>
      <c r="F48" s="70"/>
      <c r="G48" s="70"/>
      <c r="H48" s="70"/>
      <c r="I48" s="70"/>
      <c r="J48" s="70"/>
      <c r="K48" s="70"/>
      <c r="L48" s="70"/>
      <c r="M48" s="70"/>
      <c r="N48" s="70"/>
      <c r="O48" s="70"/>
      <c r="P48" s="70"/>
      <c r="Q48" s="70"/>
      <c r="R48" s="70"/>
      <c r="S48" s="70"/>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row>
    <row r="50" spans="1:21" x14ac:dyDescent="0.25">
      <c r="A50" s="146" t="s">
        <v>0</v>
      </c>
      <c r="B50" s="146" t="s">
        <v>5</v>
      </c>
      <c r="C50" s="146" t="s">
        <v>105</v>
      </c>
      <c r="D50" s="55" t="s">
        <v>72</v>
      </c>
      <c r="E50" s="56"/>
      <c r="F50" s="149" t="s">
        <v>73</v>
      </c>
      <c r="G50" s="150"/>
      <c r="H50" s="149" t="s">
        <v>74</v>
      </c>
      <c r="I50" s="150"/>
      <c r="J50" s="149" t="s">
        <v>75</v>
      </c>
      <c r="K50" s="150"/>
      <c r="L50" s="149" t="s">
        <v>76</v>
      </c>
      <c r="M50" s="150"/>
      <c r="N50" s="149" t="s">
        <v>77</v>
      </c>
      <c r="O50" s="150"/>
      <c r="P50" s="149" t="s">
        <v>78</v>
      </c>
      <c r="Q50" s="150"/>
      <c r="R50" s="149" t="s">
        <v>79</v>
      </c>
      <c r="S50" s="150"/>
      <c r="T50" s="149" t="s">
        <v>80</v>
      </c>
      <c r="U50" s="150"/>
    </row>
    <row r="51" spans="1:21" x14ac:dyDescent="0.25">
      <c r="A51" s="146"/>
      <c r="B51" s="146"/>
      <c r="C51" s="146"/>
      <c r="D51" s="158" t="s">
        <v>9</v>
      </c>
      <c r="E51" s="158" t="s">
        <v>10</v>
      </c>
      <c r="F51" s="158" t="s">
        <v>10</v>
      </c>
      <c r="G51" s="158" t="s">
        <v>11</v>
      </c>
      <c r="H51" s="158" t="s">
        <v>12</v>
      </c>
      <c r="I51" s="158" t="s">
        <v>10</v>
      </c>
      <c r="J51" s="158" t="s">
        <v>9</v>
      </c>
      <c r="K51" s="158" t="s">
        <v>12</v>
      </c>
      <c r="L51" s="158" t="s">
        <v>13</v>
      </c>
      <c r="M51" s="158" t="s">
        <v>9</v>
      </c>
      <c r="N51" s="158" t="s">
        <v>11</v>
      </c>
      <c r="O51" s="158" t="s">
        <v>10</v>
      </c>
      <c r="P51" s="158" t="s">
        <v>9</v>
      </c>
      <c r="Q51" s="158" t="s">
        <v>12</v>
      </c>
      <c r="R51" s="158" t="s">
        <v>14</v>
      </c>
      <c r="S51" s="158" t="s">
        <v>13</v>
      </c>
      <c r="T51" s="158" t="s">
        <v>9</v>
      </c>
      <c r="U51" s="160" t="s">
        <v>12</v>
      </c>
    </row>
    <row r="52" spans="1:21" x14ac:dyDescent="0.25">
      <c r="A52" s="147"/>
      <c r="B52" s="148"/>
      <c r="C52" s="148"/>
      <c r="D52" s="159"/>
      <c r="E52" s="159"/>
      <c r="F52" s="159"/>
      <c r="G52" s="159"/>
      <c r="H52" s="159"/>
      <c r="I52" s="159"/>
      <c r="J52" s="159"/>
      <c r="K52" s="159"/>
      <c r="L52" s="159"/>
      <c r="M52" s="159"/>
      <c r="N52" s="159"/>
      <c r="O52" s="159"/>
      <c r="P52" s="159"/>
      <c r="Q52" s="159"/>
      <c r="R52" s="159"/>
      <c r="S52" s="159"/>
      <c r="T52" s="159"/>
      <c r="U52" s="161"/>
    </row>
    <row r="53" spans="1:21" x14ac:dyDescent="0.25">
      <c r="A53" s="62" t="s">
        <v>84</v>
      </c>
      <c r="B53" s="54">
        <v>1124</v>
      </c>
      <c r="C53" s="54">
        <v>1014</v>
      </c>
      <c r="D53" s="54">
        <v>390</v>
      </c>
      <c r="E53" s="54">
        <v>624</v>
      </c>
      <c r="F53" s="54">
        <v>680</v>
      </c>
      <c r="G53" s="54">
        <v>334</v>
      </c>
      <c r="H53" s="54">
        <v>771</v>
      </c>
      <c r="I53" s="54">
        <v>243</v>
      </c>
      <c r="J53" s="54">
        <v>653</v>
      </c>
      <c r="K53" s="54">
        <v>361</v>
      </c>
      <c r="L53" s="54">
        <v>569</v>
      </c>
      <c r="M53" s="54">
        <v>445</v>
      </c>
      <c r="N53" s="54">
        <v>704</v>
      </c>
      <c r="O53" s="54">
        <v>310</v>
      </c>
      <c r="P53" s="54">
        <v>530</v>
      </c>
      <c r="Q53" s="54">
        <v>484</v>
      </c>
      <c r="R53" s="54">
        <v>656</v>
      </c>
      <c r="S53" s="54">
        <v>358</v>
      </c>
      <c r="T53" s="54">
        <v>767</v>
      </c>
      <c r="U53" s="54">
        <v>247</v>
      </c>
    </row>
    <row r="54" spans="1:21" x14ac:dyDescent="0.25">
      <c r="A54" s="59" t="s">
        <v>85</v>
      </c>
      <c r="B54" s="61">
        <v>1622</v>
      </c>
      <c r="C54" s="54">
        <v>1465</v>
      </c>
      <c r="D54" s="54">
        <v>628</v>
      </c>
      <c r="E54" s="54">
        <v>837</v>
      </c>
      <c r="F54" s="54">
        <v>918</v>
      </c>
      <c r="G54" s="54">
        <v>547</v>
      </c>
      <c r="H54" s="54">
        <v>1060</v>
      </c>
      <c r="I54" s="54">
        <v>405</v>
      </c>
      <c r="J54" s="54">
        <v>964</v>
      </c>
      <c r="K54" s="54">
        <v>501</v>
      </c>
      <c r="L54" s="54">
        <v>822</v>
      </c>
      <c r="M54" s="54">
        <v>643</v>
      </c>
      <c r="N54" s="54">
        <v>1006</v>
      </c>
      <c r="O54" s="54">
        <v>459</v>
      </c>
      <c r="P54" s="54">
        <v>836</v>
      </c>
      <c r="Q54" s="54">
        <v>629</v>
      </c>
      <c r="R54" s="54">
        <v>916</v>
      </c>
      <c r="S54" s="54">
        <v>549</v>
      </c>
      <c r="T54" s="54">
        <v>1110</v>
      </c>
      <c r="U54" s="54">
        <v>355</v>
      </c>
    </row>
    <row r="55" spans="1:21" x14ac:dyDescent="0.25">
      <c r="A55" s="59" t="s">
        <v>86</v>
      </c>
      <c r="B55" s="61">
        <v>4413</v>
      </c>
      <c r="C55" s="54">
        <v>4001</v>
      </c>
      <c r="D55" s="54">
        <v>1772</v>
      </c>
      <c r="E55" s="54">
        <v>2229</v>
      </c>
      <c r="F55" s="54">
        <v>2407</v>
      </c>
      <c r="G55" s="54">
        <v>1594</v>
      </c>
      <c r="H55" s="54">
        <v>3019</v>
      </c>
      <c r="I55" s="54">
        <v>982</v>
      </c>
      <c r="J55" s="54">
        <v>2675</v>
      </c>
      <c r="K55" s="54">
        <v>1326</v>
      </c>
      <c r="L55" s="54">
        <v>2107</v>
      </c>
      <c r="M55" s="54">
        <v>1894</v>
      </c>
      <c r="N55" s="54">
        <v>2890</v>
      </c>
      <c r="O55" s="54">
        <v>1111</v>
      </c>
      <c r="P55" s="54">
        <v>2252</v>
      </c>
      <c r="Q55" s="54">
        <v>1749</v>
      </c>
      <c r="R55" s="54">
        <v>2416</v>
      </c>
      <c r="S55" s="54">
        <v>1585</v>
      </c>
      <c r="T55" s="54">
        <v>2943</v>
      </c>
      <c r="U55" s="54">
        <v>1058</v>
      </c>
    </row>
    <row r="56" spans="1:21" x14ac:dyDescent="0.25">
      <c r="A56" s="59" t="s">
        <v>87</v>
      </c>
      <c r="B56" s="61">
        <v>4056</v>
      </c>
      <c r="C56" s="54">
        <v>3778</v>
      </c>
      <c r="D56" s="54">
        <v>1450</v>
      </c>
      <c r="E56" s="54">
        <v>2328</v>
      </c>
      <c r="F56" s="54">
        <v>2472</v>
      </c>
      <c r="G56" s="54">
        <v>1306</v>
      </c>
      <c r="H56" s="54">
        <v>2959</v>
      </c>
      <c r="I56" s="54">
        <v>819</v>
      </c>
      <c r="J56" s="54">
        <v>2560</v>
      </c>
      <c r="K56" s="54">
        <v>1218</v>
      </c>
      <c r="L56" s="54">
        <v>2097</v>
      </c>
      <c r="M56" s="54">
        <v>1681</v>
      </c>
      <c r="N56" s="54">
        <v>2762</v>
      </c>
      <c r="O56" s="54">
        <v>1016</v>
      </c>
      <c r="P56" s="54">
        <v>2081</v>
      </c>
      <c r="Q56" s="54">
        <v>1697</v>
      </c>
      <c r="R56" s="54">
        <v>2415</v>
      </c>
      <c r="S56" s="54">
        <v>1363</v>
      </c>
      <c r="T56" s="54">
        <v>2977</v>
      </c>
      <c r="U56" s="54">
        <v>801</v>
      </c>
    </row>
    <row r="57" spans="1:21" x14ac:dyDescent="0.25">
      <c r="A57" s="59" t="s">
        <v>88</v>
      </c>
      <c r="B57" s="61">
        <v>2787</v>
      </c>
      <c r="C57" s="54">
        <v>2575</v>
      </c>
      <c r="D57" s="54">
        <v>965</v>
      </c>
      <c r="E57" s="54">
        <v>1610</v>
      </c>
      <c r="F57" s="54">
        <v>1648</v>
      </c>
      <c r="G57" s="54">
        <v>927</v>
      </c>
      <c r="H57" s="54">
        <v>1915</v>
      </c>
      <c r="I57" s="54">
        <v>660</v>
      </c>
      <c r="J57" s="54">
        <v>1817</v>
      </c>
      <c r="K57" s="54">
        <v>758</v>
      </c>
      <c r="L57" s="54">
        <v>1368</v>
      </c>
      <c r="M57" s="54">
        <v>1207</v>
      </c>
      <c r="N57" s="54">
        <v>1947</v>
      </c>
      <c r="O57" s="54">
        <v>628</v>
      </c>
      <c r="P57" s="54">
        <v>1468</v>
      </c>
      <c r="Q57" s="54">
        <v>1107</v>
      </c>
      <c r="R57" s="54">
        <v>1618</v>
      </c>
      <c r="S57" s="54">
        <v>957</v>
      </c>
      <c r="T57" s="54">
        <v>1993</v>
      </c>
      <c r="U57" s="54">
        <v>582</v>
      </c>
    </row>
    <row r="58" spans="1:21" x14ac:dyDescent="0.25">
      <c r="A58" s="59" t="s">
        <v>89</v>
      </c>
      <c r="B58" s="61">
        <v>1789</v>
      </c>
      <c r="C58" s="54">
        <v>1627</v>
      </c>
      <c r="D58" s="54">
        <v>596</v>
      </c>
      <c r="E58" s="54">
        <v>1031</v>
      </c>
      <c r="F58" s="54">
        <v>1078</v>
      </c>
      <c r="G58" s="54">
        <v>549</v>
      </c>
      <c r="H58" s="54">
        <v>1232</v>
      </c>
      <c r="I58" s="54">
        <v>395</v>
      </c>
      <c r="J58" s="54">
        <v>1067</v>
      </c>
      <c r="K58" s="54">
        <v>560</v>
      </c>
      <c r="L58" s="54">
        <v>889</v>
      </c>
      <c r="M58" s="54">
        <v>738</v>
      </c>
      <c r="N58" s="54">
        <v>1156</v>
      </c>
      <c r="O58" s="54">
        <v>471</v>
      </c>
      <c r="P58" s="54">
        <v>910</v>
      </c>
      <c r="Q58" s="54">
        <v>717</v>
      </c>
      <c r="R58" s="54">
        <v>1019</v>
      </c>
      <c r="S58" s="54">
        <v>608</v>
      </c>
      <c r="T58" s="54">
        <v>1212</v>
      </c>
      <c r="U58" s="54">
        <v>415</v>
      </c>
    </row>
    <row r="59" spans="1:21" x14ac:dyDescent="0.25">
      <c r="A59" s="59" t="s">
        <v>90</v>
      </c>
      <c r="B59" s="61">
        <v>3080</v>
      </c>
      <c r="C59" s="54">
        <v>2897</v>
      </c>
      <c r="D59" s="54">
        <v>1183</v>
      </c>
      <c r="E59" s="54">
        <v>1714</v>
      </c>
      <c r="F59" s="54">
        <v>1853</v>
      </c>
      <c r="G59" s="54">
        <v>1044</v>
      </c>
      <c r="H59" s="54">
        <v>2218</v>
      </c>
      <c r="I59" s="54">
        <v>679</v>
      </c>
      <c r="J59" s="54">
        <v>1950</v>
      </c>
      <c r="K59" s="54">
        <v>947</v>
      </c>
      <c r="L59" s="54">
        <v>1615</v>
      </c>
      <c r="M59" s="54">
        <v>1282</v>
      </c>
      <c r="N59" s="54">
        <v>1991</v>
      </c>
      <c r="O59" s="54">
        <v>906</v>
      </c>
      <c r="P59" s="54">
        <v>1561</v>
      </c>
      <c r="Q59" s="54">
        <v>1336</v>
      </c>
      <c r="R59" s="54">
        <v>1904</v>
      </c>
      <c r="S59" s="54">
        <v>993</v>
      </c>
      <c r="T59" s="54">
        <v>2163</v>
      </c>
      <c r="U59" s="54">
        <v>734</v>
      </c>
    </row>
    <row r="60" spans="1:21" x14ac:dyDescent="0.25">
      <c r="A60" s="59" t="s">
        <v>91</v>
      </c>
      <c r="B60" s="61">
        <v>4143</v>
      </c>
      <c r="C60" s="54">
        <v>3777</v>
      </c>
      <c r="D60" s="54">
        <v>1529</v>
      </c>
      <c r="E60" s="54">
        <v>2248</v>
      </c>
      <c r="F60" s="54">
        <v>2406</v>
      </c>
      <c r="G60" s="54">
        <v>1371</v>
      </c>
      <c r="H60" s="54">
        <v>2872</v>
      </c>
      <c r="I60" s="54">
        <v>905</v>
      </c>
      <c r="J60" s="54">
        <v>2584</v>
      </c>
      <c r="K60" s="54">
        <v>1193</v>
      </c>
      <c r="L60" s="54">
        <v>2059</v>
      </c>
      <c r="M60" s="54">
        <v>1718</v>
      </c>
      <c r="N60" s="54">
        <v>2781</v>
      </c>
      <c r="O60" s="54">
        <v>996</v>
      </c>
      <c r="P60" s="54">
        <v>2085</v>
      </c>
      <c r="Q60" s="54">
        <v>1692</v>
      </c>
      <c r="R60" s="54">
        <v>2482</v>
      </c>
      <c r="S60" s="54">
        <v>1295</v>
      </c>
      <c r="T60" s="54">
        <v>2903</v>
      </c>
      <c r="U60" s="54">
        <v>874</v>
      </c>
    </row>
    <row r="61" spans="1:21" x14ac:dyDescent="0.25">
      <c r="A61" s="59" t="s">
        <v>92</v>
      </c>
      <c r="B61" s="61">
        <v>326</v>
      </c>
      <c r="C61" s="54">
        <v>311</v>
      </c>
      <c r="D61" s="54">
        <v>127</v>
      </c>
      <c r="E61" s="54">
        <v>184</v>
      </c>
      <c r="F61" s="54">
        <v>197</v>
      </c>
      <c r="G61" s="54">
        <v>114</v>
      </c>
      <c r="H61" s="54">
        <v>218</v>
      </c>
      <c r="I61" s="54">
        <v>93</v>
      </c>
      <c r="J61" s="54">
        <v>210</v>
      </c>
      <c r="K61" s="54">
        <v>101</v>
      </c>
      <c r="L61" s="54">
        <v>162</v>
      </c>
      <c r="M61" s="54">
        <v>149</v>
      </c>
      <c r="N61" s="54">
        <v>221</v>
      </c>
      <c r="O61" s="54">
        <v>90</v>
      </c>
      <c r="P61" s="54">
        <v>178</v>
      </c>
      <c r="Q61" s="54">
        <v>133</v>
      </c>
      <c r="R61" s="54">
        <v>197</v>
      </c>
      <c r="S61" s="54">
        <v>114</v>
      </c>
      <c r="T61" s="54">
        <v>233</v>
      </c>
      <c r="U61" s="54">
        <v>78</v>
      </c>
    </row>
    <row r="62" spans="1:21" x14ac:dyDescent="0.25">
      <c r="A62" s="59" t="s">
        <v>93</v>
      </c>
      <c r="B62" s="61">
        <v>637</v>
      </c>
      <c r="C62" s="54">
        <v>601</v>
      </c>
      <c r="D62" s="54">
        <v>299</v>
      </c>
      <c r="E62" s="54">
        <v>302</v>
      </c>
      <c r="F62" s="54">
        <v>367</v>
      </c>
      <c r="G62" s="54">
        <v>234</v>
      </c>
      <c r="H62" s="54">
        <v>484</v>
      </c>
      <c r="I62" s="54">
        <v>117</v>
      </c>
      <c r="J62" s="54">
        <v>433</v>
      </c>
      <c r="K62" s="54">
        <v>168</v>
      </c>
      <c r="L62" s="54">
        <v>302</v>
      </c>
      <c r="M62" s="54">
        <v>299</v>
      </c>
      <c r="N62" s="54">
        <v>430</v>
      </c>
      <c r="O62" s="54">
        <v>171</v>
      </c>
      <c r="P62" s="54">
        <v>353</v>
      </c>
      <c r="Q62" s="54">
        <v>248</v>
      </c>
      <c r="R62" s="54">
        <v>365</v>
      </c>
      <c r="S62" s="54">
        <v>236</v>
      </c>
      <c r="T62" s="54">
        <v>464</v>
      </c>
      <c r="U62" s="54">
        <v>137</v>
      </c>
    </row>
    <row r="63" spans="1:21" x14ac:dyDescent="0.25">
      <c r="A63" s="59" t="s">
        <v>17</v>
      </c>
      <c r="B63" s="61">
        <v>2749</v>
      </c>
      <c r="C63" s="54">
        <v>2500</v>
      </c>
      <c r="D63" s="54">
        <v>1041</v>
      </c>
      <c r="E63" s="54">
        <v>1459</v>
      </c>
      <c r="F63" s="54">
        <v>1683</v>
      </c>
      <c r="G63" s="54">
        <v>817</v>
      </c>
      <c r="H63" s="54">
        <v>1925</v>
      </c>
      <c r="I63" s="54">
        <v>575</v>
      </c>
      <c r="J63" s="54">
        <v>1699</v>
      </c>
      <c r="K63" s="54">
        <v>801</v>
      </c>
      <c r="L63" s="54">
        <v>1334</v>
      </c>
      <c r="M63" s="54">
        <v>1166</v>
      </c>
      <c r="N63" s="54">
        <v>1809</v>
      </c>
      <c r="O63" s="54">
        <v>691</v>
      </c>
      <c r="P63" s="54">
        <v>1435</v>
      </c>
      <c r="Q63" s="54">
        <v>1065</v>
      </c>
      <c r="R63" s="54">
        <v>1639</v>
      </c>
      <c r="S63" s="54">
        <v>861</v>
      </c>
      <c r="T63" s="54">
        <v>1956</v>
      </c>
      <c r="U63" s="54">
        <v>544</v>
      </c>
    </row>
    <row r="64" spans="1:21" x14ac:dyDescent="0.25">
      <c r="A64" s="59" t="s">
        <v>94</v>
      </c>
      <c r="B64" s="61">
        <v>4599</v>
      </c>
      <c r="C64" s="54">
        <v>4206</v>
      </c>
      <c r="D64" s="54">
        <v>1633</v>
      </c>
      <c r="E64" s="54">
        <v>2573</v>
      </c>
      <c r="F64" s="54">
        <v>2726</v>
      </c>
      <c r="G64" s="54">
        <v>1480</v>
      </c>
      <c r="H64" s="54">
        <v>3211</v>
      </c>
      <c r="I64" s="54">
        <v>995</v>
      </c>
      <c r="J64" s="54">
        <v>2737</v>
      </c>
      <c r="K64" s="54">
        <v>1469</v>
      </c>
      <c r="L64" s="54">
        <v>2281</v>
      </c>
      <c r="M64" s="54">
        <v>1925</v>
      </c>
      <c r="N64" s="54">
        <v>2979</v>
      </c>
      <c r="O64" s="54">
        <v>1227</v>
      </c>
      <c r="P64" s="54">
        <v>2336</v>
      </c>
      <c r="Q64" s="54">
        <v>1870</v>
      </c>
      <c r="R64" s="54">
        <v>2666</v>
      </c>
      <c r="S64" s="54">
        <v>1540</v>
      </c>
      <c r="T64" s="54">
        <v>3152</v>
      </c>
      <c r="U64" s="54">
        <v>1054</v>
      </c>
    </row>
    <row r="65" spans="1:21" x14ac:dyDescent="0.25">
      <c r="A65" s="59" t="s">
        <v>95</v>
      </c>
      <c r="B65" s="61">
        <v>114</v>
      </c>
      <c r="C65" s="54">
        <v>105</v>
      </c>
      <c r="D65" s="54">
        <v>32</v>
      </c>
      <c r="E65" s="54">
        <v>73</v>
      </c>
      <c r="F65" s="54">
        <v>74</v>
      </c>
      <c r="G65" s="54">
        <v>31</v>
      </c>
      <c r="H65" s="54">
        <v>72</v>
      </c>
      <c r="I65" s="54">
        <v>33</v>
      </c>
      <c r="J65" s="54">
        <v>80</v>
      </c>
      <c r="K65" s="54">
        <v>25</v>
      </c>
      <c r="L65" s="54">
        <v>46</v>
      </c>
      <c r="M65" s="54">
        <v>59</v>
      </c>
      <c r="N65" s="54">
        <v>76</v>
      </c>
      <c r="O65" s="54">
        <v>29</v>
      </c>
      <c r="P65" s="54">
        <v>59</v>
      </c>
      <c r="Q65" s="54">
        <v>46</v>
      </c>
      <c r="R65" s="54">
        <v>68</v>
      </c>
      <c r="S65" s="54">
        <v>37</v>
      </c>
      <c r="T65" s="54">
        <v>89</v>
      </c>
      <c r="U65" s="54">
        <v>16</v>
      </c>
    </row>
    <row r="66" spans="1:21" x14ac:dyDescent="0.25">
      <c r="A66" s="59" t="s">
        <v>96</v>
      </c>
      <c r="B66" s="61">
        <v>847</v>
      </c>
      <c r="C66" s="54">
        <v>760</v>
      </c>
      <c r="D66" s="54">
        <v>350</v>
      </c>
      <c r="E66" s="54">
        <v>410</v>
      </c>
      <c r="F66" s="54">
        <v>521</v>
      </c>
      <c r="G66" s="54">
        <v>239</v>
      </c>
      <c r="H66" s="54">
        <v>567</v>
      </c>
      <c r="I66" s="54">
        <v>193</v>
      </c>
      <c r="J66" s="54">
        <v>501</v>
      </c>
      <c r="K66" s="54">
        <v>259</v>
      </c>
      <c r="L66" s="54">
        <v>449</v>
      </c>
      <c r="M66" s="54">
        <v>311</v>
      </c>
      <c r="N66" s="54">
        <v>572</v>
      </c>
      <c r="O66" s="54">
        <v>188</v>
      </c>
      <c r="P66" s="54">
        <v>420</v>
      </c>
      <c r="Q66" s="54">
        <v>340</v>
      </c>
      <c r="R66" s="54">
        <v>532</v>
      </c>
      <c r="S66" s="54">
        <v>228</v>
      </c>
      <c r="T66" s="54">
        <v>597</v>
      </c>
      <c r="U66" s="54">
        <v>163</v>
      </c>
    </row>
    <row r="67" spans="1:21" x14ac:dyDescent="0.25">
      <c r="A67" s="59" t="s">
        <v>97</v>
      </c>
      <c r="B67" s="61">
        <v>1215</v>
      </c>
      <c r="C67" s="54">
        <v>1114</v>
      </c>
      <c r="D67" s="54">
        <v>462</v>
      </c>
      <c r="E67" s="54">
        <v>652</v>
      </c>
      <c r="F67" s="54">
        <v>683</v>
      </c>
      <c r="G67" s="54">
        <v>431</v>
      </c>
      <c r="H67" s="54">
        <v>835</v>
      </c>
      <c r="I67" s="54">
        <v>279</v>
      </c>
      <c r="J67" s="54">
        <v>714</v>
      </c>
      <c r="K67" s="54">
        <v>400</v>
      </c>
      <c r="L67" s="54">
        <v>559</v>
      </c>
      <c r="M67" s="54">
        <v>555</v>
      </c>
      <c r="N67" s="54">
        <v>779</v>
      </c>
      <c r="O67" s="54">
        <v>335</v>
      </c>
      <c r="P67" s="54">
        <v>587</v>
      </c>
      <c r="Q67" s="54">
        <v>527</v>
      </c>
      <c r="R67" s="54">
        <v>675</v>
      </c>
      <c r="S67" s="54">
        <v>439</v>
      </c>
      <c r="T67" s="54">
        <v>821</v>
      </c>
      <c r="U67" s="54">
        <v>293</v>
      </c>
    </row>
    <row r="68" spans="1:21" x14ac:dyDescent="0.25">
      <c r="A68" s="59" t="s">
        <v>98</v>
      </c>
      <c r="B68" s="61">
        <v>5558</v>
      </c>
      <c r="C68" s="54">
        <v>5129</v>
      </c>
      <c r="D68" s="54">
        <v>1973</v>
      </c>
      <c r="E68" s="54">
        <v>3156</v>
      </c>
      <c r="F68" s="54">
        <v>3517</v>
      </c>
      <c r="G68" s="54">
        <v>1612</v>
      </c>
      <c r="H68" s="54">
        <v>3831</v>
      </c>
      <c r="I68" s="54">
        <v>1298</v>
      </c>
      <c r="J68" s="54">
        <v>3415</v>
      </c>
      <c r="K68" s="54">
        <v>1714</v>
      </c>
      <c r="L68" s="54">
        <v>2876</v>
      </c>
      <c r="M68" s="54">
        <v>2253</v>
      </c>
      <c r="N68" s="54">
        <v>3649</v>
      </c>
      <c r="O68" s="54">
        <v>1480</v>
      </c>
      <c r="P68" s="54">
        <v>2828</v>
      </c>
      <c r="Q68" s="54">
        <v>2301</v>
      </c>
      <c r="R68" s="54">
        <v>3263</v>
      </c>
      <c r="S68" s="54">
        <v>1866</v>
      </c>
      <c r="T68" s="54">
        <v>3977</v>
      </c>
      <c r="U68" s="54">
        <v>1152</v>
      </c>
    </row>
    <row r="69" spans="1:21" x14ac:dyDescent="0.25">
      <c r="A69" s="59" t="s">
        <v>99</v>
      </c>
      <c r="B69" s="61">
        <v>2533</v>
      </c>
      <c r="C69" s="54">
        <v>2328</v>
      </c>
      <c r="D69" s="54">
        <v>869</v>
      </c>
      <c r="E69" s="54">
        <v>1459</v>
      </c>
      <c r="F69" s="54">
        <v>1547</v>
      </c>
      <c r="G69" s="54">
        <v>781</v>
      </c>
      <c r="H69" s="54">
        <v>1781</v>
      </c>
      <c r="I69" s="54">
        <v>547</v>
      </c>
      <c r="J69" s="54">
        <v>1580</v>
      </c>
      <c r="K69" s="54">
        <v>748</v>
      </c>
      <c r="L69" s="54">
        <v>1272</v>
      </c>
      <c r="M69" s="54">
        <v>1056</v>
      </c>
      <c r="N69" s="54">
        <v>1679</v>
      </c>
      <c r="O69" s="54">
        <v>649</v>
      </c>
      <c r="P69" s="54">
        <v>1296</v>
      </c>
      <c r="Q69" s="54">
        <v>1032</v>
      </c>
      <c r="R69" s="54">
        <v>1506</v>
      </c>
      <c r="S69" s="54">
        <v>822</v>
      </c>
      <c r="T69" s="54">
        <v>1799</v>
      </c>
      <c r="U69" s="54">
        <v>529</v>
      </c>
    </row>
    <row r="70" spans="1:21" x14ac:dyDescent="0.25">
      <c r="A70" s="59" t="s">
        <v>100</v>
      </c>
      <c r="B70" s="61">
        <v>3320</v>
      </c>
      <c r="C70" s="54">
        <v>3025</v>
      </c>
      <c r="D70" s="54">
        <v>1240</v>
      </c>
      <c r="E70" s="54">
        <v>1785</v>
      </c>
      <c r="F70" s="54">
        <v>1946</v>
      </c>
      <c r="G70" s="54">
        <v>1079</v>
      </c>
      <c r="H70" s="54">
        <v>2341</v>
      </c>
      <c r="I70" s="54">
        <v>684</v>
      </c>
      <c r="J70" s="54">
        <v>2112</v>
      </c>
      <c r="K70" s="54">
        <v>913</v>
      </c>
      <c r="L70" s="54">
        <v>1653</v>
      </c>
      <c r="M70" s="54">
        <v>1372</v>
      </c>
      <c r="N70" s="54">
        <v>2215</v>
      </c>
      <c r="O70" s="54">
        <v>810</v>
      </c>
      <c r="P70" s="54">
        <v>1740</v>
      </c>
      <c r="Q70" s="54">
        <v>1285</v>
      </c>
      <c r="R70" s="54">
        <v>1924</v>
      </c>
      <c r="S70" s="54">
        <v>1101</v>
      </c>
      <c r="T70" s="54">
        <v>2349</v>
      </c>
      <c r="U70" s="54">
        <v>676</v>
      </c>
    </row>
    <row r="71" spans="1:21" x14ac:dyDescent="0.25">
      <c r="A71" s="59" t="s">
        <v>101</v>
      </c>
      <c r="B71" s="61">
        <v>1744</v>
      </c>
      <c r="C71" s="54">
        <v>1561</v>
      </c>
      <c r="D71" s="54">
        <v>668</v>
      </c>
      <c r="E71" s="54">
        <v>893</v>
      </c>
      <c r="F71" s="54">
        <v>1015</v>
      </c>
      <c r="G71" s="54">
        <v>546</v>
      </c>
      <c r="H71" s="54">
        <v>1206</v>
      </c>
      <c r="I71" s="54">
        <v>355</v>
      </c>
      <c r="J71" s="54">
        <v>1032</v>
      </c>
      <c r="K71" s="54">
        <v>529</v>
      </c>
      <c r="L71" s="54">
        <v>872</v>
      </c>
      <c r="M71" s="54">
        <v>689</v>
      </c>
      <c r="N71" s="54">
        <v>1077</v>
      </c>
      <c r="O71" s="54">
        <v>484</v>
      </c>
      <c r="P71" s="54">
        <v>870</v>
      </c>
      <c r="Q71" s="54">
        <v>691</v>
      </c>
      <c r="R71" s="54">
        <v>1009</v>
      </c>
      <c r="S71" s="54">
        <v>552</v>
      </c>
      <c r="T71" s="54">
        <v>1187</v>
      </c>
      <c r="U71" s="54">
        <v>374</v>
      </c>
    </row>
    <row r="72" spans="1:21" x14ac:dyDescent="0.25">
      <c r="A72" s="59" t="s">
        <v>102</v>
      </c>
      <c r="B72" s="58">
        <v>46656</v>
      </c>
      <c r="C72" s="58">
        <v>42774</v>
      </c>
      <c r="D72" s="58">
        <v>17207</v>
      </c>
      <c r="E72" s="58">
        <v>25567</v>
      </c>
      <c r="F72" s="58">
        <v>27738</v>
      </c>
      <c r="G72" s="58">
        <v>15036</v>
      </c>
      <c r="H72" s="58">
        <v>32517</v>
      </c>
      <c r="I72" s="58">
        <v>10257</v>
      </c>
      <c r="J72" s="58">
        <v>28783</v>
      </c>
      <c r="K72" s="58">
        <v>13991</v>
      </c>
      <c r="L72" s="58">
        <v>23332</v>
      </c>
      <c r="M72" s="58">
        <v>19442</v>
      </c>
      <c r="N72" s="58">
        <v>30723</v>
      </c>
      <c r="O72" s="58">
        <v>12051</v>
      </c>
      <c r="P72" s="58">
        <v>23825</v>
      </c>
      <c r="Q72" s="58">
        <v>18949</v>
      </c>
      <c r="R72" s="58">
        <v>27270</v>
      </c>
      <c r="S72" s="58">
        <v>15504</v>
      </c>
      <c r="T72" s="58">
        <v>32692</v>
      </c>
      <c r="U72" s="58">
        <v>10082</v>
      </c>
    </row>
    <row r="75" spans="1:21" x14ac:dyDescent="0.25">
      <c r="A75" s="146" t="s">
        <v>0</v>
      </c>
      <c r="B75" s="146" t="s">
        <v>5</v>
      </c>
      <c r="C75" s="146" t="s">
        <v>105</v>
      </c>
      <c r="D75" s="55" t="s">
        <v>72</v>
      </c>
      <c r="E75" s="56"/>
      <c r="F75" s="149" t="s">
        <v>73</v>
      </c>
      <c r="G75" s="150"/>
      <c r="H75" s="149" t="s">
        <v>74</v>
      </c>
      <c r="I75" s="150"/>
      <c r="J75" s="149" t="s">
        <v>75</v>
      </c>
      <c r="K75" s="150"/>
      <c r="L75" s="149" t="s">
        <v>76</v>
      </c>
      <c r="M75" s="150"/>
      <c r="N75" s="149" t="s">
        <v>77</v>
      </c>
      <c r="O75" s="150"/>
      <c r="P75" s="149" t="s">
        <v>78</v>
      </c>
      <c r="Q75" s="150"/>
      <c r="R75" s="149" t="s">
        <v>79</v>
      </c>
      <c r="S75" s="150"/>
      <c r="T75" s="149" t="s">
        <v>80</v>
      </c>
      <c r="U75" s="150"/>
    </row>
    <row r="76" spans="1:21" ht="30" x14ac:dyDescent="0.25">
      <c r="A76" s="146"/>
      <c r="B76" s="146"/>
      <c r="C76" s="146"/>
      <c r="D76" s="63" t="s">
        <v>9</v>
      </c>
      <c r="E76" s="63" t="s">
        <v>10</v>
      </c>
      <c r="F76" s="64" t="s">
        <v>10</v>
      </c>
      <c r="G76" s="64" t="s">
        <v>11</v>
      </c>
      <c r="H76" s="64" t="s">
        <v>12</v>
      </c>
      <c r="I76" s="64" t="s">
        <v>10</v>
      </c>
      <c r="J76" s="64" t="s">
        <v>9</v>
      </c>
      <c r="K76" s="64" t="s">
        <v>12</v>
      </c>
      <c r="L76" s="64" t="s">
        <v>13</v>
      </c>
      <c r="M76" s="64" t="s">
        <v>9</v>
      </c>
      <c r="N76" s="64" t="s">
        <v>11</v>
      </c>
      <c r="O76" s="64" t="s">
        <v>10</v>
      </c>
      <c r="P76" s="64" t="s">
        <v>9</v>
      </c>
      <c r="Q76" s="64" t="s">
        <v>12</v>
      </c>
      <c r="R76" s="64" t="s">
        <v>14</v>
      </c>
      <c r="S76" s="64" t="s">
        <v>13</v>
      </c>
      <c r="T76" s="64" t="s">
        <v>9</v>
      </c>
      <c r="U76" s="64" t="s">
        <v>12</v>
      </c>
    </row>
    <row r="77" spans="1:21" x14ac:dyDescent="0.25">
      <c r="A77" s="147"/>
      <c r="B77" s="148"/>
      <c r="C77" s="148"/>
      <c r="D77" s="53" t="s">
        <v>106</v>
      </c>
      <c r="E77" s="53" t="s">
        <v>106</v>
      </c>
      <c r="F77" s="53" t="s">
        <v>106</v>
      </c>
      <c r="G77" s="53" t="s">
        <v>106</v>
      </c>
      <c r="H77" s="53" t="s">
        <v>106</v>
      </c>
      <c r="I77" s="53" t="s">
        <v>106</v>
      </c>
      <c r="J77" s="53" t="s">
        <v>106</v>
      </c>
      <c r="K77" s="53" t="s">
        <v>106</v>
      </c>
      <c r="L77" s="53" t="s">
        <v>106</v>
      </c>
      <c r="M77" s="53" t="s">
        <v>106</v>
      </c>
      <c r="N77" s="53" t="s">
        <v>106</v>
      </c>
      <c r="O77" s="53" t="s">
        <v>106</v>
      </c>
      <c r="P77" s="53" t="s">
        <v>106</v>
      </c>
      <c r="Q77" s="53" t="s">
        <v>106</v>
      </c>
      <c r="R77" s="53" t="s">
        <v>106</v>
      </c>
      <c r="S77" s="53" t="s">
        <v>106</v>
      </c>
      <c r="T77" s="53" t="s">
        <v>106</v>
      </c>
      <c r="U77" s="53" t="s">
        <v>106</v>
      </c>
    </row>
    <row r="78" spans="1:21" x14ac:dyDescent="0.25">
      <c r="A78" s="62" t="s">
        <v>84</v>
      </c>
      <c r="B78" s="54">
        <v>1124</v>
      </c>
      <c r="C78" s="66">
        <v>90.213523131672602</v>
      </c>
      <c r="D78" s="65">
        <v>38.46153846153846</v>
      </c>
      <c r="E78" s="65">
        <v>61.53846153846154</v>
      </c>
      <c r="F78" s="65">
        <v>67.061143984220905</v>
      </c>
      <c r="G78" s="65">
        <v>32.938856015779095</v>
      </c>
      <c r="H78" s="65">
        <v>76.035502958579883</v>
      </c>
      <c r="I78" s="65">
        <v>23.964497041420117</v>
      </c>
      <c r="J78" s="65">
        <v>64.398422090729781</v>
      </c>
      <c r="K78" s="65">
        <v>35.601577909270219</v>
      </c>
      <c r="L78" s="65">
        <v>56.11439842209073</v>
      </c>
      <c r="M78" s="65">
        <v>43.88560157790927</v>
      </c>
      <c r="N78" s="65">
        <v>69.42800788954635</v>
      </c>
      <c r="O78" s="65">
        <v>30.57199211045365</v>
      </c>
      <c r="P78" s="65">
        <v>52.268244575936883</v>
      </c>
      <c r="Q78" s="65">
        <v>47.731755424063117</v>
      </c>
      <c r="R78" s="65">
        <v>64.69428007889546</v>
      </c>
      <c r="S78" s="65">
        <v>35.305719921104533</v>
      </c>
      <c r="T78" s="65">
        <v>75.641025641025635</v>
      </c>
      <c r="U78" s="65">
        <v>24.358974358974358</v>
      </c>
    </row>
    <row r="79" spans="1:21" x14ac:dyDescent="0.25">
      <c r="A79" s="59" t="s">
        <v>85</v>
      </c>
      <c r="B79" s="61">
        <v>1622</v>
      </c>
      <c r="C79" s="66">
        <v>90.32059186189889</v>
      </c>
      <c r="D79" s="65">
        <v>42.86689419795222</v>
      </c>
      <c r="E79" s="65">
        <v>57.13310580204778</v>
      </c>
      <c r="F79" s="65">
        <v>62.662116040955631</v>
      </c>
      <c r="G79" s="65">
        <v>37.337883959044369</v>
      </c>
      <c r="H79" s="65">
        <v>72.354948805460751</v>
      </c>
      <c r="I79" s="65">
        <v>27.645051194539249</v>
      </c>
      <c r="J79" s="65">
        <v>65.802047781569968</v>
      </c>
      <c r="K79" s="65">
        <v>34.197952218430032</v>
      </c>
      <c r="L79" s="65">
        <v>56.109215017064848</v>
      </c>
      <c r="M79" s="65">
        <v>43.890784982935152</v>
      </c>
      <c r="N79" s="65">
        <v>68.668941979522188</v>
      </c>
      <c r="O79" s="65">
        <v>31.331058020477816</v>
      </c>
      <c r="P79" s="65">
        <v>57.064846416382252</v>
      </c>
      <c r="Q79" s="65">
        <v>42.935153583617748</v>
      </c>
      <c r="R79" s="65">
        <v>62.525597269624576</v>
      </c>
      <c r="S79" s="65">
        <v>37.474402730375424</v>
      </c>
      <c r="T79" s="65">
        <v>75.767918088737204</v>
      </c>
      <c r="U79" s="65">
        <v>24.232081911262799</v>
      </c>
    </row>
    <row r="80" spans="1:21" x14ac:dyDescent="0.25">
      <c r="A80" s="59" t="s">
        <v>86</v>
      </c>
      <c r="B80" s="61">
        <v>4413</v>
      </c>
      <c r="C80" s="66">
        <v>90.663947428053476</v>
      </c>
      <c r="D80" s="65">
        <v>44.288927768057988</v>
      </c>
      <c r="E80" s="65">
        <v>55.711072231942012</v>
      </c>
      <c r="F80" s="65">
        <v>60.159960009997498</v>
      </c>
      <c r="G80" s="65">
        <v>39.840039990002502</v>
      </c>
      <c r="H80" s="65">
        <v>75.456135966008503</v>
      </c>
      <c r="I80" s="65">
        <v>24.5438640339915</v>
      </c>
      <c r="J80" s="65">
        <v>66.858285428642844</v>
      </c>
      <c r="K80" s="65">
        <v>33.141714571357163</v>
      </c>
      <c r="L80" s="65">
        <v>52.661834541364662</v>
      </c>
      <c r="M80" s="65">
        <v>47.338165458635338</v>
      </c>
      <c r="N80" s="65">
        <v>72.231942014496383</v>
      </c>
      <c r="O80" s="65">
        <v>27.768057985503624</v>
      </c>
      <c r="P80" s="65">
        <v>56.285928517870531</v>
      </c>
      <c r="Q80" s="65">
        <v>43.714071482129469</v>
      </c>
      <c r="R80" s="65">
        <v>60.384903774056482</v>
      </c>
      <c r="S80" s="65">
        <v>39.615096225943518</v>
      </c>
      <c r="T80" s="65">
        <v>73.556610847288184</v>
      </c>
      <c r="U80" s="65">
        <v>26.443389152711823</v>
      </c>
    </row>
    <row r="81" spans="1:21" x14ac:dyDescent="0.25">
      <c r="A81" s="59" t="s">
        <v>87</v>
      </c>
      <c r="B81" s="61">
        <v>4056</v>
      </c>
      <c r="C81" s="66">
        <v>93.145956607495066</v>
      </c>
      <c r="D81" s="65">
        <v>38.380095288512443</v>
      </c>
      <c r="E81" s="65">
        <v>61.619904711487557</v>
      </c>
      <c r="F81" s="65">
        <v>65.431445209105348</v>
      </c>
      <c r="G81" s="65">
        <v>34.568554790894652</v>
      </c>
      <c r="H81" s="65">
        <v>78.321863419798831</v>
      </c>
      <c r="I81" s="65">
        <v>21.678136580201166</v>
      </c>
      <c r="J81" s="65">
        <v>67.760719957649556</v>
      </c>
      <c r="K81" s="65">
        <v>32.239280042350451</v>
      </c>
      <c r="L81" s="65">
        <v>55.505558496559026</v>
      </c>
      <c r="M81" s="65">
        <v>44.494441503440974</v>
      </c>
      <c r="N81" s="65">
        <v>73.107464266807838</v>
      </c>
      <c r="O81" s="65">
        <v>26.892535733192165</v>
      </c>
      <c r="P81" s="65">
        <v>55.082053996823717</v>
      </c>
      <c r="Q81" s="65">
        <v>44.917946003176283</v>
      </c>
      <c r="R81" s="65">
        <v>63.922710428798304</v>
      </c>
      <c r="S81" s="65">
        <v>36.077289571201696</v>
      </c>
      <c r="T81" s="65">
        <v>78.798305982001054</v>
      </c>
      <c r="U81" s="65">
        <v>21.201694017998943</v>
      </c>
    </row>
    <row r="82" spans="1:21" x14ac:dyDescent="0.25">
      <c r="A82" s="59" t="s">
        <v>88</v>
      </c>
      <c r="B82" s="61">
        <v>2787</v>
      </c>
      <c r="C82" s="66">
        <v>92.393254395407254</v>
      </c>
      <c r="D82" s="65">
        <v>37.475728155339809</v>
      </c>
      <c r="E82" s="65">
        <v>62.524271844660191</v>
      </c>
      <c r="F82" s="65">
        <v>64</v>
      </c>
      <c r="G82" s="65">
        <v>36</v>
      </c>
      <c r="H82" s="65">
        <v>74.368932038834956</v>
      </c>
      <c r="I82" s="65">
        <v>25.631067961165048</v>
      </c>
      <c r="J82" s="65">
        <v>70.5631067961165</v>
      </c>
      <c r="K82" s="65">
        <v>29.436893203883496</v>
      </c>
      <c r="L82" s="65">
        <v>53.126213592233007</v>
      </c>
      <c r="M82" s="65">
        <v>46.873786407766993</v>
      </c>
      <c r="N82" s="65">
        <v>75.611650485436897</v>
      </c>
      <c r="O82" s="65">
        <v>24.388349514563107</v>
      </c>
      <c r="P82" s="65">
        <v>57.009708737864081</v>
      </c>
      <c r="Q82" s="65">
        <v>42.990291262135919</v>
      </c>
      <c r="R82" s="65">
        <v>62.834951456310677</v>
      </c>
      <c r="S82" s="65">
        <v>37.165048543689323</v>
      </c>
      <c r="T82" s="65">
        <v>77.398058252427191</v>
      </c>
      <c r="U82" s="65">
        <v>22.601941747572816</v>
      </c>
    </row>
    <row r="83" spans="1:21" x14ac:dyDescent="0.25">
      <c r="A83" s="59" t="s">
        <v>89</v>
      </c>
      <c r="B83" s="61">
        <v>1789</v>
      </c>
      <c r="C83" s="66">
        <v>90.94466182224707</v>
      </c>
      <c r="D83" s="65">
        <v>36.631837738168407</v>
      </c>
      <c r="E83" s="65">
        <v>63.368162261831593</v>
      </c>
      <c r="F83" s="65">
        <v>66.256914566687158</v>
      </c>
      <c r="G83" s="65">
        <v>33.743085433312842</v>
      </c>
      <c r="H83" s="65">
        <v>75.722188076213897</v>
      </c>
      <c r="I83" s="65">
        <v>24.277811923786111</v>
      </c>
      <c r="J83" s="65">
        <v>65.580823601720965</v>
      </c>
      <c r="K83" s="65">
        <v>34.419176398279042</v>
      </c>
      <c r="L83" s="65">
        <v>54.640442532267976</v>
      </c>
      <c r="M83" s="65">
        <v>45.359557467732024</v>
      </c>
      <c r="N83" s="65">
        <v>71.051014136447449</v>
      </c>
      <c r="O83" s="65">
        <v>28.948985863552551</v>
      </c>
      <c r="P83" s="65">
        <v>55.931161647203439</v>
      </c>
      <c r="Q83" s="65">
        <v>44.068838352796561</v>
      </c>
      <c r="R83" s="65">
        <v>62.630608481868471</v>
      </c>
      <c r="S83" s="65">
        <v>37.369391518131529</v>
      </c>
      <c r="T83" s="65">
        <v>74.492931776275356</v>
      </c>
      <c r="U83" s="65">
        <v>25.507068223724648</v>
      </c>
    </row>
    <row r="84" spans="1:21" x14ac:dyDescent="0.25">
      <c r="A84" s="59" t="s">
        <v>90</v>
      </c>
      <c r="B84" s="61">
        <v>3080</v>
      </c>
      <c r="C84" s="66">
        <v>94.058441558441558</v>
      </c>
      <c r="D84" s="65">
        <v>40.835346910597167</v>
      </c>
      <c r="E84" s="65">
        <v>59.164653089402833</v>
      </c>
      <c r="F84" s="65">
        <v>63.962720055229546</v>
      </c>
      <c r="G84" s="65">
        <v>36.037279944770454</v>
      </c>
      <c r="H84" s="65">
        <v>76.561960648947192</v>
      </c>
      <c r="I84" s="65">
        <v>23.438039351052812</v>
      </c>
      <c r="J84" s="65">
        <v>67.31101139109424</v>
      </c>
      <c r="K84" s="65">
        <v>32.688988608905767</v>
      </c>
      <c r="L84" s="65">
        <v>55.747324818778047</v>
      </c>
      <c r="M84" s="65">
        <v>44.252675181221953</v>
      </c>
      <c r="N84" s="65">
        <v>68.726268553676221</v>
      </c>
      <c r="O84" s="65">
        <v>31.273731446323783</v>
      </c>
      <c r="P84" s="65">
        <v>53.88332758025544</v>
      </c>
      <c r="Q84" s="65">
        <v>46.11667241974456</v>
      </c>
      <c r="R84" s="65">
        <v>65.723161891612008</v>
      </c>
      <c r="S84" s="65">
        <v>34.276838108387985</v>
      </c>
      <c r="T84" s="65">
        <v>74.663444943044524</v>
      </c>
      <c r="U84" s="65">
        <v>25.336555056955472</v>
      </c>
    </row>
    <row r="85" spans="1:21" x14ac:dyDescent="0.25">
      <c r="A85" s="59" t="s">
        <v>91</v>
      </c>
      <c r="B85" s="61">
        <v>4143</v>
      </c>
      <c r="C85" s="66">
        <v>91.165821868211438</v>
      </c>
      <c r="D85" s="65">
        <v>40.481863913158591</v>
      </c>
      <c r="E85" s="65">
        <v>59.518136086841409</v>
      </c>
      <c r="F85" s="65">
        <v>63.701350277998408</v>
      </c>
      <c r="G85" s="65">
        <v>36.298649722001592</v>
      </c>
      <c r="H85" s="65">
        <v>76.039184537993123</v>
      </c>
      <c r="I85" s="65">
        <v>23.960815462006885</v>
      </c>
      <c r="J85" s="65">
        <v>68.414085252846178</v>
      </c>
      <c r="K85" s="65">
        <v>31.585914747153826</v>
      </c>
      <c r="L85" s="65">
        <v>54.514164680963731</v>
      </c>
      <c r="M85" s="65">
        <v>45.485835319036269</v>
      </c>
      <c r="N85" s="65">
        <v>73.629864972200153</v>
      </c>
      <c r="O85" s="65">
        <v>26.37013502779984</v>
      </c>
      <c r="P85" s="65">
        <v>55.202541699761717</v>
      </c>
      <c r="Q85" s="65">
        <v>44.797458300238283</v>
      </c>
      <c r="R85" s="65">
        <v>65.713529256023293</v>
      </c>
      <c r="S85" s="65">
        <v>34.2864707439767</v>
      </c>
      <c r="T85" s="65">
        <v>76.859941752713794</v>
      </c>
      <c r="U85" s="65">
        <v>23.140058247286206</v>
      </c>
    </row>
    <row r="86" spans="1:21" x14ac:dyDescent="0.25">
      <c r="A86" s="59" t="s">
        <v>92</v>
      </c>
      <c r="B86" s="61">
        <v>326</v>
      </c>
      <c r="C86" s="66">
        <v>95.398773006134974</v>
      </c>
      <c r="D86" s="65">
        <v>40.836012861736336</v>
      </c>
      <c r="E86" s="65">
        <v>59.163987138263664</v>
      </c>
      <c r="F86" s="65">
        <v>63.344051446945336</v>
      </c>
      <c r="G86" s="65">
        <v>36.655948553054664</v>
      </c>
      <c r="H86" s="65">
        <v>70.096463022508033</v>
      </c>
      <c r="I86" s="65">
        <v>29.90353697749196</v>
      </c>
      <c r="J86" s="65">
        <v>67.524115755627008</v>
      </c>
      <c r="K86" s="65">
        <v>32.475884244372992</v>
      </c>
      <c r="L86" s="65">
        <v>52.09003215434084</v>
      </c>
      <c r="M86" s="65">
        <v>47.90996784565916</v>
      </c>
      <c r="N86" s="65">
        <v>71.061093247588431</v>
      </c>
      <c r="O86" s="65">
        <v>28.938906752411576</v>
      </c>
      <c r="P86" s="65">
        <v>57.234726688102896</v>
      </c>
      <c r="Q86" s="65">
        <v>42.765273311897104</v>
      </c>
      <c r="R86" s="65">
        <v>63.344051446945336</v>
      </c>
      <c r="S86" s="65">
        <v>36.655948553054664</v>
      </c>
      <c r="T86" s="65">
        <v>74.919614147909968</v>
      </c>
      <c r="U86" s="65">
        <v>25.080385852090032</v>
      </c>
    </row>
    <row r="87" spans="1:21" x14ac:dyDescent="0.25">
      <c r="A87" s="59" t="s">
        <v>93</v>
      </c>
      <c r="B87" s="61">
        <v>637</v>
      </c>
      <c r="C87" s="66">
        <v>94.348508634222924</v>
      </c>
      <c r="D87" s="65">
        <v>49.750415973377706</v>
      </c>
      <c r="E87" s="65">
        <v>50.249584026622294</v>
      </c>
      <c r="F87" s="65">
        <v>61.064891846921796</v>
      </c>
      <c r="G87" s="65">
        <v>38.935108153078204</v>
      </c>
      <c r="H87" s="65">
        <v>80.532445923460898</v>
      </c>
      <c r="I87" s="65">
        <v>19.467554076539102</v>
      </c>
      <c r="J87" s="65">
        <v>72.046589018302825</v>
      </c>
      <c r="K87" s="65">
        <v>27.953410981697171</v>
      </c>
      <c r="L87" s="65">
        <v>50.249584026622294</v>
      </c>
      <c r="M87" s="65">
        <v>49.750415973377706</v>
      </c>
      <c r="N87" s="65">
        <v>71.547420965058237</v>
      </c>
      <c r="O87" s="65">
        <v>28.452579034941763</v>
      </c>
      <c r="P87" s="65">
        <v>58.735440931780367</v>
      </c>
      <c r="Q87" s="65">
        <v>41.264559068219633</v>
      </c>
      <c r="R87" s="65">
        <v>60.732113144758735</v>
      </c>
      <c r="S87" s="65">
        <v>39.267886855241265</v>
      </c>
      <c r="T87" s="65">
        <v>77.204658901830285</v>
      </c>
      <c r="U87" s="65">
        <v>22.795341098169718</v>
      </c>
    </row>
    <row r="88" spans="1:21" x14ac:dyDescent="0.25">
      <c r="A88" s="59" t="s">
        <v>17</v>
      </c>
      <c r="B88" s="61">
        <v>2749</v>
      </c>
      <c r="C88" s="66">
        <v>90.942160785740271</v>
      </c>
      <c r="D88" s="65">
        <v>41.64</v>
      </c>
      <c r="E88" s="65">
        <v>58.36</v>
      </c>
      <c r="F88" s="65">
        <v>67.319999999999993</v>
      </c>
      <c r="G88" s="65">
        <v>32.68</v>
      </c>
      <c r="H88" s="65">
        <v>77</v>
      </c>
      <c r="I88" s="65">
        <v>23</v>
      </c>
      <c r="J88" s="65">
        <v>67.959999999999994</v>
      </c>
      <c r="K88" s="65">
        <v>32.04</v>
      </c>
      <c r="L88" s="65">
        <v>53.36</v>
      </c>
      <c r="M88" s="65">
        <v>46.64</v>
      </c>
      <c r="N88" s="65">
        <v>72.36</v>
      </c>
      <c r="O88" s="65">
        <v>27.64</v>
      </c>
      <c r="P88" s="65">
        <v>57.4</v>
      </c>
      <c r="Q88" s="65">
        <v>42.6</v>
      </c>
      <c r="R88" s="65">
        <v>65.56</v>
      </c>
      <c r="S88" s="65">
        <v>34.44</v>
      </c>
      <c r="T88" s="65">
        <v>78.239999999999995</v>
      </c>
      <c r="U88" s="65">
        <v>21.76</v>
      </c>
    </row>
    <row r="89" spans="1:21" x14ac:dyDescent="0.25">
      <c r="A89" s="59" t="s">
        <v>94</v>
      </c>
      <c r="B89" s="61">
        <v>4599</v>
      </c>
      <c r="C89" s="66">
        <v>91.454664057403789</v>
      </c>
      <c r="D89" s="65">
        <v>38.825487398953875</v>
      </c>
      <c r="E89" s="65">
        <v>61.174512601046125</v>
      </c>
      <c r="F89" s="65">
        <v>64.812173086067517</v>
      </c>
      <c r="G89" s="65">
        <v>35.187826913932476</v>
      </c>
      <c r="H89" s="65">
        <v>76.343319067998095</v>
      </c>
      <c r="I89" s="65">
        <v>23.656680932001901</v>
      </c>
      <c r="J89" s="65">
        <v>65.073704232049451</v>
      </c>
      <c r="K89" s="65">
        <v>34.926295767950549</v>
      </c>
      <c r="L89" s="65">
        <v>54.232049453162148</v>
      </c>
      <c r="M89" s="65">
        <v>45.767950546837852</v>
      </c>
      <c r="N89" s="65">
        <v>70.827389443651924</v>
      </c>
      <c r="O89" s="65">
        <v>29.172610556348076</v>
      </c>
      <c r="P89" s="65">
        <v>55.539705183071803</v>
      </c>
      <c r="Q89" s="65">
        <v>44.460294816928197</v>
      </c>
      <c r="R89" s="65">
        <v>63.385639562529718</v>
      </c>
      <c r="S89" s="65">
        <v>36.614360437470282</v>
      </c>
      <c r="T89" s="65">
        <v>74.940561103185928</v>
      </c>
      <c r="U89" s="65">
        <v>25.059438896814076</v>
      </c>
    </row>
    <row r="90" spans="1:21" x14ac:dyDescent="0.25">
      <c r="A90" s="59" t="s">
        <v>95</v>
      </c>
      <c r="B90" s="61">
        <v>114</v>
      </c>
      <c r="C90" s="66">
        <v>92.10526315789474</v>
      </c>
      <c r="D90" s="65">
        <v>30.476190476190474</v>
      </c>
      <c r="E90" s="65">
        <v>69.523809523809518</v>
      </c>
      <c r="F90" s="65">
        <v>70.476190476190482</v>
      </c>
      <c r="G90" s="65">
        <v>29.523809523809526</v>
      </c>
      <c r="H90" s="65">
        <v>68.571428571428569</v>
      </c>
      <c r="I90" s="65">
        <v>31.428571428571427</v>
      </c>
      <c r="J90" s="65">
        <v>76.19047619047619</v>
      </c>
      <c r="K90" s="65">
        <v>23.80952380952381</v>
      </c>
      <c r="L90" s="65">
        <v>43.80952380952381</v>
      </c>
      <c r="M90" s="65">
        <v>56.19047619047619</v>
      </c>
      <c r="N90" s="65">
        <v>72.38095238095238</v>
      </c>
      <c r="O90" s="65">
        <v>27.61904761904762</v>
      </c>
      <c r="P90" s="65">
        <v>56.19047619047619</v>
      </c>
      <c r="Q90" s="65">
        <v>43.80952380952381</v>
      </c>
      <c r="R90" s="65">
        <v>64.761904761904759</v>
      </c>
      <c r="S90" s="65">
        <v>35.238095238095241</v>
      </c>
      <c r="T90" s="65">
        <v>84.761904761904759</v>
      </c>
      <c r="U90" s="65">
        <v>15.238095238095237</v>
      </c>
    </row>
    <row r="91" spans="1:21" x14ac:dyDescent="0.25">
      <c r="A91" s="59" t="s">
        <v>96</v>
      </c>
      <c r="B91" s="61">
        <v>847</v>
      </c>
      <c r="C91" s="66">
        <v>89.728453364817</v>
      </c>
      <c r="D91" s="65">
        <v>46.05263157894737</v>
      </c>
      <c r="E91" s="65">
        <v>53.94736842105263</v>
      </c>
      <c r="F91" s="65">
        <v>68.55263157894737</v>
      </c>
      <c r="G91" s="65">
        <v>31.44736842105263</v>
      </c>
      <c r="H91" s="65">
        <v>74.60526315789474</v>
      </c>
      <c r="I91" s="65">
        <v>25.394736842105264</v>
      </c>
      <c r="J91" s="65">
        <v>65.921052631578945</v>
      </c>
      <c r="K91" s="65">
        <v>34.078947368421055</v>
      </c>
      <c r="L91" s="65">
        <v>59.078947368421055</v>
      </c>
      <c r="M91" s="65">
        <v>40.921052631578945</v>
      </c>
      <c r="N91" s="65">
        <v>75.263157894736835</v>
      </c>
      <c r="O91" s="65">
        <v>24.736842105263158</v>
      </c>
      <c r="P91" s="65">
        <v>55.263157894736842</v>
      </c>
      <c r="Q91" s="65">
        <v>44.736842105263158</v>
      </c>
      <c r="R91" s="65">
        <v>70</v>
      </c>
      <c r="S91" s="65">
        <v>30</v>
      </c>
      <c r="T91" s="65">
        <v>78.55263157894737</v>
      </c>
      <c r="U91" s="65">
        <v>21.44736842105263</v>
      </c>
    </row>
    <row r="92" spans="1:21" x14ac:dyDescent="0.25">
      <c r="A92" s="59" t="s">
        <v>97</v>
      </c>
      <c r="B92" s="61">
        <v>1215</v>
      </c>
      <c r="C92" s="66">
        <v>91.687242798353907</v>
      </c>
      <c r="D92" s="65">
        <v>41.472172351885099</v>
      </c>
      <c r="E92" s="65">
        <v>58.527827648114901</v>
      </c>
      <c r="F92" s="65">
        <v>61.310592459605026</v>
      </c>
      <c r="G92" s="65">
        <v>38.689407540394974</v>
      </c>
      <c r="H92" s="65">
        <v>74.955116696588874</v>
      </c>
      <c r="I92" s="65">
        <v>25.04488330341113</v>
      </c>
      <c r="J92" s="65">
        <v>64.093357271095158</v>
      </c>
      <c r="K92" s="65">
        <v>35.906642728904849</v>
      </c>
      <c r="L92" s="65">
        <v>50.179533213644525</v>
      </c>
      <c r="M92" s="65">
        <v>49.820466786355475</v>
      </c>
      <c r="N92" s="65">
        <v>69.928186714542193</v>
      </c>
      <c r="O92" s="65">
        <v>30.071813285457811</v>
      </c>
      <c r="P92" s="65">
        <v>52.692998204667866</v>
      </c>
      <c r="Q92" s="65">
        <v>47.307001795332134</v>
      </c>
      <c r="R92" s="65">
        <v>60.592459605026932</v>
      </c>
      <c r="S92" s="65">
        <v>39.407540394973068</v>
      </c>
      <c r="T92" s="65">
        <v>73.698384201077204</v>
      </c>
      <c r="U92" s="65">
        <v>26.3016157989228</v>
      </c>
    </row>
    <row r="93" spans="1:21" x14ac:dyDescent="0.25">
      <c r="A93" s="59" t="s">
        <v>98</v>
      </c>
      <c r="B93" s="61">
        <v>5558</v>
      </c>
      <c r="C93" s="66">
        <v>92.281396185678304</v>
      </c>
      <c r="D93" s="65">
        <v>38.467537531682588</v>
      </c>
      <c r="E93" s="65">
        <v>61.532462468317412</v>
      </c>
      <c r="F93" s="65">
        <v>68.570871514915183</v>
      </c>
      <c r="G93" s="65">
        <v>31.429128485084814</v>
      </c>
      <c r="H93" s="65">
        <v>74.692922596997462</v>
      </c>
      <c r="I93" s="65">
        <v>25.307077403002534</v>
      </c>
      <c r="J93" s="65">
        <v>66.582179762136875</v>
      </c>
      <c r="K93" s="65">
        <v>33.417820237863133</v>
      </c>
      <c r="L93" s="65">
        <v>56.07330863716124</v>
      </c>
      <c r="M93" s="65">
        <v>43.92669136283876</v>
      </c>
      <c r="N93" s="65">
        <v>71.14447260674595</v>
      </c>
      <c r="O93" s="65">
        <v>28.855527393254047</v>
      </c>
      <c r="P93" s="65">
        <v>55.137453694677326</v>
      </c>
      <c r="Q93" s="65">
        <v>44.862546305322674</v>
      </c>
      <c r="R93" s="65">
        <v>63.618639110937806</v>
      </c>
      <c r="S93" s="65">
        <v>36.381360889062194</v>
      </c>
      <c r="T93" s="65">
        <v>77.539481380386036</v>
      </c>
      <c r="U93" s="65">
        <v>22.460518619613961</v>
      </c>
    </row>
    <row r="94" spans="1:21" x14ac:dyDescent="0.25">
      <c r="A94" s="59" t="s">
        <v>99</v>
      </c>
      <c r="B94" s="61">
        <v>2533</v>
      </c>
      <c r="C94" s="66">
        <v>91.906829846032366</v>
      </c>
      <c r="D94" s="65">
        <v>37.328178694158076</v>
      </c>
      <c r="E94" s="65">
        <v>62.671821305841924</v>
      </c>
      <c r="F94" s="65">
        <v>66.451890034364254</v>
      </c>
      <c r="G94" s="65">
        <v>33.548109965635739</v>
      </c>
      <c r="H94" s="65">
        <v>76.503436426116835</v>
      </c>
      <c r="I94" s="65">
        <v>23.496563573883162</v>
      </c>
      <c r="J94" s="65">
        <v>67.869415807560131</v>
      </c>
      <c r="K94" s="65">
        <v>32.130584192439862</v>
      </c>
      <c r="L94" s="65">
        <v>54.639175257731956</v>
      </c>
      <c r="M94" s="65">
        <v>45.360824742268044</v>
      </c>
      <c r="N94" s="65">
        <v>72.121993127147761</v>
      </c>
      <c r="O94" s="65">
        <v>27.878006872852232</v>
      </c>
      <c r="P94" s="65">
        <v>55.670103092783506</v>
      </c>
      <c r="Q94" s="65">
        <v>44.329896907216494</v>
      </c>
      <c r="R94" s="65">
        <v>64.69072164948453</v>
      </c>
      <c r="S94" s="65">
        <v>35.309278350515463</v>
      </c>
      <c r="T94" s="65">
        <v>77.276632302405503</v>
      </c>
      <c r="U94" s="65">
        <v>22.723367697594501</v>
      </c>
    </row>
    <row r="95" spans="1:21" x14ac:dyDescent="0.25">
      <c r="A95" s="59" t="s">
        <v>100</v>
      </c>
      <c r="B95" s="61">
        <v>3320</v>
      </c>
      <c r="C95" s="66">
        <v>91.114457831325296</v>
      </c>
      <c r="D95" s="65">
        <v>40.991735537190081</v>
      </c>
      <c r="E95" s="65">
        <v>59.008264462809919</v>
      </c>
      <c r="F95" s="65">
        <v>64.330578512396698</v>
      </c>
      <c r="G95" s="65">
        <v>35.669421487603309</v>
      </c>
      <c r="H95" s="65">
        <v>77.388429752066116</v>
      </c>
      <c r="I95" s="65">
        <v>22.611570247933884</v>
      </c>
      <c r="J95" s="65">
        <v>69.818181818181813</v>
      </c>
      <c r="K95" s="65">
        <v>30.181818181818183</v>
      </c>
      <c r="L95" s="65">
        <v>54.644628099173552</v>
      </c>
      <c r="M95" s="65">
        <v>45.355371900826448</v>
      </c>
      <c r="N95" s="65">
        <v>73.223140495867767</v>
      </c>
      <c r="O95" s="65">
        <v>26.776859504132233</v>
      </c>
      <c r="P95" s="65">
        <v>57.52066115702479</v>
      </c>
      <c r="Q95" s="65">
        <v>42.47933884297521</v>
      </c>
      <c r="R95" s="65">
        <v>63.603305785123965</v>
      </c>
      <c r="S95" s="65">
        <v>36.396694214876035</v>
      </c>
      <c r="T95" s="65">
        <v>77.652892561983478</v>
      </c>
      <c r="U95" s="65">
        <v>22.347107438016529</v>
      </c>
    </row>
    <row r="96" spans="1:21" x14ac:dyDescent="0.25">
      <c r="A96" s="59" t="s">
        <v>101</v>
      </c>
      <c r="B96" s="61">
        <v>1744</v>
      </c>
      <c r="C96" s="66">
        <v>89.506880733944953</v>
      </c>
      <c r="D96" s="65">
        <v>42.793081358103777</v>
      </c>
      <c r="E96" s="65">
        <v>57.206918641896223</v>
      </c>
      <c r="F96" s="65">
        <v>65.02242152466367</v>
      </c>
      <c r="G96" s="65">
        <v>34.977578475336323</v>
      </c>
      <c r="H96" s="65">
        <v>77.258167841127488</v>
      </c>
      <c r="I96" s="65">
        <v>22.741832158872519</v>
      </c>
      <c r="J96" s="65">
        <v>66.111467008327992</v>
      </c>
      <c r="K96" s="65">
        <v>33.888532991672008</v>
      </c>
      <c r="L96" s="65">
        <v>55.861627162075592</v>
      </c>
      <c r="M96" s="65">
        <v>44.138372837924408</v>
      </c>
      <c r="N96" s="65">
        <v>68.994234465086478</v>
      </c>
      <c r="O96" s="65">
        <v>31.005765534913518</v>
      </c>
      <c r="P96" s="65">
        <v>55.733504163997438</v>
      </c>
      <c r="Q96" s="65">
        <v>44.266495836002562</v>
      </c>
      <c r="R96" s="65">
        <v>64.638052530429206</v>
      </c>
      <c r="S96" s="65">
        <v>35.361947469570786</v>
      </c>
      <c r="T96" s="65">
        <v>76.040999359385012</v>
      </c>
      <c r="U96" s="65">
        <v>23.959000640614992</v>
      </c>
    </row>
    <row r="97" spans="1:21" x14ac:dyDescent="0.25">
      <c r="A97" s="59" t="s">
        <v>102</v>
      </c>
      <c r="B97" s="58">
        <v>46656</v>
      </c>
      <c r="C97" s="67">
        <v>91.679526748971199</v>
      </c>
      <c r="D97" s="68">
        <v>40.227708421003413</v>
      </c>
      <c r="E97" s="68">
        <v>59.772291578996587</v>
      </c>
      <c r="F97" s="68">
        <v>64.847804741197919</v>
      </c>
      <c r="G97" s="68">
        <v>35.152195258802074</v>
      </c>
      <c r="H97" s="68">
        <v>76.020479730677508</v>
      </c>
      <c r="I97" s="68">
        <v>23.979520269322485</v>
      </c>
      <c r="J97" s="68">
        <v>67.290877635947069</v>
      </c>
      <c r="K97" s="68">
        <v>32.709122364052931</v>
      </c>
      <c r="L97" s="68">
        <v>54.54715481367186</v>
      </c>
      <c r="M97" s="68">
        <v>45.45284518632814</v>
      </c>
      <c r="N97" s="68">
        <v>71.826343105624915</v>
      </c>
      <c r="O97" s="68">
        <v>28.173656894375089</v>
      </c>
      <c r="P97" s="68">
        <v>55.699724131481744</v>
      </c>
      <c r="Q97" s="68">
        <v>44.300275868518256</v>
      </c>
      <c r="R97" s="68">
        <v>63.753682143358112</v>
      </c>
      <c r="S97" s="68">
        <v>36.246317856641888</v>
      </c>
      <c r="T97" s="68">
        <v>76.429606770468041</v>
      </c>
      <c r="U97" s="68">
        <v>23.570393229531959</v>
      </c>
    </row>
    <row r="100" spans="1:21" x14ac:dyDescent="0.25">
      <c r="A100" s="146" t="s">
        <v>0</v>
      </c>
      <c r="B100" s="146" t="s">
        <v>5</v>
      </c>
      <c r="C100" s="146" t="s">
        <v>105</v>
      </c>
      <c r="D100" s="55" t="s">
        <v>72</v>
      </c>
      <c r="E100" s="75" t="s">
        <v>73</v>
      </c>
      <c r="F100" s="75" t="s">
        <v>74</v>
      </c>
      <c r="G100" s="75" t="s">
        <v>75</v>
      </c>
      <c r="H100" s="75" t="s">
        <v>76</v>
      </c>
      <c r="I100" s="75" t="s">
        <v>77</v>
      </c>
      <c r="J100" s="75" t="s">
        <v>78</v>
      </c>
      <c r="K100" s="75" t="s">
        <v>79</v>
      </c>
      <c r="L100" s="75" t="s">
        <v>80</v>
      </c>
      <c r="M100" s="52"/>
      <c r="N100" s="52"/>
      <c r="O100" s="52"/>
      <c r="P100" s="52"/>
      <c r="Q100" s="52"/>
      <c r="R100" s="52"/>
      <c r="S100" s="52"/>
      <c r="T100" s="52"/>
      <c r="U100" s="52"/>
    </row>
    <row r="101" spans="1:21" ht="60" x14ac:dyDescent="0.25">
      <c r="A101" s="147"/>
      <c r="B101" s="148"/>
      <c r="C101" s="148"/>
      <c r="D101" s="76" t="s">
        <v>83</v>
      </c>
      <c r="E101" s="76" t="s">
        <v>83</v>
      </c>
      <c r="F101" s="76" t="s">
        <v>83</v>
      </c>
      <c r="G101" s="76" t="s">
        <v>83</v>
      </c>
      <c r="H101" s="76" t="s">
        <v>83</v>
      </c>
      <c r="I101" s="76" t="s">
        <v>83</v>
      </c>
      <c r="J101" s="76" t="s">
        <v>83</v>
      </c>
      <c r="K101" s="76" t="s">
        <v>83</v>
      </c>
      <c r="L101" s="76" t="s">
        <v>83</v>
      </c>
      <c r="M101" s="52"/>
      <c r="N101" s="52"/>
      <c r="O101" s="52"/>
      <c r="P101" s="52"/>
      <c r="Q101" s="52"/>
      <c r="R101" s="52"/>
      <c r="S101" s="52"/>
      <c r="T101" s="52"/>
      <c r="U101" s="52"/>
    </row>
    <row r="102" spans="1:21" x14ac:dyDescent="0.25">
      <c r="A102" s="62" t="s">
        <v>84</v>
      </c>
      <c r="B102" s="54">
        <v>1124</v>
      </c>
      <c r="C102" s="54">
        <v>1014</v>
      </c>
      <c r="D102" s="77">
        <v>0.71992110453648905</v>
      </c>
      <c r="E102" s="77">
        <v>0.84319526627218933</v>
      </c>
      <c r="F102" s="77">
        <v>0.69526627218934922</v>
      </c>
      <c r="G102" s="77">
        <v>0.81854043392504927</v>
      </c>
      <c r="H102" s="77">
        <v>0.69132149901380668</v>
      </c>
      <c r="I102" s="77">
        <v>0.70512820512820507</v>
      </c>
      <c r="J102" s="77">
        <v>0.54339250493096647</v>
      </c>
      <c r="K102" s="77">
        <v>0.74704142011834329</v>
      </c>
      <c r="L102" s="77">
        <v>0.71203155818540442</v>
      </c>
      <c r="M102" s="52"/>
      <c r="N102" s="52"/>
      <c r="O102" s="52"/>
      <c r="P102" s="52"/>
      <c r="Q102" s="52"/>
      <c r="R102" s="52"/>
      <c r="S102" s="52"/>
      <c r="T102" s="52"/>
      <c r="U102" s="52"/>
    </row>
    <row r="103" spans="1:21" x14ac:dyDescent="0.25">
      <c r="A103" s="59" t="s">
        <v>85</v>
      </c>
      <c r="B103" s="61">
        <v>1622</v>
      </c>
      <c r="C103" s="54">
        <v>1465</v>
      </c>
      <c r="D103" s="77">
        <v>0.75221843003412969</v>
      </c>
      <c r="E103" s="77">
        <v>0.87918088737201361</v>
      </c>
      <c r="F103" s="77">
        <v>0.73651877133105803</v>
      </c>
      <c r="G103" s="77">
        <v>0.8433447098976109</v>
      </c>
      <c r="H103" s="77">
        <v>0.73617747440273029</v>
      </c>
      <c r="I103" s="77">
        <v>0.75426621160409546</v>
      </c>
      <c r="J103" s="77">
        <v>0.55290102389078499</v>
      </c>
      <c r="K103" s="77">
        <v>0.76791808873720147</v>
      </c>
      <c r="L103" s="77">
        <v>0.73788395904436865</v>
      </c>
      <c r="M103" s="52"/>
      <c r="N103" s="52"/>
      <c r="O103" s="52"/>
      <c r="P103" s="52"/>
      <c r="Q103" s="52"/>
      <c r="R103" s="52"/>
      <c r="S103" s="52"/>
      <c r="T103" s="52"/>
      <c r="U103" s="52"/>
    </row>
    <row r="104" spans="1:21" x14ac:dyDescent="0.25">
      <c r="A104" s="59" t="s">
        <v>86</v>
      </c>
      <c r="B104" s="61">
        <v>4413</v>
      </c>
      <c r="C104" s="54">
        <v>4001</v>
      </c>
      <c r="D104" s="77">
        <v>0.75343664083979012</v>
      </c>
      <c r="E104" s="77">
        <v>0.88602849287678076</v>
      </c>
      <c r="F104" s="77">
        <v>0.7568107973006748</v>
      </c>
      <c r="G104" s="77">
        <v>0.84203949012746815</v>
      </c>
      <c r="H104" s="77">
        <v>0.75268682829292677</v>
      </c>
      <c r="I104" s="77">
        <v>0.76905773556610846</v>
      </c>
      <c r="J104" s="77">
        <v>0.53561609597600601</v>
      </c>
      <c r="K104" s="77">
        <v>0.75706073481629588</v>
      </c>
      <c r="L104" s="77">
        <v>0.73131717070732316</v>
      </c>
      <c r="M104" s="52"/>
      <c r="N104" s="52"/>
      <c r="O104" s="52"/>
      <c r="P104" s="52"/>
      <c r="Q104" s="52"/>
      <c r="R104" s="52"/>
      <c r="S104" s="52"/>
      <c r="T104" s="52"/>
      <c r="U104" s="52"/>
    </row>
    <row r="105" spans="1:21" x14ac:dyDescent="0.25">
      <c r="A105" s="59" t="s">
        <v>87</v>
      </c>
      <c r="B105" s="61">
        <v>4056</v>
      </c>
      <c r="C105" s="54">
        <v>3778</v>
      </c>
      <c r="D105" s="77">
        <v>0.73914769719428275</v>
      </c>
      <c r="E105" s="77">
        <v>0.84383271572260454</v>
      </c>
      <c r="F105" s="77">
        <v>0.72366331392271044</v>
      </c>
      <c r="G105" s="77">
        <v>0.8520381154049762</v>
      </c>
      <c r="H105" s="77">
        <v>0.7407358390682901</v>
      </c>
      <c r="I105" s="77">
        <v>0.75410269984118583</v>
      </c>
      <c r="J105" s="77">
        <v>0.48253043938591844</v>
      </c>
      <c r="K105" s="77">
        <v>0.7641609317098994</v>
      </c>
      <c r="L105" s="77">
        <v>0.71307570142932764</v>
      </c>
      <c r="M105" s="52"/>
      <c r="N105" s="52"/>
      <c r="O105" s="52"/>
      <c r="P105" s="52"/>
      <c r="Q105" s="52"/>
      <c r="R105" s="52"/>
      <c r="S105" s="52"/>
      <c r="T105" s="52"/>
      <c r="U105" s="52"/>
    </row>
    <row r="106" spans="1:21" x14ac:dyDescent="0.25">
      <c r="A106" s="59" t="s">
        <v>88</v>
      </c>
      <c r="B106" s="61">
        <v>2787</v>
      </c>
      <c r="C106" s="54">
        <v>2575</v>
      </c>
      <c r="D106" s="77">
        <v>0.70116504854368933</v>
      </c>
      <c r="E106" s="77">
        <v>0.85514563106796115</v>
      </c>
      <c r="F106" s="77">
        <v>0.68815533980582533</v>
      </c>
      <c r="G106" s="77">
        <v>0.84854368932038837</v>
      </c>
      <c r="H106" s="77">
        <v>0.71495145631067958</v>
      </c>
      <c r="I106" s="77">
        <v>0.7168932038834952</v>
      </c>
      <c r="J106" s="77">
        <v>0.44660194174757284</v>
      </c>
      <c r="K106" s="77">
        <v>0.75145631067961161</v>
      </c>
      <c r="L106" s="77">
        <v>0.68854368932038845</v>
      </c>
      <c r="M106" s="52"/>
      <c r="N106" s="52"/>
      <c r="O106" s="52"/>
      <c r="P106" s="52"/>
      <c r="Q106" s="52"/>
      <c r="R106" s="52"/>
      <c r="S106" s="52"/>
      <c r="T106" s="52"/>
      <c r="U106" s="52"/>
    </row>
    <row r="107" spans="1:21" x14ac:dyDescent="0.25">
      <c r="A107" s="59" t="s">
        <v>89</v>
      </c>
      <c r="B107" s="61">
        <v>1789</v>
      </c>
      <c r="C107" s="54">
        <v>1627</v>
      </c>
      <c r="D107" s="77">
        <v>0.70958819913952054</v>
      </c>
      <c r="E107" s="77">
        <v>0.8574062692071297</v>
      </c>
      <c r="F107" s="77">
        <v>0.70989551321450528</v>
      </c>
      <c r="G107" s="77">
        <v>0.82944068838352802</v>
      </c>
      <c r="H107" s="77">
        <v>0.71051014136447455</v>
      </c>
      <c r="I107" s="77">
        <v>0.71051014136447455</v>
      </c>
      <c r="J107" s="77">
        <v>0.49170251997541492</v>
      </c>
      <c r="K107" s="77">
        <v>0.72741241548862945</v>
      </c>
      <c r="L107" s="77">
        <v>0.67793484941610327</v>
      </c>
      <c r="M107" s="52"/>
      <c r="N107" s="52"/>
      <c r="O107" s="52"/>
      <c r="P107" s="52"/>
      <c r="Q107" s="52"/>
      <c r="R107" s="52"/>
      <c r="S107" s="52"/>
      <c r="T107" s="52"/>
      <c r="U107" s="52"/>
    </row>
    <row r="108" spans="1:21" x14ac:dyDescent="0.25">
      <c r="A108" s="59" t="s">
        <v>90</v>
      </c>
      <c r="B108" s="61">
        <v>3080</v>
      </c>
      <c r="C108" s="54">
        <v>2897</v>
      </c>
      <c r="D108" s="77">
        <v>0.69934414911977916</v>
      </c>
      <c r="E108" s="77">
        <v>0.8522609596133931</v>
      </c>
      <c r="F108" s="77">
        <v>0.70383154987918539</v>
      </c>
      <c r="G108" s="77">
        <v>0.82464618570935444</v>
      </c>
      <c r="H108" s="77">
        <v>0.72247152226441136</v>
      </c>
      <c r="I108" s="77">
        <v>0.68622713151536074</v>
      </c>
      <c r="J108" s="77">
        <v>0.46807041767345525</v>
      </c>
      <c r="K108" s="77">
        <v>0.7254055919917155</v>
      </c>
      <c r="L108" s="77">
        <v>0.67069382119433896</v>
      </c>
      <c r="M108" s="52"/>
      <c r="N108" s="52"/>
      <c r="O108" s="52"/>
      <c r="P108" s="52"/>
      <c r="Q108" s="52"/>
      <c r="R108" s="52"/>
      <c r="S108" s="52"/>
      <c r="T108" s="52"/>
      <c r="U108" s="52"/>
    </row>
    <row r="109" spans="1:21" x14ac:dyDescent="0.25">
      <c r="A109" s="59" t="s">
        <v>91</v>
      </c>
      <c r="B109" s="61">
        <v>4143</v>
      </c>
      <c r="C109" s="54">
        <v>3777</v>
      </c>
      <c r="D109" s="77">
        <v>0.75483187715117817</v>
      </c>
      <c r="E109" s="77">
        <v>0.89250728091077569</v>
      </c>
      <c r="F109" s="77">
        <v>0.75430235636748744</v>
      </c>
      <c r="G109" s="77">
        <v>0.85676462801164943</v>
      </c>
      <c r="H109" s="77">
        <v>0.7099549907333863</v>
      </c>
      <c r="I109" s="77">
        <v>0.75456711675933286</v>
      </c>
      <c r="J109" s="77">
        <v>0.4990733386285412</v>
      </c>
      <c r="K109" s="77">
        <v>0.7562880593063277</v>
      </c>
      <c r="L109" s="77">
        <v>0.72597299444003172</v>
      </c>
      <c r="M109" s="52"/>
      <c r="N109" s="52"/>
      <c r="O109" s="52"/>
      <c r="P109" s="52"/>
      <c r="Q109" s="52"/>
      <c r="R109" s="52"/>
      <c r="S109" s="52"/>
      <c r="T109" s="52"/>
      <c r="U109" s="52"/>
    </row>
    <row r="110" spans="1:21" x14ac:dyDescent="0.25">
      <c r="A110" s="59" t="s">
        <v>92</v>
      </c>
      <c r="B110" s="61">
        <v>326</v>
      </c>
      <c r="C110" s="54">
        <v>311</v>
      </c>
      <c r="D110" s="77">
        <v>0.66077170418006426</v>
      </c>
      <c r="E110" s="77">
        <v>0.89710610932475876</v>
      </c>
      <c r="F110" s="77">
        <v>0.78778135048231512</v>
      </c>
      <c r="G110" s="77">
        <v>0.85048231511254024</v>
      </c>
      <c r="H110" s="77">
        <v>0.71221864951768488</v>
      </c>
      <c r="I110" s="77">
        <v>0.68810289389067525</v>
      </c>
      <c r="J110" s="77">
        <v>0.59485530546623799</v>
      </c>
      <c r="K110" s="77">
        <v>0.75723472668810299</v>
      </c>
      <c r="L110" s="77">
        <v>0.81350482315112538</v>
      </c>
      <c r="M110" s="52"/>
      <c r="N110" s="52"/>
      <c r="O110" s="52"/>
      <c r="P110" s="52"/>
      <c r="Q110" s="52"/>
      <c r="R110" s="52"/>
      <c r="S110" s="52"/>
      <c r="T110" s="52"/>
      <c r="U110" s="52"/>
    </row>
    <row r="111" spans="1:21" x14ac:dyDescent="0.25">
      <c r="A111" s="59" t="s">
        <v>93</v>
      </c>
      <c r="B111" s="61">
        <v>637</v>
      </c>
      <c r="C111" s="54">
        <v>601</v>
      </c>
      <c r="D111" s="77">
        <v>0.79866888519134771</v>
      </c>
      <c r="E111" s="77">
        <v>0.90016638935108151</v>
      </c>
      <c r="F111" s="77">
        <v>0.81530782029950077</v>
      </c>
      <c r="G111" s="77">
        <v>0.86106489184692181</v>
      </c>
      <c r="H111" s="77">
        <v>0.82279534109816965</v>
      </c>
      <c r="I111" s="77">
        <v>0.77204658901830281</v>
      </c>
      <c r="J111" s="77">
        <v>0.67554076539101504</v>
      </c>
      <c r="K111" s="77">
        <v>0.79617304492512475</v>
      </c>
      <c r="L111" s="77">
        <v>0.77371048252911812</v>
      </c>
      <c r="M111" s="52"/>
      <c r="N111" s="52"/>
      <c r="O111" s="52"/>
      <c r="P111" s="52"/>
      <c r="Q111" s="52"/>
      <c r="R111" s="52"/>
      <c r="S111" s="52"/>
      <c r="T111" s="52"/>
      <c r="U111" s="52"/>
    </row>
    <row r="112" spans="1:21" x14ac:dyDescent="0.25">
      <c r="A112" s="59" t="s">
        <v>17</v>
      </c>
      <c r="B112" s="61">
        <v>2749</v>
      </c>
      <c r="C112" s="54">
        <v>2500</v>
      </c>
      <c r="D112" s="77">
        <v>0.73240000000000005</v>
      </c>
      <c r="E112" s="77">
        <v>0.85599999999999987</v>
      </c>
      <c r="F112" s="77">
        <v>0.7248</v>
      </c>
      <c r="G112" s="77">
        <v>0.84139999999999993</v>
      </c>
      <c r="H112" s="77">
        <v>0.745</v>
      </c>
      <c r="I112" s="77">
        <v>0.73720000000000008</v>
      </c>
      <c r="J112" s="77">
        <v>0.4748</v>
      </c>
      <c r="K112" s="77">
        <v>0.75940000000000007</v>
      </c>
      <c r="L112" s="77">
        <v>0.74320000000000008</v>
      </c>
      <c r="M112" s="52"/>
      <c r="N112" s="52"/>
      <c r="O112" s="52"/>
      <c r="P112" s="52"/>
      <c r="Q112" s="52"/>
      <c r="R112" s="52"/>
      <c r="S112" s="52"/>
      <c r="T112" s="52"/>
      <c r="U112" s="52"/>
    </row>
    <row r="113" spans="1:12" x14ac:dyDescent="0.25">
      <c r="A113" s="59" t="s">
        <v>94</v>
      </c>
      <c r="B113" s="61">
        <v>4599</v>
      </c>
      <c r="C113" s="54">
        <v>4206</v>
      </c>
      <c r="D113" s="77">
        <v>0.70054683785068939</v>
      </c>
      <c r="E113" s="77">
        <v>0.85901093675701379</v>
      </c>
      <c r="F113" s="77">
        <v>0.71231573941987636</v>
      </c>
      <c r="G113" s="77">
        <v>0.85164051355206838</v>
      </c>
      <c r="H113" s="77">
        <v>0.7274132192106515</v>
      </c>
      <c r="I113" s="77">
        <v>0.7168330955777461</v>
      </c>
      <c r="J113" s="77">
        <v>0.47812648597242036</v>
      </c>
      <c r="K113" s="77">
        <v>0.75202092249167851</v>
      </c>
      <c r="L113" s="77">
        <v>0.70756062767475036</v>
      </c>
    </row>
    <row r="114" spans="1:12" x14ac:dyDescent="0.25">
      <c r="A114" s="59" t="s">
        <v>95</v>
      </c>
      <c r="B114" s="61">
        <v>114</v>
      </c>
      <c r="C114" s="54">
        <v>105</v>
      </c>
      <c r="D114" s="77">
        <v>0.80952380952380953</v>
      </c>
      <c r="E114" s="77">
        <v>0.91428571428571437</v>
      </c>
      <c r="F114" s="77">
        <v>0.62857142857142856</v>
      </c>
      <c r="G114" s="77">
        <v>0.92380952380952386</v>
      </c>
      <c r="H114" s="77">
        <v>0.82857142857142863</v>
      </c>
      <c r="I114" s="77">
        <v>0.93333333333333335</v>
      </c>
      <c r="J114" s="77">
        <v>0.74285714285714288</v>
      </c>
      <c r="K114" s="77">
        <v>0.9</v>
      </c>
      <c r="L114" s="77">
        <v>0.80952380952380953</v>
      </c>
    </row>
    <row r="115" spans="1:12" x14ac:dyDescent="0.25">
      <c r="A115" s="59" t="s">
        <v>96</v>
      </c>
      <c r="B115" s="61">
        <v>847</v>
      </c>
      <c r="C115" s="54">
        <v>760</v>
      </c>
      <c r="D115" s="77">
        <v>0.73421052631578942</v>
      </c>
      <c r="E115" s="77">
        <v>0.85263157894736841</v>
      </c>
      <c r="F115" s="77">
        <v>0.68684210526315792</v>
      </c>
      <c r="G115" s="77">
        <v>0.84407894736842115</v>
      </c>
      <c r="H115" s="77">
        <v>0.69736842105263164</v>
      </c>
      <c r="I115" s="77">
        <v>0.74605263157894741</v>
      </c>
      <c r="J115" s="77">
        <v>0.49473684210526314</v>
      </c>
      <c r="K115" s="77">
        <v>0.74407894736842106</v>
      </c>
      <c r="L115" s="77">
        <v>0.69605263157894737</v>
      </c>
    </row>
    <row r="116" spans="1:12" x14ac:dyDescent="0.25">
      <c r="A116" s="59" t="s">
        <v>97</v>
      </c>
      <c r="B116" s="61">
        <v>1215</v>
      </c>
      <c r="C116" s="54">
        <v>1114</v>
      </c>
      <c r="D116" s="77">
        <v>0.76570915619389579</v>
      </c>
      <c r="E116" s="77">
        <v>0.87073608617594256</v>
      </c>
      <c r="F116" s="77">
        <v>0.6894075403949731</v>
      </c>
      <c r="G116" s="77">
        <v>0.86490125673249563</v>
      </c>
      <c r="H116" s="77">
        <v>0.73518850987432671</v>
      </c>
      <c r="I116" s="77">
        <v>0.75583482944344704</v>
      </c>
      <c r="J116" s="77">
        <v>0.47037701974865354</v>
      </c>
      <c r="K116" s="77">
        <v>0.76032315978456011</v>
      </c>
      <c r="L116" s="77">
        <v>0.68043087971274685</v>
      </c>
    </row>
    <row r="117" spans="1:12" x14ac:dyDescent="0.25">
      <c r="A117" s="59" t="s">
        <v>98</v>
      </c>
      <c r="B117" s="61">
        <v>5558</v>
      </c>
      <c r="C117" s="54">
        <v>5129</v>
      </c>
      <c r="D117" s="77">
        <v>0.74975628777539483</v>
      </c>
      <c r="E117" s="77">
        <v>0.87054006628972513</v>
      </c>
      <c r="F117" s="77">
        <v>0.71222460518619612</v>
      </c>
      <c r="G117" s="77">
        <v>0.86976018717098857</v>
      </c>
      <c r="H117" s="77">
        <v>0.74361473971534409</v>
      </c>
      <c r="I117" s="77">
        <v>0.76642620393838956</v>
      </c>
      <c r="J117" s="77">
        <v>0.4983427568726847</v>
      </c>
      <c r="K117" s="77">
        <v>0.77510235913433423</v>
      </c>
      <c r="L117" s="77">
        <v>0.72255800350945598</v>
      </c>
    </row>
    <row r="118" spans="1:12" x14ac:dyDescent="0.25">
      <c r="A118" s="59" t="s">
        <v>99</v>
      </c>
      <c r="B118" s="61">
        <v>2533</v>
      </c>
      <c r="C118" s="54">
        <v>2328</v>
      </c>
      <c r="D118" s="77">
        <v>0.72293814432989689</v>
      </c>
      <c r="E118" s="77">
        <v>0.86297250859106533</v>
      </c>
      <c r="F118" s="77">
        <v>0.68814432989690721</v>
      </c>
      <c r="G118" s="77">
        <v>0.84450171821305853</v>
      </c>
      <c r="H118" s="77">
        <v>0.71756872852233677</v>
      </c>
      <c r="I118" s="77">
        <v>0.74140893470790381</v>
      </c>
      <c r="J118" s="77">
        <v>0.48711340206185566</v>
      </c>
      <c r="K118" s="77">
        <v>0.76503436426116833</v>
      </c>
      <c r="L118" s="77">
        <v>0.71176975945017185</v>
      </c>
    </row>
    <row r="119" spans="1:12" x14ac:dyDescent="0.25">
      <c r="A119" s="59" t="s">
        <v>100</v>
      </c>
      <c r="B119" s="61">
        <v>3320</v>
      </c>
      <c r="C119" s="54">
        <v>3025</v>
      </c>
      <c r="D119" s="77">
        <v>0.71223140495867765</v>
      </c>
      <c r="E119" s="77">
        <v>0.86413223140495865</v>
      </c>
      <c r="F119" s="77">
        <v>0.71900826446280985</v>
      </c>
      <c r="G119" s="77">
        <v>0.84049586776859508</v>
      </c>
      <c r="H119" s="77">
        <v>0.73223140495867767</v>
      </c>
      <c r="I119" s="77">
        <v>0.72727272727272729</v>
      </c>
      <c r="J119" s="77">
        <v>0.50776859504132232</v>
      </c>
      <c r="K119" s="77">
        <v>0.75305785123966951</v>
      </c>
      <c r="L119" s="77">
        <v>0.70743801652892568</v>
      </c>
    </row>
    <row r="120" spans="1:12" x14ac:dyDescent="0.25">
      <c r="A120" s="59" t="s">
        <v>101</v>
      </c>
      <c r="B120" s="61">
        <v>1744</v>
      </c>
      <c r="C120" s="54">
        <v>1561</v>
      </c>
      <c r="D120" s="77">
        <v>0.76553491351697622</v>
      </c>
      <c r="E120" s="77">
        <v>0.88532991672005124</v>
      </c>
      <c r="F120" s="77">
        <v>0.7745035233824471</v>
      </c>
      <c r="G120" s="77">
        <v>0.85618193465727099</v>
      </c>
      <c r="H120" s="77">
        <v>0.75688661114670086</v>
      </c>
      <c r="I120" s="77">
        <v>0.74823830877642539</v>
      </c>
      <c r="J120" s="77">
        <v>0.54452274183215887</v>
      </c>
      <c r="K120" s="77">
        <v>0.79532351057014739</v>
      </c>
      <c r="L120" s="77">
        <v>0.77322229340166559</v>
      </c>
    </row>
    <row r="121" spans="1:12" x14ac:dyDescent="0.25">
      <c r="A121" s="59" t="s">
        <v>102</v>
      </c>
      <c r="B121" s="58">
        <v>46656</v>
      </c>
      <c r="C121" s="58">
        <v>42774</v>
      </c>
      <c r="D121" s="78">
        <v>0.73205685696918699</v>
      </c>
      <c r="E121" s="78">
        <v>0.86664796371627628</v>
      </c>
      <c r="F121" s="78">
        <v>0.72237808014214244</v>
      </c>
      <c r="G121" s="78">
        <v>0.84837751905363068</v>
      </c>
      <c r="H121" s="78">
        <v>0.73212699303315099</v>
      </c>
      <c r="I121" s="78">
        <v>0.74002898957310514</v>
      </c>
      <c r="J121" s="78">
        <v>0.49939215411231119</v>
      </c>
      <c r="K121" s="78">
        <v>0.7582526768597746</v>
      </c>
      <c r="L121" s="78">
        <v>0.71580866881750593</v>
      </c>
    </row>
    <row r="122" spans="1:12" x14ac:dyDescent="0.25">
      <c r="C122" s="145">
        <f>C121/B121</f>
        <v>0.91679526748971196</v>
      </c>
    </row>
    <row r="125" spans="1:12" x14ac:dyDescent="0.25">
      <c r="A125" s="146" t="s">
        <v>0</v>
      </c>
      <c r="B125" s="146" t="s">
        <v>5</v>
      </c>
      <c r="C125" s="146" t="s">
        <v>105</v>
      </c>
      <c r="D125" s="149" t="s">
        <v>107</v>
      </c>
      <c r="E125" s="150"/>
      <c r="F125" s="151"/>
      <c r="G125" s="52"/>
      <c r="H125" s="52"/>
      <c r="I125" s="52"/>
      <c r="J125" s="52"/>
      <c r="K125" s="52"/>
      <c r="L125" s="52"/>
    </row>
    <row r="126" spans="1:12" ht="45" x14ac:dyDescent="0.25">
      <c r="A126" s="147"/>
      <c r="B126" s="148"/>
      <c r="C126" s="148"/>
      <c r="D126" s="76" t="s">
        <v>108</v>
      </c>
      <c r="E126" s="76" t="s">
        <v>109</v>
      </c>
      <c r="F126" s="76" t="s">
        <v>110</v>
      </c>
      <c r="G126" s="52"/>
      <c r="H126" s="52"/>
      <c r="I126" s="52"/>
      <c r="J126" s="52"/>
      <c r="K126" s="52"/>
      <c r="L126" s="52"/>
    </row>
    <row r="127" spans="1:12" x14ac:dyDescent="0.25">
      <c r="A127" s="62" t="s">
        <v>84</v>
      </c>
      <c r="B127" s="54">
        <v>1124</v>
      </c>
      <c r="C127" s="54">
        <v>1014</v>
      </c>
      <c r="D127" s="61">
        <v>13182</v>
      </c>
      <c r="E127" s="61">
        <v>9585</v>
      </c>
      <c r="F127" s="79">
        <v>72.712790168411473</v>
      </c>
      <c r="G127" s="52"/>
      <c r="H127" s="52"/>
      <c r="I127" s="52"/>
      <c r="J127" s="52"/>
      <c r="K127" s="52"/>
      <c r="L127" s="52"/>
    </row>
    <row r="128" spans="1:12" x14ac:dyDescent="0.25">
      <c r="A128" s="59" t="s">
        <v>85</v>
      </c>
      <c r="B128" s="61">
        <v>1622</v>
      </c>
      <c r="C128" s="54">
        <v>1465</v>
      </c>
      <c r="D128" s="61">
        <v>19045</v>
      </c>
      <c r="E128" s="61">
        <v>14445</v>
      </c>
      <c r="F128" s="79">
        <v>75.846678918351273</v>
      </c>
      <c r="G128" s="52"/>
      <c r="H128" s="52"/>
      <c r="I128" s="52"/>
      <c r="J128" s="52"/>
      <c r="K128" s="52"/>
      <c r="L128" s="52"/>
    </row>
    <row r="129" spans="1:6" x14ac:dyDescent="0.25">
      <c r="A129" s="59" t="s">
        <v>86</v>
      </c>
      <c r="B129" s="61">
        <v>4413</v>
      </c>
      <c r="C129" s="54">
        <v>4001</v>
      </c>
      <c r="D129" s="61">
        <v>52013</v>
      </c>
      <c r="E129" s="61">
        <v>39567</v>
      </c>
      <c r="F129" s="79">
        <v>76.071366773691196</v>
      </c>
    </row>
    <row r="130" spans="1:6" x14ac:dyDescent="0.25">
      <c r="A130" s="59" t="s">
        <v>87</v>
      </c>
      <c r="B130" s="61">
        <v>4056</v>
      </c>
      <c r="C130" s="54">
        <v>3778</v>
      </c>
      <c r="D130" s="61">
        <v>49114</v>
      </c>
      <c r="E130" s="61">
        <v>36682</v>
      </c>
      <c r="F130" s="79">
        <v>74.687461823512649</v>
      </c>
    </row>
    <row r="131" spans="1:6" x14ac:dyDescent="0.25">
      <c r="A131" s="59" t="s">
        <v>88</v>
      </c>
      <c r="B131" s="61">
        <v>2787</v>
      </c>
      <c r="C131" s="54">
        <v>2575</v>
      </c>
      <c r="D131" s="61">
        <v>33475</v>
      </c>
      <c r="E131" s="61">
        <v>24276</v>
      </c>
      <c r="F131" s="79">
        <v>72.519790888722923</v>
      </c>
    </row>
    <row r="132" spans="1:6" x14ac:dyDescent="0.25">
      <c r="A132" s="59" t="s">
        <v>89</v>
      </c>
      <c r="B132" s="61">
        <v>1789</v>
      </c>
      <c r="C132" s="54">
        <v>1627</v>
      </c>
      <c r="D132" s="61">
        <v>21151</v>
      </c>
      <c r="E132" s="61">
        <v>15296</v>
      </c>
      <c r="F132" s="79">
        <v>72.318093707153324</v>
      </c>
    </row>
    <row r="133" spans="1:6" x14ac:dyDescent="0.25">
      <c r="A133" s="59" t="s">
        <v>90</v>
      </c>
      <c r="B133" s="61">
        <v>3080</v>
      </c>
      <c r="C133" s="54">
        <v>2897</v>
      </c>
      <c r="D133" s="61">
        <v>37661</v>
      </c>
      <c r="E133" s="61">
        <v>27014</v>
      </c>
      <c r="F133" s="79">
        <v>71.729375215740419</v>
      </c>
    </row>
    <row r="134" spans="1:6" x14ac:dyDescent="0.25">
      <c r="A134" s="59" t="s">
        <v>91</v>
      </c>
      <c r="B134" s="61">
        <v>4143</v>
      </c>
      <c r="C134" s="54">
        <v>3777</v>
      </c>
      <c r="D134" s="61">
        <v>49101</v>
      </c>
      <c r="E134" s="61">
        <v>36947</v>
      </c>
      <c r="F134" s="79">
        <v>75.246939980855785</v>
      </c>
    </row>
    <row r="135" spans="1:6" x14ac:dyDescent="0.25">
      <c r="A135" s="59" t="s">
        <v>92</v>
      </c>
      <c r="B135" s="61">
        <v>326</v>
      </c>
      <c r="C135" s="54">
        <v>311</v>
      </c>
      <c r="D135" s="61">
        <v>4043</v>
      </c>
      <c r="E135" s="61">
        <v>3030</v>
      </c>
      <c r="F135" s="79">
        <v>74.944348256245362</v>
      </c>
    </row>
    <row r="136" spans="1:6" x14ac:dyDescent="0.25">
      <c r="A136" s="59" t="s">
        <v>93</v>
      </c>
      <c r="B136" s="61">
        <v>637</v>
      </c>
      <c r="C136" s="54">
        <v>601</v>
      </c>
      <c r="D136" s="61">
        <v>7813</v>
      </c>
      <c r="E136" s="61">
        <v>6307</v>
      </c>
      <c r="F136" s="79">
        <v>80.724433636247284</v>
      </c>
    </row>
    <row r="137" spans="1:6" x14ac:dyDescent="0.25">
      <c r="A137" s="59" t="s">
        <v>17</v>
      </c>
      <c r="B137" s="61">
        <v>2749</v>
      </c>
      <c r="C137" s="54">
        <v>2500</v>
      </c>
      <c r="D137" s="61">
        <v>32500</v>
      </c>
      <c r="E137" s="61">
        <v>24231</v>
      </c>
      <c r="F137" s="79">
        <v>74.55692307692307</v>
      </c>
    </row>
    <row r="138" spans="1:6" x14ac:dyDescent="0.25">
      <c r="A138" s="59" t="s">
        <v>94</v>
      </c>
      <c r="B138" s="61">
        <v>4599</v>
      </c>
      <c r="C138" s="54">
        <v>4206</v>
      </c>
      <c r="D138" s="61">
        <v>54678</v>
      </c>
      <c r="E138" s="61">
        <v>40113</v>
      </c>
      <c r="F138" s="79">
        <v>73.362229781630631</v>
      </c>
    </row>
    <row r="139" spans="1:6" x14ac:dyDescent="0.25">
      <c r="A139" s="59" t="s">
        <v>95</v>
      </c>
      <c r="B139" s="61">
        <v>114</v>
      </c>
      <c r="C139" s="54">
        <v>105</v>
      </c>
      <c r="D139" s="61">
        <v>1365</v>
      </c>
      <c r="E139" s="61">
        <v>1150</v>
      </c>
      <c r="F139" s="79">
        <v>84.249084249084248</v>
      </c>
    </row>
    <row r="140" spans="1:6" x14ac:dyDescent="0.25">
      <c r="A140" s="59" t="s">
        <v>96</v>
      </c>
      <c r="B140" s="61">
        <v>847</v>
      </c>
      <c r="C140" s="54">
        <v>760</v>
      </c>
      <c r="D140" s="61">
        <v>9880</v>
      </c>
      <c r="E140" s="61">
        <v>7232</v>
      </c>
      <c r="F140" s="79">
        <v>73.198380566801617</v>
      </c>
    </row>
    <row r="141" spans="1:6" x14ac:dyDescent="0.25">
      <c r="A141" s="59" t="s">
        <v>97</v>
      </c>
      <c r="B141" s="61">
        <v>1215</v>
      </c>
      <c r="C141" s="54">
        <v>1114</v>
      </c>
      <c r="D141" s="61">
        <v>14482</v>
      </c>
      <c r="E141" s="61">
        <v>10827</v>
      </c>
      <c r="F141" s="79">
        <v>74.761773235740918</v>
      </c>
    </row>
    <row r="142" spans="1:6" x14ac:dyDescent="0.25">
      <c r="A142" s="59" t="s">
        <v>98</v>
      </c>
      <c r="B142" s="61">
        <v>5558</v>
      </c>
      <c r="C142" s="54">
        <v>5129</v>
      </c>
      <c r="D142" s="61">
        <v>66677</v>
      </c>
      <c r="E142" s="61">
        <v>50503</v>
      </c>
      <c r="F142" s="79">
        <v>75.742759872219807</v>
      </c>
    </row>
    <row r="143" spans="1:6" x14ac:dyDescent="0.25">
      <c r="A143" s="59" t="s">
        <v>99</v>
      </c>
      <c r="B143" s="61">
        <v>2533</v>
      </c>
      <c r="C143" s="54">
        <v>2328</v>
      </c>
      <c r="D143" s="61">
        <v>30264</v>
      </c>
      <c r="E143" s="61">
        <v>22329</v>
      </c>
      <c r="F143" s="79">
        <v>73.780729579698658</v>
      </c>
    </row>
    <row r="144" spans="1:6" x14ac:dyDescent="0.25">
      <c r="A144" s="59" t="s">
        <v>100</v>
      </c>
      <c r="B144" s="61">
        <v>3320</v>
      </c>
      <c r="C144" s="54">
        <v>3025</v>
      </c>
      <c r="D144" s="61">
        <v>39325</v>
      </c>
      <c r="E144" s="61">
        <v>29045</v>
      </c>
      <c r="F144" s="79">
        <v>73.858868404322948</v>
      </c>
    </row>
    <row r="145" spans="1:6" x14ac:dyDescent="0.25">
      <c r="A145" s="59" t="s">
        <v>101</v>
      </c>
      <c r="B145" s="61">
        <v>1744</v>
      </c>
      <c r="C145" s="54">
        <v>1561</v>
      </c>
      <c r="D145" s="61">
        <v>20293</v>
      </c>
      <c r="E145" s="61">
        <v>15725</v>
      </c>
      <c r="F145" s="79">
        <v>77.489774799191835</v>
      </c>
    </row>
    <row r="146" spans="1:6" x14ac:dyDescent="0.25">
      <c r="A146" s="59" t="s">
        <v>102</v>
      </c>
      <c r="B146" s="58">
        <v>46656</v>
      </c>
      <c r="C146" s="58">
        <v>42774</v>
      </c>
      <c r="D146" s="80">
        <v>556062</v>
      </c>
      <c r="E146" s="80">
        <v>414304</v>
      </c>
      <c r="F146" s="81">
        <v>74.506799601483294</v>
      </c>
    </row>
  </sheetData>
  <mergeCells count="117">
    <mergeCell ref="AD26:AD27"/>
    <mergeCell ref="AE26:AR26"/>
    <mergeCell ref="B27:C27"/>
    <mergeCell ref="D27:E27"/>
    <mergeCell ref="F27:G27"/>
    <mergeCell ref="H27:I27"/>
    <mergeCell ref="J27:K27"/>
    <mergeCell ref="L27:M27"/>
    <mergeCell ref="N27:O27"/>
    <mergeCell ref="P27:Q27"/>
    <mergeCell ref="R27:S27"/>
    <mergeCell ref="B26:S26"/>
    <mergeCell ref="BB1:BO1"/>
    <mergeCell ref="BB2:BB3"/>
    <mergeCell ref="BC2:BC3"/>
    <mergeCell ref="BD2:BD3"/>
    <mergeCell ref="BE2:BE3"/>
    <mergeCell ref="BF2:BF3"/>
    <mergeCell ref="BG2:BG3"/>
    <mergeCell ref="BH2:BH3"/>
    <mergeCell ref="BI2:BI3"/>
    <mergeCell ref="BJ2:BJ3"/>
    <mergeCell ref="BK2:BK3"/>
    <mergeCell ref="BL2:BL3"/>
    <mergeCell ref="BM2:BM3"/>
    <mergeCell ref="BN2:BN3"/>
    <mergeCell ref="BO2:BO3"/>
    <mergeCell ref="N51:N52"/>
    <mergeCell ref="O51:O52"/>
    <mergeCell ref="P51:P52"/>
    <mergeCell ref="Q51:Q52"/>
    <mergeCell ref="R51:R52"/>
    <mergeCell ref="J50:K50"/>
    <mergeCell ref="L50:M50"/>
    <mergeCell ref="N50:O50"/>
    <mergeCell ref="P50:Q50"/>
    <mergeCell ref="R50:S50"/>
    <mergeCell ref="S51:S52"/>
    <mergeCell ref="P75:Q75"/>
    <mergeCell ref="R75:S75"/>
    <mergeCell ref="T75:U75"/>
    <mergeCell ref="A75:A77"/>
    <mergeCell ref="B75:B77"/>
    <mergeCell ref="C75:C77"/>
    <mergeCell ref="F75:G75"/>
    <mergeCell ref="H75:I75"/>
    <mergeCell ref="J75:K75"/>
    <mergeCell ref="L75:M75"/>
    <mergeCell ref="N75:O75"/>
    <mergeCell ref="AY2:AY3"/>
    <mergeCell ref="AN2:AN3"/>
    <mergeCell ref="AO2:AO3"/>
    <mergeCell ref="AP2:AP3"/>
    <mergeCell ref="AQ2:AQ3"/>
    <mergeCell ref="AR2:AR3"/>
    <mergeCell ref="A50:A52"/>
    <mergeCell ref="B50:B52"/>
    <mergeCell ref="C50:C52"/>
    <mergeCell ref="F50:G50"/>
    <mergeCell ref="H50:I50"/>
    <mergeCell ref="T51:T52"/>
    <mergeCell ref="U51:U52"/>
    <mergeCell ref="T50:U50"/>
    <mergeCell ref="D51:D52"/>
    <mergeCell ref="E51:E52"/>
    <mergeCell ref="F51:F52"/>
    <mergeCell ref="G51:G52"/>
    <mergeCell ref="H51:H52"/>
    <mergeCell ref="I51:I52"/>
    <mergeCell ref="J51:J52"/>
    <mergeCell ref="K51:K52"/>
    <mergeCell ref="L51:L52"/>
    <mergeCell ref="M51:M52"/>
    <mergeCell ref="AN1:BA1"/>
    <mergeCell ref="P2:Q2"/>
    <mergeCell ref="R2:S2"/>
    <mergeCell ref="T2:U2"/>
    <mergeCell ref="V2:W2"/>
    <mergeCell ref="X2:Y2"/>
    <mergeCell ref="AS2:AS3"/>
    <mergeCell ref="AB2:AC2"/>
    <mergeCell ref="AD2:AE2"/>
    <mergeCell ref="AF2:AG2"/>
    <mergeCell ref="AH2:AI2"/>
    <mergeCell ref="AJ2:AK2"/>
    <mergeCell ref="AL2:AM2"/>
    <mergeCell ref="P1:S1"/>
    <mergeCell ref="T1:W1"/>
    <mergeCell ref="X1:AA1"/>
    <mergeCell ref="Z2:AA2"/>
    <mergeCell ref="AZ2:AZ3"/>
    <mergeCell ref="BA2:BA3"/>
    <mergeCell ref="AT2:AT3"/>
    <mergeCell ref="AU2:AU3"/>
    <mergeCell ref="AV2:AV3"/>
    <mergeCell ref="AW2:AW3"/>
    <mergeCell ref="AX2:AX3"/>
    <mergeCell ref="H2:I2"/>
    <mergeCell ref="J2:K2"/>
    <mergeCell ref="L2:M2"/>
    <mergeCell ref="N2:O2"/>
    <mergeCell ref="H1:K1"/>
    <mergeCell ref="L1:O1"/>
    <mergeCell ref="AB1:AE1"/>
    <mergeCell ref="AF1:AI1"/>
    <mergeCell ref="AJ1:AM1"/>
    <mergeCell ref="A100:A101"/>
    <mergeCell ref="B100:B101"/>
    <mergeCell ref="C100:C101"/>
    <mergeCell ref="A125:A126"/>
    <mergeCell ref="B125:B126"/>
    <mergeCell ref="C125:C126"/>
    <mergeCell ref="D125:F125"/>
    <mergeCell ref="A1:A3"/>
    <mergeCell ref="B1:B3"/>
    <mergeCell ref="C1:C3"/>
    <mergeCell ref="A26:A27"/>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dimension ref="A1:AD73"/>
  <sheetViews>
    <sheetView showGridLines="0" topLeftCell="A62" zoomScale="80" zoomScaleNormal="80" workbookViewId="0">
      <selection activeCell="A73" sqref="A73:XFD73"/>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 min="257" max="257" width="16.5703125" customWidth="1"/>
    <col min="258" max="258" width="18.7109375" customWidth="1"/>
    <col min="259" max="259" width="9.42578125" customWidth="1"/>
    <col min="260" max="260" width="14.85546875" customWidth="1"/>
    <col min="261" max="261" width="13.85546875" customWidth="1"/>
    <col min="262" max="262" width="12.42578125" customWidth="1"/>
    <col min="263" max="264" width="15" customWidth="1"/>
    <col min="265" max="282" width="5.7109375" customWidth="1"/>
    <col min="513" max="513" width="16.5703125" customWidth="1"/>
    <col min="514" max="514" width="18.7109375" customWidth="1"/>
    <col min="515" max="515" width="9.42578125" customWidth="1"/>
    <col min="516" max="516" width="14.85546875" customWidth="1"/>
    <col min="517" max="517" width="13.85546875" customWidth="1"/>
    <col min="518" max="518" width="12.42578125" customWidth="1"/>
    <col min="519" max="520" width="15" customWidth="1"/>
    <col min="521" max="538" width="5.7109375" customWidth="1"/>
    <col min="769" max="769" width="16.5703125" customWidth="1"/>
    <col min="770" max="770" width="18.7109375" customWidth="1"/>
    <col min="771" max="771" width="9.42578125" customWidth="1"/>
    <col min="772" max="772" width="14.85546875" customWidth="1"/>
    <col min="773" max="773" width="13.85546875" customWidth="1"/>
    <col min="774" max="774" width="12.42578125" customWidth="1"/>
    <col min="775" max="776" width="15" customWidth="1"/>
    <col min="777" max="794" width="5.7109375" customWidth="1"/>
    <col min="1025" max="1025" width="16.5703125" customWidth="1"/>
    <col min="1026" max="1026" width="18.7109375" customWidth="1"/>
    <col min="1027" max="1027" width="9.42578125" customWidth="1"/>
    <col min="1028" max="1028" width="14.85546875" customWidth="1"/>
    <col min="1029" max="1029" width="13.85546875" customWidth="1"/>
    <col min="1030" max="1030" width="12.42578125" customWidth="1"/>
    <col min="1031" max="1032" width="15" customWidth="1"/>
    <col min="1033" max="1050" width="5.7109375" customWidth="1"/>
    <col min="1281" max="1281" width="16.5703125" customWidth="1"/>
    <col min="1282" max="1282" width="18.7109375" customWidth="1"/>
    <col min="1283" max="1283" width="9.42578125" customWidth="1"/>
    <col min="1284" max="1284" width="14.85546875" customWidth="1"/>
    <col min="1285" max="1285" width="13.85546875" customWidth="1"/>
    <col min="1286" max="1286" width="12.42578125" customWidth="1"/>
    <col min="1287" max="1288" width="15" customWidth="1"/>
    <col min="1289" max="1306" width="5.7109375" customWidth="1"/>
    <col min="1537" max="1537" width="16.5703125" customWidth="1"/>
    <col min="1538" max="1538" width="18.7109375" customWidth="1"/>
    <col min="1539" max="1539" width="9.42578125" customWidth="1"/>
    <col min="1540" max="1540" width="14.85546875" customWidth="1"/>
    <col min="1541" max="1541" width="13.85546875" customWidth="1"/>
    <col min="1542" max="1542" width="12.42578125" customWidth="1"/>
    <col min="1543" max="1544" width="15" customWidth="1"/>
    <col min="1545" max="1562" width="5.7109375" customWidth="1"/>
    <col min="1793" max="1793" width="16.5703125" customWidth="1"/>
    <col min="1794" max="1794" width="18.7109375" customWidth="1"/>
    <col min="1795" max="1795" width="9.42578125" customWidth="1"/>
    <col min="1796" max="1796" width="14.85546875" customWidth="1"/>
    <col min="1797" max="1797" width="13.85546875" customWidth="1"/>
    <col min="1798" max="1798" width="12.42578125" customWidth="1"/>
    <col min="1799" max="1800" width="15" customWidth="1"/>
    <col min="1801" max="1818" width="5.7109375" customWidth="1"/>
    <col min="2049" max="2049" width="16.5703125" customWidth="1"/>
    <col min="2050" max="2050" width="18.7109375" customWidth="1"/>
    <col min="2051" max="2051" width="9.42578125" customWidth="1"/>
    <col min="2052" max="2052" width="14.85546875" customWidth="1"/>
    <col min="2053" max="2053" width="13.85546875" customWidth="1"/>
    <col min="2054" max="2054" width="12.42578125" customWidth="1"/>
    <col min="2055" max="2056" width="15" customWidth="1"/>
    <col min="2057" max="2074" width="5.7109375" customWidth="1"/>
    <col min="2305" max="2305" width="16.5703125" customWidth="1"/>
    <col min="2306" max="2306" width="18.7109375" customWidth="1"/>
    <col min="2307" max="2307" width="9.42578125" customWidth="1"/>
    <col min="2308" max="2308" width="14.85546875" customWidth="1"/>
    <col min="2309" max="2309" width="13.85546875" customWidth="1"/>
    <col min="2310" max="2310" width="12.42578125" customWidth="1"/>
    <col min="2311" max="2312" width="15" customWidth="1"/>
    <col min="2313" max="2330" width="5.7109375" customWidth="1"/>
    <col min="2561" max="2561" width="16.5703125" customWidth="1"/>
    <col min="2562" max="2562" width="18.7109375" customWidth="1"/>
    <col min="2563" max="2563" width="9.42578125" customWidth="1"/>
    <col min="2564" max="2564" width="14.85546875" customWidth="1"/>
    <col min="2565" max="2565" width="13.85546875" customWidth="1"/>
    <col min="2566" max="2566" width="12.42578125" customWidth="1"/>
    <col min="2567" max="2568" width="15" customWidth="1"/>
    <col min="2569" max="2586" width="5.7109375" customWidth="1"/>
    <col min="2817" max="2817" width="16.5703125" customWidth="1"/>
    <col min="2818" max="2818" width="18.7109375" customWidth="1"/>
    <col min="2819" max="2819" width="9.42578125" customWidth="1"/>
    <col min="2820" max="2820" width="14.85546875" customWidth="1"/>
    <col min="2821" max="2821" width="13.85546875" customWidth="1"/>
    <col min="2822" max="2822" width="12.42578125" customWidth="1"/>
    <col min="2823" max="2824" width="15" customWidth="1"/>
    <col min="2825" max="2842" width="5.7109375" customWidth="1"/>
    <col min="3073" max="3073" width="16.5703125" customWidth="1"/>
    <col min="3074" max="3074" width="18.7109375" customWidth="1"/>
    <col min="3075" max="3075" width="9.42578125" customWidth="1"/>
    <col min="3076" max="3076" width="14.85546875" customWidth="1"/>
    <col min="3077" max="3077" width="13.85546875" customWidth="1"/>
    <col min="3078" max="3078" width="12.42578125" customWidth="1"/>
    <col min="3079" max="3080" width="15" customWidth="1"/>
    <col min="3081" max="3098" width="5.7109375" customWidth="1"/>
    <col min="3329" max="3329" width="16.5703125" customWidth="1"/>
    <col min="3330" max="3330" width="18.7109375" customWidth="1"/>
    <col min="3331" max="3331" width="9.42578125" customWidth="1"/>
    <col min="3332" max="3332" width="14.85546875" customWidth="1"/>
    <col min="3333" max="3333" width="13.85546875" customWidth="1"/>
    <col min="3334" max="3334" width="12.42578125" customWidth="1"/>
    <col min="3335" max="3336" width="15" customWidth="1"/>
    <col min="3337" max="3354" width="5.7109375" customWidth="1"/>
    <col min="3585" max="3585" width="16.5703125" customWidth="1"/>
    <col min="3586" max="3586" width="18.7109375" customWidth="1"/>
    <col min="3587" max="3587" width="9.42578125" customWidth="1"/>
    <col min="3588" max="3588" width="14.85546875" customWidth="1"/>
    <col min="3589" max="3589" width="13.85546875" customWidth="1"/>
    <col min="3590" max="3590" width="12.42578125" customWidth="1"/>
    <col min="3591" max="3592" width="15" customWidth="1"/>
    <col min="3593" max="3610" width="5.7109375" customWidth="1"/>
    <col min="3841" max="3841" width="16.5703125" customWidth="1"/>
    <col min="3842" max="3842" width="18.7109375" customWidth="1"/>
    <col min="3843" max="3843" width="9.42578125" customWidth="1"/>
    <col min="3844" max="3844" width="14.85546875" customWidth="1"/>
    <col min="3845" max="3845" width="13.85546875" customWidth="1"/>
    <col min="3846" max="3846" width="12.42578125" customWidth="1"/>
    <col min="3847" max="3848" width="15" customWidth="1"/>
    <col min="3849" max="3866" width="5.7109375" customWidth="1"/>
    <col min="4097" max="4097" width="16.5703125" customWidth="1"/>
    <col min="4098" max="4098" width="18.7109375" customWidth="1"/>
    <col min="4099" max="4099" width="9.42578125" customWidth="1"/>
    <col min="4100" max="4100" width="14.85546875" customWidth="1"/>
    <col min="4101" max="4101" width="13.85546875" customWidth="1"/>
    <col min="4102" max="4102" width="12.42578125" customWidth="1"/>
    <col min="4103" max="4104" width="15" customWidth="1"/>
    <col min="4105" max="4122" width="5.7109375" customWidth="1"/>
    <col min="4353" max="4353" width="16.5703125" customWidth="1"/>
    <col min="4354" max="4354" width="18.7109375" customWidth="1"/>
    <col min="4355" max="4355" width="9.42578125" customWidth="1"/>
    <col min="4356" max="4356" width="14.85546875" customWidth="1"/>
    <col min="4357" max="4357" width="13.85546875" customWidth="1"/>
    <col min="4358" max="4358" width="12.42578125" customWidth="1"/>
    <col min="4359" max="4360" width="15" customWidth="1"/>
    <col min="4361" max="4378" width="5.7109375" customWidth="1"/>
    <col min="4609" max="4609" width="16.5703125" customWidth="1"/>
    <col min="4610" max="4610" width="18.7109375" customWidth="1"/>
    <col min="4611" max="4611" width="9.42578125" customWidth="1"/>
    <col min="4612" max="4612" width="14.85546875" customWidth="1"/>
    <col min="4613" max="4613" width="13.85546875" customWidth="1"/>
    <col min="4614" max="4614" width="12.42578125" customWidth="1"/>
    <col min="4615" max="4616" width="15" customWidth="1"/>
    <col min="4617" max="4634" width="5.7109375" customWidth="1"/>
    <col min="4865" max="4865" width="16.5703125" customWidth="1"/>
    <col min="4866" max="4866" width="18.7109375" customWidth="1"/>
    <col min="4867" max="4867" width="9.42578125" customWidth="1"/>
    <col min="4868" max="4868" width="14.85546875" customWidth="1"/>
    <col min="4869" max="4869" width="13.85546875" customWidth="1"/>
    <col min="4870" max="4870" width="12.42578125" customWidth="1"/>
    <col min="4871" max="4872" width="15" customWidth="1"/>
    <col min="4873" max="4890" width="5.7109375" customWidth="1"/>
    <col min="5121" max="5121" width="16.5703125" customWidth="1"/>
    <col min="5122" max="5122" width="18.7109375" customWidth="1"/>
    <col min="5123" max="5123" width="9.42578125" customWidth="1"/>
    <col min="5124" max="5124" width="14.85546875" customWidth="1"/>
    <col min="5125" max="5125" width="13.85546875" customWidth="1"/>
    <col min="5126" max="5126" width="12.42578125" customWidth="1"/>
    <col min="5127" max="5128" width="15" customWidth="1"/>
    <col min="5129" max="5146" width="5.7109375" customWidth="1"/>
    <col min="5377" max="5377" width="16.5703125" customWidth="1"/>
    <col min="5378" max="5378" width="18.7109375" customWidth="1"/>
    <col min="5379" max="5379" width="9.42578125" customWidth="1"/>
    <col min="5380" max="5380" width="14.85546875" customWidth="1"/>
    <col min="5381" max="5381" width="13.85546875" customWidth="1"/>
    <col min="5382" max="5382" width="12.42578125" customWidth="1"/>
    <col min="5383" max="5384" width="15" customWidth="1"/>
    <col min="5385" max="5402" width="5.7109375" customWidth="1"/>
    <col min="5633" max="5633" width="16.5703125" customWidth="1"/>
    <col min="5634" max="5634" width="18.7109375" customWidth="1"/>
    <col min="5635" max="5635" width="9.42578125" customWidth="1"/>
    <col min="5636" max="5636" width="14.85546875" customWidth="1"/>
    <col min="5637" max="5637" width="13.85546875" customWidth="1"/>
    <col min="5638" max="5638" width="12.42578125" customWidth="1"/>
    <col min="5639" max="5640" width="15" customWidth="1"/>
    <col min="5641" max="5658" width="5.7109375" customWidth="1"/>
    <col min="5889" max="5889" width="16.5703125" customWidth="1"/>
    <col min="5890" max="5890" width="18.7109375" customWidth="1"/>
    <col min="5891" max="5891" width="9.42578125" customWidth="1"/>
    <col min="5892" max="5892" width="14.85546875" customWidth="1"/>
    <col min="5893" max="5893" width="13.85546875" customWidth="1"/>
    <col min="5894" max="5894" width="12.42578125" customWidth="1"/>
    <col min="5895" max="5896" width="15" customWidth="1"/>
    <col min="5897" max="5914" width="5.7109375" customWidth="1"/>
    <col min="6145" max="6145" width="16.5703125" customWidth="1"/>
    <col min="6146" max="6146" width="18.7109375" customWidth="1"/>
    <col min="6147" max="6147" width="9.42578125" customWidth="1"/>
    <col min="6148" max="6148" width="14.85546875" customWidth="1"/>
    <col min="6149" max="6149" width="13.85546875" customWidth="1"/>
    <col min="6150" max="6150" width="12.42578125" customWidth="1"/>
    <col min="6151" max="6152" width="15" customWidth="1"/>
    <col min="6153" max="6170" width="5.7109375" customWidth="1"/>
    <col min="6401" max="6401" width="16.5703125" customWidth="1"/>
    <col min="6402" max="6402" width="18.7109375" customWidth="1"/>
    <col min="6403" max="6403" width="9.42578125" customWidth="1"/>
    <col min="6404" max="6404" width="14.85546875" customWidth="1"/>
    <col min="6405" max="6405" width="13.85546875" customWidth="1"/>
    <col min="6406" max="6406" width="12.42578125" customWidth="1"/>
    <col min="6407" max="6408" width="15" customWidth="1"/>
    <col min="6409" max="6426" width="5.7109375" customWidth="1"/>
    <col min="6657" max="6657" width="16.5703125" customWidth="1"/>
    <col min="6658" max="6658" width="18.7109375" customWidth="1"/>
    <col min="6659" max="6659" width="9.42578125" customWidth="1"/>
    <col min="6660" max="6660" width="14.85546875" customWidth="1"/>
    <col min="6661" max="6661" width="13.85546875" customWidth="1"/>
    <col min="6662" max="6662" width="12.42578125" customWidth="1"/>
    <col min="6663" max="6664" width="15" customWidth="1"/>
    <col min="6665" max="6682" width="5.7109375" customWidth="1"/>
    <col min="6913" max="6913" width="16.5703125" customWidth="1"/>
    <col min="6914" max="6914" width="18.7109375" customWidth="1"/>
    <col min="6915" max="6915" width="9.42578125" customWidth="1"/>
    <col min="6916" max="6916" width="14.85546875" customWidth="1"/>
    <col min="6917" max="6917" width="13.85546875" customWidth="1"/>
    <col min="6918" max="6918" width="12.42578125" customWidth="1"/>
    <col min="6919" max="6920" width="15" customWidth="1"/>
    <col min="6921" max="6938" width="5.7109375" customWidth="1"/>
    <col min="7169" max="7169" width="16.5703125" customWidth="1"/>
    <col min="7170" max="7170" width="18.7109375" customWidth="1"/>
    <col min="7171" max="7171" width="9.42578125" customWidth="1"/>
    <col min="7172" max="7172" width="14.85546875" customWidth="1"/>
    <col min="7173" max="7173" width="13.85546875" customWidth="1"/>
    <col min="7174" max="7174" width="12.42578125" customWidth="1"/>
    <col min="7175" max="7176" width="15" customWidth="1"/>
    <col min="7177" max="7194" width="5.7109375" customWidth="1"/>
    <col min="7425" max="7425" width="16.5703125" customWidth="1"/>
    <col min="7426" max="7426" width="18.7109375" customWidth="1"/>
    <col min="7427" max="7427" width="9.42578125" customWidth="1"/>
    <col min="7428" max="7428" width="14.85546875" customWidth="1"/>
    <col min="7429" max="7429" width="13.85546875" customWidth="1"/>
    <col min="7430" max="7430" width="12.42578125" customWidth="1"/>
    <col min="7431" max="7432" width="15" customWidth="1"/>
    <col min="7433" max="7450" width="5.7109375" customWidth="1"/>
    <col min="7681" max="7681" width="16.5703125" customWidth="1"/>
    <col min="7682" max="7682" width="18.7109375" customWidth="1"/>
    <col min="7683" max="7683" width="9.42578125" customWidth="1"/>
    <col min="7684" max="7684" width="14.85546875" customWidth="1"/>
    <col min="7685" max="7685" width="13.85546875" customWidth="1"/>
    <col min="7686" max="7686" width="12.42578125" customWidth="1"/>
    <col min="7687" max="7688" width="15" customWidth="1"/>
    <col min="7689" max="7706" width="5.7109375" customWidth="1"/>
    <col min="7937" max="7937" width="16.5703125" customWidth="1"/>
    <col min="7938" max="7938" width="18.7109375" customWidth="1"/>
    <col min="7939" max="7939" width="9.42578125" customWidth="1"/>
    <col min="7940" max="7940" width="14.85546875" customWidth="1"/>
    <col min="7941" max="7941" width="13.85546875" customWidth="1"/>
    <col min="7942" max="7942" width="12.42578125" customWidth="1"/>
    <col min="7943" max="7944" width="15" customWidth="1"/>
    <col min="7945" max="7962" width="5.7109375" customWidth="1"/>
    <col min="8193" max="8193" width="16.5703125" customWidth="1"/>
    <col min="8194" max="8194" width="18.7109375" customWidth="1"/>
    <col min="8195" max="8195" width="9.42578125" customWidth="1"/>
    <col min="8196" max="8196" width="14.85546875" customWidth="1"/>
    <col min="8197" max="8197" width="13.85546875" customWidth="1"/>
    <col min="8198" max="8198" width="12.42578125" customWidth="1"/>
    <col min="8199" max="8200" width="15" customWidth="1"/>
    <col min="8201" max="8218" width="5.7109375" customWidth="1"/>
    <col min="8449" max="8449" width="16.5703125" customWidth="1"/>
    <col min="8450" max="8450" width="18.7109375" customWidth="1"/>
    <col min="8451" max="8451" width="9.42578125" customWidth="1"/>
    <col min="8452" max="8452" width="14.85546875" customWidth="1"/>
    <col min="8453" max="8453" width="13.85546875" customWidth="1"/>
    <col min="8454" max="8454" width="12.42578125" customWidth="1"/>
    <col min="8455" max="8456" width="15" customWidth="1"/>
    <col min="8457" max="8474" width="5.7109375" customWidth="1"/>
    <col min="8705" max="8705" width="16.5703125" customWidth="1"/>
    <col min="8706" max="8706" width="18.7109375" customWidth="1"/>
    <col min="8707" max="8707" width="9.42578125" customWidth="1"/>
    <col min="8708" max="8708" width="14.85546875" customWidth="1"/>
    <col min="8709" max="8709" width="13.85546875" customWidth="1"/>
    <col min="8710" max="8710" width="12.42578125" customWidth="1"/>
    <col min="8711" max="8712" width="15" customWidth="1"/>
    <col min="8713" max="8730" width="5.7109375" customWidth="1"/>
    <col min="8961" max="8961" width="16.5703125" customWidth="1"/>
    <col min="8962" max="8962" width="18.7109375" customWidth="1"/>
    <col min="8963" max="8963" width="9.42578125" customWidth="1"/>
    <col min="8964" max="8964" width="14.85546875" customWidth="1"/>
    <col min="8965" max="8965" width="13.85546875" customWidth="1"/>
    <col min="8966" max="8966" width="12.42578125" customWidth="1"/>
    <col min="8967" max="8968" width="15" customWidth="1"/>
    <col min="8969" max="8986" width="5.7109375" customWidth="1"/>
    <col min="9217" max="9217" width="16.5703125" customWidth="1"/>
    <col min="9218" max="9218" width="18.7109375" customWidth="1"/>
    <col min="9219" max="9219" width="9.42578125" customWidth="1"/>
    <col min="9220" max="9220" width="14.85546875" customWidth="1"/>
    <col min="9221" max="9221" width="13.85546875" customWidth="1"/>
    <col min="9222" max="9222" width="12.42578125" customWidth="1"/>
    <col min="9223" max="9224" width="15" customWidth="1"/>
    <col min="9225" max="9242" width="5.7109375" customWidth="1"/>
    <col min="9473" max="9473" width="16.5703125" customWidth="1"/>
    <col min="9474" max="9474" width="18.7109375" customWidth="1"/>
    <col min="9475" max="9475" width="9.42578125" customWidth="1"/>
    <col min="9476" max="9476" width="14.85546875" customWidth="1"/>
    <col min="9477" max="9477" width="13.85546875" customWidth="1"/>
    <col min="9478" max="9478" width="12.42578125" customWidth="1"/>
    <col min="9479" max="9480" width="15" customWidth="1"/>
    <col min="9481" max="9498" width="5.7109375" customWidth="1"/>
    <col min="9729" max="9729" width="16.5703125" customWidth="1"/>
    <col min="9730" max="9730" width="18.7109375" customWidth="1"/>
    <col min="9731" max="9731" width="9.42578125" customWidth="1"/>
    <col min="9732" max="9732" width="14.85546875" customWidth="1"/>
    <col min="9733" max="9733" width="13.85546875" customWidth="1"/>
    <col min="9734" max="9734" width="12.42578125" customWidth="1"/>
    <col min="9735" max="9736" width="15" customWidth="1"/>
    <col min="9737" max="9754" width="5.7109375" customWidth="1"/>
    <col min="9985" max="9985" width="16.5703125" customWidth="1"/>
    <col min="9986" max="9986" width="18.7109375" customWidth="1"/>
    <col min="9987" max="9987" width="9.42578125" customWidth="1"/>
    <col min="9988" max="9988" width="14.85546875" customWidth="1"/>
    <col min="9989" max="9989" width="13.85546875" customWidth="1"/>
    <col min="9990" max="9990" width="12.42578125" customWidth="1"/>
    <col min="9991" max="9992" width="15" customWidth="1"/>
    <col min="9993" max="10010" width="5.7109375" customWidth="1"/>
    <col min="10241" max="10241" width="16.5703125" customWidth="1"/>
    <col min="10242" max="10242" width="18.7109375" customWidth="1"/>
    <col min="10243" max="10243" width="9.42578125" customWidth="1"/>
    <col min="10244" max="10244" width="14.85546875" customWidth="1"/>
    <col min="10245" max="10245" width="13.85546875" customWidth="1"/>
    <col min="10246" max="10246" width="12.42578125" customWidth="1"/>
    <col min="10247" max="10248" width="15" customWidth="1"/>
    <col min="10249" max="10266" width="5.7109375" customWidth="1"/>
    <col min="10497" max="10497" width="16.5703125" customWidth="1"/>
    <col min="10498" max="10498" width="18.7109375" customWidth="1"/>
    <col min="10499" max="10499" width="9.42578125" customWidth="1"/>
    <col min="10500" max="10500" width="14.85546875" customWidth="1"/>
    <col min="10501" max="10501" width="13.85546875" customWidth="1"/>
    <col min="10502" max="10502" width="12.42578125" customWidth="1"/>
    <col min="10503" max="10504" width="15" customWidth="1"/>
    <col min="10505" max="10522" width="5.7109375" customWidth="1"/>
    <col min="10753" max="10753" width="16.5703125" customWidth="1"/>
    <col min="10754" max="10754" width="18.7109375" customWidth="1"/>
    <col min="10755" max="10755" width="9.42578125" customWidth="1"/>
    <col min="10756" max="10756" width="14.85546875" customWidth="1"/>
    <col min="10757" max="10757" width="13.85546875" customWidth="1"/>
    <col min="10758" max="10758" width="12.42578125" customWidth="1"/>
    <col min="10759" max="10760" width="15" customWidth="1"/>
    <col min="10761" max="10778" width="5.7109375" customWidth="1"/>
    <col min="11009" max="11009" width="16.5703125" customWidth="1"/>
    <col min="11010" max="11010" width="18.7109375" customWidth="1"/>
    <col min="11011" max="11011" width="9.42578125" customWidth="1"/>
    <col min="11012" max="11012" width="14.85546875" customWidth="1"/>
    <col min="11013" max="11013" width="13.85546875" customWidth="1"/>
    <col min="11014" max="11014" width="12.42578125" customWidth="1"/>
    <col min="11015" max="11016" width="15" customWidth="1"/>
    <col min="11017" max="11034" width="5.7109375" customWidth="1"/>
    <col min="11265" max="11265" width="16.5703125" customWidth="1"/>
    <col min="11266" max="11266" width="18.7109375" customWidth="1"/>
    <col min="11267" max="11267" width="9.42578125" customWidth="1"/>
    <col min="11268" max="11268" width="14.85546875" customWidth="1"/>
    <col min="11269" max="11269" width="13.85546875" customWidth="1"/>
    <col min="11270" max="11270" width="12.42578125" customWidth="1"/>
    <col min="11271" max="11272" width="15" customWidth="1"/>
    <col min="11273" max="11290" width="5.7109375" customWidth="1"/>
    <col min="11521" max="11521" width="16.5703125" customWidth="1"/>
    <col min="11522" max="11522" width="18.7109375" customWidth="1"/>
    <col min="11523" max="11523" width="9.42578125" customWidth="1"/>
    <col min="11524" max="11524" width="14.85546875" customWidth="1"/>
    <col min="11525" max="11525" width="13.85546875" customWidth="1"/>
    <col min="11526" max="11526" width="12.42578125" customWidth="1"/>
    <col min="11527" max="11528" width="15" customWidth="1"/>
    <col min="11529" max="11546" width="5.7109375" customWidth="1"/>
    <col min="11777" max="11777" width="16.5703125" customWidth="1"/>
    <col min="11778" max="11778" width="18.7109375" customWidth="1"/>
    <col min="11779" max="11779" width="9.42578125" customWidth="1"/>
    <col min="11780" max="11780" width="14.85546875" customWidth="1"/>
    <col min="11781" max="11781" width="13.85546875" customWidth="1"/>
    <col min="11782" max="11782" width="12.42578125" customWidth="1"/>
    <col min="11783" max="11784" width="15" customWidth="1"/>
    <col min="11785" max="11802" width="5.7109375" customWidth="1"/>
    <col min="12033" max="12033" width="16.5703125" customWidth="1"/>
    <col min="12034" max="12034" width="18.7109375" customWidth="1"/>
    <col min="12035" max="12035" width="9.42578125" customWidth="1"/>
    <col min="12036" max="12036" width="14.85546875" customWidth="1"/>
    <col min="12037" max="12037" width="13.85546875" customWidth="1"/>
    <col min="12038" max="12038" width="12.42578125" customWidth="1"/>
    <col min="12039" max="12040" width="15" customWidth="1"/>
    <col min="12041" max="12058" width="5.7109375" customWidth="1"/>
    <col min="12289" max="12289" width="16.5703125" customWidth="1"/>
    <col min="12290" max="12290" width="18.7109375" customWidth="1"/>
    <col min="12291" max="12291" width="9.42578125" customWidth="1"/>
    <col min="12292" max="12292" width="14.85546875" customWidth="1"/>
    <col min="12293" max="12293" width="13.85546875" customWidth="1"/>
    <col min="12294" max="12294" width="12.42578125" customWidth="1"/>
    <col min="12295" max="12296" width="15" customWidth="1"/>
    <col min="12297" max="12314" width="5.7109375" customWidth="1"/>
    <col min="12545" max="12545" width="16.5703125" customWidth="1"/>
    <col min="12546" max="12546" width="18.7109375" customWidth="1"/>
    <col min="12547" max="12547" width="9.42578125" customWidth="1"/>
    <col min="12548" max="12548" width="14.85546875" customWidth="1"/>
    <col min="12549" max="12549" width="13.85546875" customWidth="1"/>
    <col min="12550" max="12550" width="12.42578125" customWidth="1"/>
    <col min="12551" max="12552" width="15" customWidth="1"/>
    <col min="12553" max="12570" width="5.7109375" customWidth="1"/>
    <col min="12801" max="12801" width="16.5703125" customWidth="1"/>
    <col min="12802" max="12802" width="18.7109375" customWidth="1"/>
    <col min="12803" max="12803" width="9.42578125" customWidth="1"/>
    <col min="12804" max="12804" width="14.85546875" customWidth="1"/>
    <col min="12805" max="12805" width="13.85546875" customWidth="1"/>
    <col min="12806" max="12806" width="12.42578125" customWidth="1"/>
    <col min="12807" max="12808" width="15" customWidth="1"/>
    <col min="12809" max="12826" width="5.7109375" customWidth="1"/>
    <col min="13057" max="13057" width="16.5703125" customWidth="1"/>
    <col min="13058" max="13058" width="18.7109375" customWidth="1"/>
    <col min="13059" max="13059" width="9.42578125" customWidth="1"/>
    <col min="13060" max="13060" width="14.85546875" customWidth="1"/>
    <col min="13061" max="13061" width="13.85546875" customWidth="1"/>
    <col min="13062" max="13062" width="12.42578125" customWidth="1"/>
    <col min="13063" max="13064" width="15" customWidth="1"/>
    <col min="13065" max="13082" width="5.7109375" customWidth="1"/>
    <col min="13313" max="13313" width="16.5703125" customWidth="1"/>
    <col min="13314" max="13314" width="18.7109375" customWidth="1"/>
    <col min="13315" max="13315" width="9.42578125" customWidth="1"/>
    <col min="13316" max="13316" width="14.85546875" customWidth="1"/>
    <col min="13317" max="13317" width="13.85546875" customWidth="1"/>
    <col min="13318" max="13318" width="12.42578125" customWidth="1"/>
    <col min="13319" max="13320" width="15" customWidth="1"/>
    <col min="13321" max="13338" width="5.7109375" customWidth="1"/>
    <col min="13569" max="13569" width="16.5703125" customWidth="1"/>
    <col min="13570" max="13570" width="18.7109375" customWidth="1"/>
    <col min="13571" max="13571" width="9.42578125" customWidth="1"/>
    <col min="13572" max="13572" width="14.85546875" customWidth="1"/>
    <col min="13573" max="13573" width="13.85546875" customWidth="1"/>
    <col min="13574" max="13574" width="12.42578125" customWidth="1"/>
    <col min="13575" max="13576" width="15" customWidth="1"/>
    <col min="13577" max="13594" width="5.7109375" customWidth="1"/>
    <col min="13825" max="13825" width="16.5703125" customWidth="1"/>
    <col min="13826" max="13826" width="18.7109375" customWidth="1"/>
    <col min="13827" max="13827" width="9.42578125" customWidth="1"/>
    <col min="13828" max="13828" width="14.85546875" customWidth="1"/>
    <col min="13829" max="13829" width="13.85546875" customWidth="1"/>
    <col min="13830" max="13830" width="12.42578125" customWidth="1"/>
    <col min="13831" max="13832" width="15" customWidth="1"/>
    <col min="13833" max="13850" width="5.7109375" customWidth="1"/>
    <col min="14081" max="14081" width="16.5703125" customWidth="1"/>
    <col min="14082" max="14082" width="18.7109375" customWidth="1"/>
    <col min="14083" max="14083" width="9.42578125" customWidth="1"/>
    <col min="14084" max="14084" width="14.85546875" customWidth="1"/>
    <col min="14085" max="14085" width="13.85546875" customWidth="1"/>
    <col min="14086" max="14086" width="12.42578125" customWidth="1"/>
    <col min="14087" max="14088" width="15" customWidth="1"/>
    <col min="14089" max="14106" width="5.7109375" customWidth="1"/>
    <col min="14337" max="14337" width="16.5703125" customWidth="1"/>
    <col min="14338" max="14338" width="18.7109375" customWidth="1"/>
    <col min="14339" max="14339" width="9.42578125" customWidth="1"/>
    <col min="14340" max="14340" width="14.85546875" customWidth="1"/>
    <col min="14341" max="14341" width="13.85546875" customWidth="1"/>
    <col min="14342" max="14342" width="12.42578125" customWidth="1"/>
    <col min="14343" max="14344" width="15" customWidth="1"/>
    <col min="14345" max="14362" width="5.7109375" customWidth="1"/>
    <col min="14593" max="14593" width="16.5703125" customWidth="1"/>
    <col min="14594" max="14594" width="18.7109375" customWidth="1"/>
    <col min="14595" max="14595" width="9.42578125" customWidth="1"/>
    <col min="14596" max="14596" width="14.85546875" customWidth="1"/>
    <col min="14597" max="14597" width="13.85546875" customWidth="1"/>
    <col min="14598" max="14598" width="12.42578125" customWidth="1"/>
    <col min="14599" max="14600" width="15" customWidth="1"/>
    <col min="14601" max="14618" width="5.7109375" customWidth="1"/>
    <col min="14849" max="14849" width="16.5703125" customWidth="1"/>
    <col min="14850" max="14850" width="18.7109375" customWidth="1"/>
    <col min="14851" max="14851" width="9.42578125" customWidth="1"/>
    <col min="14852" max="14852" width="14.85546875" customWidth="1"/>
    <col min="14853" max="14853" width="13.85546875" customWidth="1"/>
    <col min="14854" max="14854" width="12.42578125" customWidth="1"/>
    <col min="14855" max="14856" width="15" customWidth="1"/>
    <col min="14857" max="14874" width="5.7109375" customWidth="1"/>
    <col min="15105" max="15105" width="16.5703125" customWidth="1"/>
    <col min="15106" max="15106" width="18.7109375" customWidth="1"/>
    <col min="15107" max="15107" width="9.42578125" customWidth="1"/>
    <col min="15108" max="15108" width="14.85546875" customWidth="1"/>
    <col min="15109" max="15109" width="13.85546875" customWidth="1"/>
    <col min="15110" max="15110" width="12.42578125" customWidth="1"/>
    <col min="15111" max="15112" width="15" customWidth="1"/>
    <col min="15113" max="15130" width="5.7109375" customWidth="1"/>
    <col min="15361" max="15361" width="16.5703125" customWidth="1"/>
    <col min="15362" max="15362" width="18.7109375" customWidth="1"/>
    <col min="15363" max="15363" width="9.42578125" customWidth="1"/>
    <col min="15364" max="15364" width="14.85546875" customWidth="1"/>
    <col min="15365" max="15365" width="13.85546875" customWidth="1"/>
    <col min="15366" max="15366" width="12.42578125" customWidth="1"/>
    <col min="15367" max="15368" width="15" customWidth="1"/>
    <col min="15369" max="15386" width="5.7109375" customWidth="1"/>
    <col min="15617" max="15617" width="16.5703125" customWidth="1"/>
    <col min="15618" max="15618" width="18.7109375" customWidth="1"/>
    <col min="15619" max="15619" width="9.42578125" customWidth="1"/>
    <col min="15620" max="15620" width="14.85546875" customWidth="1"/>
    <col min="15621" max="15621" width="13.85546875" customWidth="1"/>
    <col min="15622" max="15622" width="12.42578125" customWidth="1"/>
    <col min="15623" max="15624" width="15" customWidth="1"/>
    <col min="15625" max="15642" width="5.7109375" customWidth="1"/>
    <col min="15873" max="15873" width="16.5703125" customWidth="1"/>
    <col min="15874" max="15874" width="18.7109375" customWidth="1"/>
    <col min="15875" max="15875" width="9.42578125" customWidth="1"/>
    <col min="15876" max="15876" width="14.85546875" customWidth="1"/>
    <col min="15877" max="15877" width="13.85546875" customWidth="1"/>
    <col min="15878" max="15878" width="12.42578125" customWidth="1"/>
    <col min="15879" max="15880" width="15" customWidth="1"/>
    <col min="15881" max="15898" width="5.7109375" customWidth="1"/>
    <col min="16129" max="16129" width="16.5703125" customWidth="1"/>
    <col min="16130" max="16130" width="18.7109375" customWidth="1"/>
    <col min="16131" max="16131" width="9.42578125" customWidth="1"/>
    <col min="16132" max="16132" width="14.85546875" customWidth="1"/>
    <col min="16133" max="16133" width="13.85546875" customWidth="1"/>
    <col min="16134" max="16134" width="12.42578125" customWidth="1"/>
    <col min="16135" max="16136" width="15" customWidth="1"/>
    <col min="16137" max="16154" width="5.7109375" customWidth="1"/>
  </cols>
  <sheetData>
    <row r="1" spans="1:30" ht="15" customHeight="1" x14ac:dyDescent="0.25">
      <c r="A1" s="189" t="s">
        <v>0</v>
      </c>
      <c r="B1" s="189" t="s">
        <v>1</v>
      </c>
      <c r="C1" s="189" t="s">
        <v>2</v>
      </c>
      <c r="D1" s="189" t="s">
        <v>3</v>
      </c>
      <c r="E1" s="189" t="s">
        <v>4</v>
      </c>
      <c r="F1" s="189" t="s">
        <v>5</v>
      </c>
      <c r="G1" s="189" t="s">
        <v>6</v>
      </c>
      <c r="H1" s="195" t="s">
        <v>7</v>
      </c>
      <c r="I1" s="198">
        <v>1</v>
      </c>
      <c r="J1" s="198"/>
      <c r="K1" s="190">
        <v>2</v>
      </c>
      <c r="L1" s="190"/>
      <c r="M1" s="198">
        <v>3</v>
      </c>
      <c r="N1" s="198"/>
      <c r="O1" s="190">
        <v>4</v>
      </c>
      <c r="P1" s="190"/>
      <c r="Q1" s="201">
        <v>5</v>
      </c>
      <c r="R1" s="202"/>
      <c r="S1" s="190">
        <v>6</v>
      </c>
      <c r="T1" s="190"/>
      <c r="U1" s="201">
        <v>7</v>
      </c>
      <c r="V1" s="202"/>
      <c r="W1" s="190">
        <v>8</v>
      </c>
      <c r="X1" s="190"/>
      <c r="Y1" s="201">
        <v>9</v>
      </c>
      <c r="Z1" s="202"/>
      <c r="AA1" s="199" t="s">
        <v>8</v>
      </c>
    </row>
    <row r="2" spans="1:30" ht="69" customHeight="1" x14ac:dyDescent="0.25">
      <c r="A2" s="189"/>
      <c r="B2" s="189"/>
      <c r="C2" s="189"/>
      <c r="D2" s="189"/>
      <c r="E2" s="189"/>
      <c r="F2" s="189"/>
      <c r="G2" s="189"/>
      <c r="H2" s="196"/>
      <c r="I2" s="28" t="s">
        <v>9</v>
      </c>
      <c r="J2" s="28" t="s">
        <v>10</v>
      </c>
      <c r="K2" s="29" t="s">
        <v>10</v>
      </c>
      <c r="L2" s="29" t="s">
        <v>11</v>
      </c>
      <c r="M2" s="28" t="s">
        <v>12</v>
      </c>
      <c r="N2" s="28" t="s">
        <v>10</v>
      </c>
      <c r="O2" s="29" t="s">
        <v>9</v>
      </c>
      <c r="P2" s="29" t="s">
        <v>12</v>
      </c>
      <c r="Q2" s="28" t="s">
        <v>13</v>
      </c>
      <c r="R2" s="28" t="s">
        <v>9</v>
      </c>
      <c r="S2" s="29" t="s">
        <v>11</v>
      </c>
      <c r="T2" s="29" t="s">
        <v>10</v>
      </c>
      <c r="U2" s="28" t="s">
        <v>9</v>
      </c>
      <c r="V2" s="30" t="s">
        <v>12</v>
      </c>
      <c r="W2" s="29" t="s">
        <v>14</v>
      </c>
      <c r="X2" s="29" t="s">
        <v>13</v>
      </c>
      <c r="Y2" s="28" t="s">
        <v>9</v>
      </c>
      <c r="Z2" s="30" t="s">
        <v>12</v>
      </c>
      <c r="AA2" s="199"/>
    </row>
    <row r="3" spans="1:30" ht="33.75" customHeight="1" x14ac:dyDescent="0.25">
      <c r="A3" s="189"/>
      <c r="B3" s="189"/>
      <c r="C3" s="189"/>
      <c r="D3" s="189"/>
      <c r="E3" s="189"/>
      <c r="F3" s="189"/>
      <c r="G3" s="189"/>
      <c r="H3" s="197"/>
      <c r="I3" s="191" t="s">
        <v>15</v>
      </c>
      <c r="J3" s="192"/>
      <c r="K3" s="193" t="s">
        <v>16</v>
      </c>
      <c r="L3" s="194"/>
      <c r="M3" s="191" t="s">
        <v>16</v>
      </c>
      <c r="N3" s="192"/>
      <c r="O3" s="193" t="s">
        <v>15</v>
      </c>
      <c r="P3" s="194"/>
      <c r="Q3" s="191" t="s">
        <v>15</v>
      </c>
      <c r="R3" s="192"/>
      <c r="S3" s="193" t="s">
        <v>16</v>
      </c>
      <c r="T3" s="194"/>
      <c r="U3" s="191" t="s">
        <v>16</v>
      </c>
      <c r="V3" s="192"/>
      <c r="W3" s="193" t="s">
        <v>15</v>
      </c>
      <c r="X3" s="194"/>
      <c r="Y3" s="191" t="s">
        <v>16</v>
      </c>
      <c r="Z3" s="192"/>
      <c r="AA3" s="200"/>
    </row>
    <row r="4" spans="1:30" ht="30" customHeight="1" x14ac:dyDescent="0.25">
      <c r="A4" s="31" t="s">
        <v>17</v>
      </c>
      <c r="B4" s="32" t="s">
        <v>43</v>
      </c>
      <c r="C4" s="33">
        <f>VLOOKUP(B4,[15]Списки!$C$1:$E$40,2,FALSE)</f>
        <v>11485</v>
      </c>
      <c r="D4" s="33" t="str">
        <f>VLOOKUP(B4,[15]Списки!$C$1:$E$40,3,FALSE)</f>
        <v>СОШ с углуб.</v>
      </c>
      <c r="E4" s="34" t="s">
        <v>23</v>
      </c>
      <c r="F4" s="35">
        <v>76</v>
      </c>
      <c r="G4" s="35">
        <v>66</v>
      </c>
      <c r="H4" s="35">
        <f>C4*1000+1</f>
        <v>11485001</v>
      </c>
      <c r="I4" s="36">
        <v>2</v>
      </c>
      <c r="J4" s="36"/>
      <c r="K4" s="37">
        <v>1</v>
      </c>
      <c r="L4" s="37"/>
      <c r="M4" s="36">
        <v>0</v>
      </c>
      <c r="N4" s="36"/>
      <c r="O4" s="37">
        <v>0</v>
      </c>
      <c r="P4" s="37"/>
      <c r="Q4" s="36">
        <v>2</v>
      </c>
      <c r="R4" s="36"/>
      <c r="S4" s="37">
        <v>0</v>
      </c>
      <c r="T4" s="37"/>
      <c r="U4" s="36">
        <v>1</v>
      </c>
      <c r="V4" s="36"/>
      <c r="W4" s="37">
        <v>2</v>
      </c>
      <c r="X4" s="37"/>
      <c r="Y4" s="36">
        <v>1</v>
      </c>
      <c r="Z4" s="36"/>
      <c r="AA4" s="38">
        <f>IF(COUNTBLANK(I4:Z4)&lt;=9,SUM(I4:Z4),"Не писал")</f>
        <v>9</v>
      </c>
      <c r="AC4" s="83" t="s">
        <v>81</v>
      </c>
      <c r="AD4" s="83" t="s">
        <v>150</v>
      </c>
    </row>
    <row r="5" spans="1:30" ht="30" customHeight="1" x14ac:dyDescent="0.25">
      <c r="A5" s="31" t="str">
        <f>A4</f>
        <v>Московский</v>
      </c>
      <c r="B5" s="32" t="str">
        <f t="shared" ref="B5:G20" si="0">B4</f>
        <v>ГБОУ СОШ №485</v>
      </c>
      <c r="C5" s="33">
        <f t="shared" si="0"/>
        <v>11485</v>
      </c>
      <c r="D5" s="33" t="str">
        <f t="shared" si="0"/>
        <v>СОШ с углуб.</v>
      </c>
      <c r="E5" s="35" t="str">
        <f t="shared" si="0"/>
        <v>3а</v>
      </c>
      <c r="F5" s="35">
        <f t="shared" si="0"/>
        <v>76</v>
      </c>
      <c r="G5" s="35">
        <f t="shared" si="0"/>
        <v>66</v>
      </c>
      <c r="H5" s="35">
        <f>H4+1</f>
        <v>11485002</v>
      </c>
      <c r="I5" s="36"/>
      <c r="J5" s="36">
        <v>0</v>
      </c>
      <c r="K5" s="37"/>
      <c r="L5" s="37">
        <v>1</v>
      </c>
      <c r="M5" s="36"/>
      <c r="N5" s="36">
        <v>0</v>
      </c>
      <c r="O5" s="37"/>
      <c r="P5" s="37">
        <v>2</v>
      </c>
      <c r="Q5" s="36">
        <v>1</v>
      </c>
      <c r="R5" s="36"/>
      <c r="S5" s="37">
        <v>1</v>
      </c>
      <c r="T5" s="37"/>
      <c r="U5" s="36">
        <v>0</v>
      </c>
      <c r="V5" s="36"/>
      <c r="W5" s="37"/>
      <c r="X5" s="37">
        <v>2</v>
      </c>
      <c r="Y5" s="36">
        <v>1</v>
      </c>
      <c r="Z5" s="36"/>
      <c r="AA5" s="38">
        <f t="shared" ref="AA5:AA68" si="1">IF(COUNTBLANK(I5:Z5)&lt;=9,SUM(I5:Z5),"Не писал")</f>
        <v>8</v>
      </c>
      <c r="AC5" s="83">
        <v>0</v>
      </c>
      <c r="AD5" s="83">
        <f>COUNTIF(AA$4:AA$69,AC5)</f>
        <v>0</v>
      </c>
    </row>
    <row r="6" spans="1:30" ht="30" customHeight="1" x14ac:dyDescent="0.25">
      <c r="A6" s="31" t="str">
        <f t="shared" ref="A6:G21" si="2">A5</f>
        <v>Московский</v>
      </c>
      <c r="B6" s="32" t="str">
        <f t="shared" si="0"/>
        <v>ГБОУ СОШ №485</v>
      </c>
      <c r="C6" s="33">
        <f t="shared" si="0"/>
        <v>11485</v>
      </c>
      <c r="D6" s="33" t="str">
        <f t="shared" si="0"/>
        <v>СОШ с углуб.</v>
      </c>
      <c r="E6" s="35" t="str">
        <f t="shared" si="0"/>
        <v>3а</v>
      </c>
      <c r="F6" s="35">
        <f t="shared" si="0"/>
        <v>76</v>
      </c>
      <c r="G6" s="35">
        <f t="shared" si="0"/>
        <v>66</v>
      </c>
      <c r="H6" s="35">
        <f t="shared" ref="H6:H69" si="3">H5+1</f>
        <v>11485003</v>
      </c>
      <c r="I6" s="36">
        <v>2</v>
      </c>
      <c r="J6" s="36"/>
      <c r="K6" s="37">
        <v>1</v>
      </c>
      <c r="L6" s="37"/>
      <c r="M6" s="36">
        <v>1</v>
      </c>
      <c r="N6" s="36"/>
      <c r="O6" s="37">
        <v>2</v>
      </c>
      <c r="P6" s="37"/>
      <c r="Q6" s="36">
        <v>2</v>
      </c>
      <c r="R6" s="36"/>
      <c r="S6" s="37">
        <v>1</v>
      </c>
      <c r="T6" s="37"/>
      <c r="U6" s="36">
        <v>1</v>
      </c>
      <c r="V6" s="36"/>
      <c r="W6" s="37">
        <v>1</v>
      </c>
      <c r="X6" s="37"/>
      <c r="Y6" s="36">
        <v>0</v>
      </c>
      <c r="Z6" s="36"/>
      <c r="AA6" s="38">
        <f t="shared" si="1"/>
        <v>11</v>
      </c>
      <c r="AC6" s="83">
        <v>1</v>
      </c>
      <c r="AD6" s="83">
        <f t="shared" ref="AD6:AD18" si="4">COUNTIF(AA$4:AA$69,AC6)</f>
        <v>0</v>
      </c>
    </row>
    <row r="7" spans="1:30" ht="30" customHeight="1" x14ac:dyDescent="0.25">
      <c r="A7" s="31" t="str">
        <f t="shared" si="2"/>
        <v>Московский</v>
      </c>
      <c r="B7" s="32" t="str">
        <f t="shared" si="0"/>
        <v>ГБОУ СОШ №485</v>
      </c>
      <c r="C7" s="33">
        <f t="shared" si="0"/>
        <v>11485</v>
      </c>
      <c r="D7" s="33" t="str">
        <f t="shared" si="0"/>
        <v>СОШ с углуб.</v>
      </c>
      <c r="E7" s="35" t="str">
        <f t="shared" si="0"/>
        <v>3а</v>
      </c>
      <c r="F7" s="35">
        <f t="shared" si="0"/>
        <v>76</v>
      </c>
      <c r="G7" s="35">
        <f t="shared" si="0"/>
        <v>66</v>
      </c>
      <c r="H7" s="35">
        <f t="shared" si="3"/>
        <v>11485004</v>
      </c>
      <c r="I7" s="36"/>
      <c r="J7" s="36">
        <v>0</v>
      </c>
      <c r="K7" s="37"/>
      <c r="L7" s="37">
        <v>1</v>
      </c>
      <c r="M7" s="36">
        <v>1</v>
      </c>
      <c r="N7" s="36"/>
      <c r="O7" s="37">
        <v>2</v>
      </c>
      <c r="P7" s="37"/>
      <c r="Q7" s="36"/>
      <c r="R7" s="36">
        <v>2</v>
      </c>
      <c r="S7" s="37">
        <v>1</v>
      </c>
      <c r="T7" s="37"/>
      <c r="U7" s="36">
        <v>1</v>
      </c>
      <c r="V7" s="36"/>
      <c r="W7" s="37">
        <v>1</v>
      </c>
      <c r="X7" s="37"/>
      <c r="Y7" s="36"/>
      <c r="Z7" s="36">
        <v>0</v>
      </c>
      <c r="AA7" s="38">
        <f t="shared" si="1"/>
        <v>9</v>
      </c>
      <c r="AC7" s="83">
        <v>2</v>
      </c>
      <c r="AD7" s="83">
        <f t="shared" si="4"/>
        <v>0</v>
      </c>
    </row>
    <row r="8" spans="1:30" ht="30" customHeight="1" x14ac:dyDescent="0.25">
      <c r="A8" s="31" t="str">
        <f t="shared" si="2"/>
        <v>Московский</v>
      </c>
      <c r="B8" s="32" t="str">
        <f t="shared" si="0"/>
        <v>ГБОУ СОШ №485</v>
      </c>
      <c r="C8" s="33">
        <f t="shared" si="0"/>
        <v>11485</v>
      </c>
      <c r="D8" s="33" t="str">
        <f t="shared" si="0"/>
        <v>СОШ с углуб.</v>
      </c>
      <c r="E8" s="35" t="str">
        <f t="shared" si="0"/>
        <v>3а</v>
      </c>
      <c r="F8" s="35">
        <f t="shared" si="0"/>
        <v>76</v>
      </c>
      <c r="G8" s="35">
        <f t="shared" si="0"/>
        <v>66</v>
      </c>
      <c r="H8" s="35">
        <f t="shared" si="3"/>
        <v>11485005</v>
      </c>
      <c r="I8" s="36"/>
      <c r="J8" s="36">
        <v>0</v>
      </c>
      <c r="K8" s="37"/>
      <c r="L8" s="37">
        <v>1</v>
      </c>
      <c r="M8" s="36">
        <v>1</v>
      </c>
      <c r="N8" s="36"/>
      <c r="O8" s="37">
        <v>2</v>
      </c>
      <c r="P8" s="37"/>
      <c r="Q8" s="36">
        <v>2</v>
      </c>
      <c r="R8" s="36"/>
      <c r="S8" s="37">
        <v>1</v>
      </c>
      <c r="T8" s="37"/>
      <c r="U8" s="36">
        <v>1</v>
      </c>
      <c r="V8" s="36"/>
      <c r="W8" s="37">
        <v>2</v>
      </c>
      <c r="X8" s="37"/>
      <c r="Y8" s="36"/>
      <c r="Z8" s="36">
        <v>1</v>
      </c>
      <c r="AA8" s="38">
        <f t="shared" si="1"/>
        <v>11</v>
      </c>
      <c r="AC8" s="83">
        <v>3</v>
      </c>
      <c r="AD8" s="83">
        <f t="shared" si="4"/>
        <v>0</v>
      </c>
    </row>
    <row r="9" spans="1:30" ht="30" customHeight="1" x14ac:dyDescent="0.25">
      <c r="A9" s="31" t="str">
        <f t="shared" si="2"/>
        <v>Московский</v>
      </c>
      <c r="B9" s="32" t="str">
        <f t="shared" si="0"/>
        <v>ГБОУ СОШ №485</v>
      </c>
      <c r="C9" s="33">
        <f t="shared" si="0"/>
        <v>11485</v>
      </c>
      <c r="D9" s="33" t="str">
        <f t="shared" si="0"/>
        <v>СОШ с углуб.</v>
      </c>
      <c r="E9" s="35" t="str">
        <f t="shared" si="0"/>
        <v>3а</v>
      </c>
      <c r="F9" s="35">
        <f t="shared" si="0"/>
        <v>76</v>
      </c>
      <c r="G9" s="35">
        <f t="shared" si="0"/>
        <v>66</v>
      </c>
      <c r="H9" s="35">
        <f t="shared" si="3"/>
        <v>11485006</v>
      </c>
      <c r="I9" s="36"/>
      <c r="J9" s="36">
        <v>0</v>
      </c>
      <c r="K9" s="37"/>
      <c r="L9" s="37">
        <v>1</v>
      </c>
      <c r="M9" s="36">
        <v>0</v>
      </c>
      <c r="N9" s="36"/>
      <c r="O9" s="37">
        <v>2</v>
      </c>
      <c r="P9" s="37"/>
      <c r="Q9" s="36">
        <v>2</v>
      </c>
      <c r="R9" s="36"/>
      <c r="S9" s="37">
        <v>0</v>
      </c>
      <c r="T9" s="37"/>
      <c r="U9" s="36"/>
      <c r="V9" s="36">
        <v>0</v>
      </c>
      <c r="W9" s="37">
        <v>2</v>
      </c>
      <c r="X9" s="37"/>
      <c r="Y9" s="36">
        <v>1</v>
      </c>
      <c r="Z9" s="36"/>
      <c r="AA9" s="38">
        <f t="shared" si="1"/>
        <v>8</v>
      </c>
      <c r="AC9" s="83">
        <v>4</v>
      </c>
      <c r="AD9" s="83">
        <f t="shared" si="4"/>
        <v>1</v>
      </c>
    </row>
    <row r="10" spans="1:30" ht="30" customHeight="1" x14ac:dyDescent="0.25">
      <c r="A10" s="31" t="str">
        <f t="shared" si="2"/>
        <v>Московский</v>
      </c>
      <c r="B10" s="32" t="str">
        <f t="shared" si="0"/>
        <v>ГБОУ СОШ №485</v>
      </c>
      <c r="C10" s="33">
        <f t="shared" si="0"/>
        <v>11485</v>
      </c>
      <c r="D10" s="33" t="str">
        <f t="shared" si="0"/>
        <v>СОШ с углуб.</v>
      </c>
      <c r="E10" s="35" t="str">
        <f t="shared" si="0"/>
        <v>3а</v>
      </c>
      <c r="F10" s="35">
        <f t="shared" si="0"/>
        <v>76</v>
      </c>
      <c r="G10" s="35">
        <f t="shared" si="0"/>
        <v>66</v>
      </c>
      <c r="H10" s="35">
        <f t="shared" si="3"/>
        <v>11485007</v>
      </c>
      <c r="I10" s="36">
        <v>2</v>
      </c>
      <c r="J10" s="36"/>
      <c r="K10" s="37"/>
      <c r="L10" s="37">
        <v>1</v>
      </c>
      <c r="M10" s="36"/>
      <c r="N10" s="36">
        <v>1</v>
      </c>
      <c r="O10" s="37">
        <v>2</v>
      </c>
      <c r="P10" s="37"/>
      <c r="Q10" s="36">
        <v>2</v>
      </c>
      <c r="R10" s="36"/>
      <c r="S10" s="37">
        <v>1</v>
      </c>
      <c r="T10" s="37"/>
      <c r="U10" s="36">
        <v>1</v>
      </c>
      <c r="V10" s="36"/>
      <c r="W10" s="37">
        <v>1</v>
      </c>
      <c r="X10" s="37"/>
      <c r="Y10" s="36">
        <v>1</v>
      </c>
      <c r="Z10" s="36"/>
      <c r="AA10" s="38">
        <f t="shared" si="1"/>
        <v>12</v>
      </c>
      <c r="AC10" s="83">
        <v>5</v>
      </c>
      <c r="AD10" s="83">
        <f t="shared" si="4"/>
        <v>0</v>
      </c>
    </row>
    <row r="11" spans="1:30" ht="30" customHeight="1" x14ac:dyDescent="0.25">
      <c r="A11" s="31" t="str">
        <f t="shared" si="2"/>
        <v>Московский</v>
      </c>
      <c r="B11" s="32" t="str">
        <f t="shared" si="0"/>
        <v>ГБОУ СОШ №485</v>
      </c>
      <c r="C11" s="33">
        <f t="shared" si="0"/>
        <v>11485</v>
      </c>
      <c r="D11" s="33" t="str">
        <f t="shared" si="0"/>
        <v>СОШ с углуб.</v>
      </c>
      <c r="E11" s="35" t="str">
        <f t="shared" si="0"/>
        <v>3а</v>
      </c>
      <c r="F11" s="35">
        <f t="shared" si="0"/>
        <v>76</v>
      </c>
      <c r="G11" s="35">
        <f t="shared" si="0"/>
        <v>66</v>
      </c>
      <c r="H11" s="35">
        <f t="shared" si="3"/>
        <v>11485008</v>
      </c>
      <c r="I11" s="36">
        <v>2</v>
      </c>
      <c r="J11" s="36"/>
      <c r="K11" s="37">
        <v>1</v>
      </c>
      <c r="L11" s="37"/>
      <c r="M11" s="36">
        <v>1</v>
      </c>
      <c r="N11" s="36"/>
      <c r="O11" s="37">
        <v>2</v>
      </c>
      <c r="P11" s="37"/>
      <c r="Q11" s="36"/>
      <c r="R11" s="36">
        <v>1</v>
      </c>
      <c r="S11" s="37">
        <v>1</v>
      </c>
      <c r="T11" s="37"/>
      <c r="U11" s="36">
        <v>0</v>
      </c>
      <c r="V11" s="36"/>
      <c r="W11" s="37">
        <v>2</v>
      </c>
      <c r="X11" s="37"/>
      <c r="Y11" s="36"/>
      <c r="Z11" s="36">
        <v>0</v>
      </c>
      <c r="AA11" s="38">
        <f t="shared" si="1"/>
        <v>10</v>
      </c>
      <c r="AC11" s="83">
        <v>6</v>
      </c>
      <c r="AD11" s="83">
        <f t="shared" si="4"/>
        <v>2</v>
      </c>
    </row>
    <row r="12" spans="1:30" ht="30" customHeight="1" x14ac:dyDescent="0.25">
      <c r="A12" s="31" t="str">
        <f t="shared" si="2"/>
        <v>Московский</v>
      </c>
      <c r="B12" s="32" t="str">
        <f t="shared" si="0"/>
        <v>ГБОУ СОШ №485</v>
      </c>
      <c r="C12" s="33">
        <f t="shared" si="0"/>
        <v>11485</v>
      </c>
      <c r="D12" s="33" t="str">
        <f t="shared" si="0"/>
        <v>СОШ с углуб.</v>
      </c>
      <c r="E12" s="35" t="str">
        <f t="shared" si="0"/>
        <v>3а</v>
      </c>
      <c r="F12" s="35">
        <f t="shared" si="0"/>
        <v>76</v>
      </c>
      <c r="G12" s="35">
        <f t="shared" si="0"/>
        <v>66</v>
      </c>
      <c r="H12" s="35">
        <f t="shared" si="3"/>
        <v>11485009</v>
      </c>
      <c r="I12" s="36">
        <v>0</v>
      </c>
      <c r="J12" s="36"/>
      <c r="K12" s="37">
        <v>1</v>
      </c>
      <c r="L12" s="37"/>
      <c r="M12" s="36">
        <v>1</v>
      </c>
      <c r="N12" s="36"/>
      <c r="O12" s="37"/>
      <c r="P12" s="37">
        <v>2</v>
      </c>
      <c r="Q12" s="36">
        <v>1</v>
      </c>
      <c r="R12" s="36"/>
      <c r="S12" s="37">
        <v>1</v>
      </c>
      <c r="T12" s="37"/>
      <c r="U12" s="36"/>
      <c r="V12" s="36">
        <v>1</v>
      </c>
      <c r="W12" s="37">
        <v>2</v>
      </c>
      <c r="X12" s="37"/>
      <c r="Y12" s="36">
        <v>1</v>
      </c>
      <c r="Z12" s="36"/>
      <c r="AA12" s="38">
        <f t="shared" si="1"/>
        <v>10</v>
      </c>
      <c r="AC12" s="83">
        <v>7</v>
      </c>
      <c r="AD12" s="83">
        <f t="shared" si="4"/>
        <v>5</v>
      </c>
    </row>
    <row r="13" spans="1:30" ht="30" customHeight="1" x14ac:dyDescent="0.25">
      <c r="A13" s="31" t="str">
        <f t="shared" si="2"/>
        <v>Московский</v>
      </c>
      <c r="B13" s="32" t="str">
        <f t="shared" si="0"/>
        <v>ГБОУ СОШ №485</v>
      </c>
      <c r="C13" s="33">
        <f t="shared" si="0"/>
        <v>11485</v>
      </c>
      <c r="D13" s="33" t="str">
        <f t="shared" si="0"/>
        <v>СОШ с углуб.</v>
      </c>
      <c r="E13" s="35" t="str">
        <f t="shared" si="0"/>
        <v>3а</v>
      </c>
      <c r="F13" s="35">
        <f t="shared" si="0"/>
        <v>76</v>
      </c>
      <c r="G13" s="35">
        <f t="shared" si="0"/>
        <v>66</v>
      </c>
      <c r="H13" s="35">
        <f t="shared" si="3"/>
        <v>11485010</v>
      </c>
      <c r="I13" s="36">
        <v>0</v>
      </c>
      <c r="J13" s="36"/>
      <c r="K13" s="37"/>
      <c r="L13" s="37">
        <v>1</v>
      </c>
      <c r="M13" s="36">
        <v>1</v>
      </c>
      <c r="N13" s="36"/>
      <c r="O13" s="37"/>
      <c r="P13" s="37">
        <v>2</v>
      </c>
      <c r="Q13" s="36"/>
      <c r="R13" s="36">
        <v>2</v>
      </c>
      <c r="S13" s="37">
        <v>1</v>
      </c>
      <c r="T13" s="37"/>
      <c r="U13" s="36">
        <v>1</v>
      </c>
      <c r="V13" s="36"/>
      <c r="W13" s="37"/>
      <c r="X13" s="37">
        <v>0</v>
      </c>
      <c r="Y13" s="36"/>
      <c r="Z13" s="36">
        <v>0</v>
      </c>
      <c r="AA13" s="38">
        <f t="shared" si="1"/>
        <v>8</v>
      </c>
      <c r="AC13" s="83">
        <v>8</v>
      </c>
      <c r="AD13" s="83">
        <f t="shared" si="4"/>
        <v>7</v>
      </c>
    </row>
    <row r="14" spans="1:30" ht="30" customHeight="1" x14ac:dyDescent="0.25">
      <c r="A14" s="31" t="str">
        <f t="shared" si="2"/>
        <v>Московский</v>
      </c>
      <c r="B14" s="32" t="str">
        <f t="shared" si="0"/>
        <v>ГБОУ СОШ №485</v>
      </c>
      <c r="C14" s="33">
        <f t="shared" si="0"/>
        <v>11485</v>
      </c>
      <c r="D14" s="33" t="str">
        <f t="shared" si="0"/>
        <v>СОШ с углуб.</v>
      </c>
      <c r="E14" s="35" t="str">
        <f t="shared" si="0"/>
        <v>3а</v>
      </c>
      <c r="F14" s="35">
        <f t="shared" si="0"/>
        <v>76</v>
      </c>
      <c r="G14" s="35">
        <f t="shared" si="0"/>
        <v>66</v>
      </c>
      <c r="H14" s="35">
        <f t="shared" si="3"/>
        <v>11485011</v>
      </c>
      <c r="I14" s="36">
        <v>2</v>
      </c>
      <c r="J14" s="36"/>
      <c r="K14" s="37">
        <v>1</v>
      </c>
      <c r="L14" s="37"/>
      <c r="M14" s="36">
        <v>1</v>
      </c>
      <c r="N14" s="36"/>
      <c r="O14" s="37">
        <v>1</v>
      </c>
      <c r="P14" s="37"/>
      <c r="Q14" s="36"/>
      <c r="R14" s="36">
        <v>2</v>
      </c>
      <c r="S14" s="37">
        <v>1</v>
      </c>
      <c r="T14" s="37"/>
      <c r="U14" s="36"/>
      <c r="V14" s="36">
        <v>1</v>
      </c>
      <c r="W14" s="37"/>
      <c r="X14" s="37">
        <v>2</v>
      </c>
      <c r="Y14" s="36">
        <v>0</v>
      </c>
      <c r="Z14" s="36"/>
      <c r="AA14" s="38">
        <f t="shared" si="1"/>
        <v>11</v>
      </c>
      <c r="AC14" s="83">
        <v>9</v>
      </c>
      <c r="AD14" s="83">
        <f t="shared" si="4"/>
        <v>10</v>
      </c>
    </row>
    <row r="15" spans="1:30" ht="30" customHeight="1" x14ac:dyDescent="0.25">
      <c r="A15" s="31" t="str">
        <f t="shared" si="2"/>
        <v>Московский</v>
      </c>
      <c r="B15" s="32" t="str">
        <f t="shared" si="0"/>
        <v>ГБОУ СОШ №485</v>
      </c>
      <c r="C15" s="33">
        <f t="shared" si="0"/>
        <v>11485</v>
      </c>
      <c r="D15" s="33" t="str">
        <f t="shared" si="0"/>
        <v>СОШ с углуб.</v>
      </c>
      <c r="E15" s="35" t="str">
        <f t="shared" si="0"/>
        <v>3а</v>
      </c>
      <c r="F15" s="35">
        <f t="shared" si="0"/>
        <v>76</v>
      </c>
      <c r="G15" s="35">
        <f t="shared" si="0"/>
        <v>66</v>
      </c>
      <c r="H15" s="35">
        <f t="shared" si="3"/>
        <v>11485012</v>
      </c>
      <c r="I15" s="36"/>
      <c r="J15" s="36">
        <v>0</v>
      </c>
      <c r="K15" s="37">
        <v>1</v>
      </c>
      <c r="L15" s="37"/>
      <c r="M15" s="36">
        <v>0</v>
      </c>
      <c r="N15" s="36"/>
      <c r="O15" s="37">
        <v>2</v>
      </c>
      <c r="P15" s="37"/>
      <c r="Q15" s="36"/>
      <c r="R15" s="36">
        <v>2</v>
      </c>
      <c r="S15" s="37">
        <v>0</v>
      </c>
      <c r="T15" s="37"/>
      <c r="U15" s="36">
        <v>1</v>
      </c>
      <c r="V15" s="36"/>
      <c r="W15" s="37">
        <v>1</v>
      </c>
      <c r="X15" s="37"/>
      <c r="Y15" s="36"/>
      <c r="Z15" s="36">
        <v>0</v>
      </c>
      <c r="AA15" s="38">
        <f t="shared" si="1"/>
        <v>7</v>
      </c>
      <c r="AC15" s="83">
        <v>10</v>
      </c>
      <c r="AD15" s="83">
        <f t="shared" si="4"/>
        <v>12</v>
      </c>
    </row>
    <row r="16" spans="1:30" ht="30" customHeight="1" x14ac:dyDescent="0.25">
      <c r="A16" s="31" t="str">
        <f t="shared" si="2"/>
        <v>Московский</v>
      </c>
      <c r="B16" s="32" t="str">
        <f t="shared" si="0"/>
        <v>ГБОУ СОШ №485</v>
      </c>
      <c r="C16" s="33">
        <f t="shared" si="0"/>
        <v>11485</v>
      </c>
      <c r="D16" s="33" t="str">
        <f t="shared" si="0"/>
        <v>СОШ с углуб.</v>
      </c>
      <c r="E16" s="35" t="str">
        <f t="shared" si="0"/>
        <v>3а</v>
      </c>
      <c r="F16" s="35">
        <f t="shared" si="0"/>
        <v>76</v>
      </c>
      <c r="G16" s="35">
        <f t="shared" si="0"/>
        <v>66</v>
      </c>
      <c r="H16" s="35">
        <f t="shared" si="3"/>
        <v>11485013</v>
      </c>
      <c r="I16" s="36">
        <v>0</v>
      </c>
      <c r="J16" s="36"/>
      <c r="K16" s="37"/>
      <c r="L16" s="37">
        <v>1</v>
      </c>
      <c r="M16" s="36">
        <v>0</v>
      </c>
      <c r="N16" s="36"/>
      <c r="O16" s="37"/>
      <c r="P16" s="37">
        <v>1</v>
      </c>
      <c r="Q16" s="36"/>
      <c r="R16" s="36">
        <v>2</v>
      </c>
      <c r="S16" s="37"/>
      <c r="T16" s="37">
        <v>0</v>
      </c>
      <c r="U16" s="36">
        <v>1</v>
      </c>
      <c r="V16" s="36"/>
      <c r="W16" s="37">
        <v>0</v>
      </c>
      <c r="X16" s="37"/>
      <c r="Y16" s="36"/>
      <c r="Z16" s="36">
        <v>1</v>
      </c>
      <c r="AA16" s="38">
        <f t="shared" si="1"/>
        <v>6</v>
      </c>
      <c r="AC16" s="83">
        <v>11</v>
      </c>
      <c r="AD16" s="83">
        <f t="shared" si="4"/>
        <v>12</v>
      </c>
    </row>
    <row r="17" spans="1:30" ht="30" customHeight="1" x14ac:dyDescent="0.25">
      <c r="A17" s="31" t="str">
        <f t="shared" si="2"/>
        <v>Московский</v>
      </c>
      <c r="B17" s="32" t="str">
        <f t="shared" si="0"/>
        <v>ГБОУ СОШ №485</v>
      </c>
      <c r="C17" s="33">
        <f t="shared" si="0"/>
        <v>11485</v>
      </c>
      <c r="D17" s="33" t="str">
        <f t="shared" si="0"/>
        <v>СОШ с углуб.</v>
      </c>
      <c r="E17" s="35" t="str">
        <f t="shared" si="0"/>
        <v>3а</v>
      </c>
      <c r="F17" s="35">
        <f t="shared" si="0"/>
        <v>76</v>
      </c>
      <c r="G17" s="35">
        <f t="shared" si="0"/>
        <v>66</v>
      </c>
      <c r="H17" s="35">
        <f t="shared" si="3"/>
        <v>11485014</v>
      </c>
      <c r="I17" s="36">
        <v>0</v>
      </c>
      <c r="J17" s="36"/>
      <c r="K17" s="37"/>
      <c r="L17" s="37">
        <v>1</v>
      </c>
      <c r="M17" s="36"/>
      <c r="N17" s="36">
        <v>1</v>
      </c>
      <c r="O17" s="37">
        <v>1</v>
      </c>
      <c r="P17" s="37"/>
      <c r="Q17" s="36"/>
      <c r="R17" s="36">
        <v>2</v>
      </c>
      <c r="S17" s="37">
        <v>1</v>
      </c>
      <c r="T17" s="37"/>
      <c r="U17" s="36">
        <v>0</v>
      </c>
      <c r="V17" s="36"/>
      <c r="W17" s="37">
        <v>2</v>
      </c>
      <c r="X17" s="37"/>
      <c r="Y17" s="36">
        <v>1</v>
      </c>
      <c r="Z17" s="36"/>
      <c r="AA17" s="38">
        <f t="shared" si="1"/>
        <v>9</v>
      </c>
      <c r="AC17" s="83">
        <v>12</v>
      </c>
      <c r="AD17" s="83">
        <f t="shared" si="4"/>
        <v>12</v>
      </c>
    </row>
    <row r="18" spans="1:30" ht="30" customHeight="1" x14ac:dyDescent="0.25">
      <c r="A18" s="31" t="str">
        <f t="shared" si="2"/>
        <v>Московский</v>
      </c>
      <c r="B18" s="32" t="str">
        <f t="shared" si="0"/>
        <v>ГБОУ СОШ №485</v>
      </c>
      <c r="C18" s="33">
        <f t="shared" si="0"/>
        <v>11485</v>
      </c>
      <c r="D18" s="33" t="str">
        <f t="shared" si="0"/>
        <v>СОШ с углуб.</v>
      </c>
      <c r="E18" s="35" t="str">
        <f t="shared" si="0"/>
        <v>3а</v>
      </c>
      <c r="F18" s="35">
        <f t="shared" si="0"/>
        <v>76</v>
      </c>
      <c r="G18" s="35">
        <f t="shared" si="0"/>
        <v>66</v>
      </c>
      <c r="H18" s="35">
        <f t="shared" si="3"/>
        <v>11485015</v>
      </c>
      <c r="I18" s="36">
        <v>2</v>
      </c>
      <c r="J18" s="36"/>
      <c r="K18" s="37">
        <v>1</v>
      </c>
      <c r="L18" s="37"/>
      <c r="M18" s="36">
        <v>1</v>
      </c>
      <c r="N18" s="36"/>
      <c r="O18" s="37"/>
      <c r="P18" s="37">
        <v>2</v>
      </c>
      <c r="Q18" s="36"/>
      <c r="R18" s="36">
        <v>2</v>
      </c>
      <c r="S18" s="37"/>
      <c r="T18" s="37">
        <v>1</v>
      </c>
      <c r="U18" s="36"/>
      <c r="V18" s="36">
        <v>1</v>
      </c>
      <c r="W18" s="37">
        <v>2</v>
      </c>
      <c r="X18" s="37"/>
      <c r="Y18" s="36">
        <v>1</v>
      </c>
      <c r="Z18" s="36"/>
      <c r="AA18" s="38">
        <f t="shared" si="1"/>
        <v>13</v>
      </c>
      <c r="AC18" s="83">
        <v>13</v>
      </c>
      <c r="AD18" s="83">
        <f t="shared" si="4"/>
        <v>5</v>
      </c>
    </row>
    <row r="19" spans="1:30" ht="30" customHeight="1" x14ac:dyDescent="0.25">
      <c r="A19" s="31" t="str">
        <f t="shared" si="2"/>
        <v>Московский</v>
      </c>
      <c r="B19" s="32" t="str">
        <f t="shared" si="0"/>
        <v>ГБОУ СОШ №485</v>
      </c>
      <c r="C19" s="33">
        <f t="shared" si="0"/>
        <v>11485</v>
      </c>
      <c r="D19" s="33" t="str">
        <f t="shared" si="0"/>
        <v>СОШ с углуб.</v>
      </c>
      <c r="E19" s="35" t="str">
        <f t="shared" si="0"/>
        <v>3а</v>
      </c>
      <c r="F19" s="35">
        <f t="shared" si="0"/>
        <v>76</v>
      </c>
      <c r="G19" s="35">
        <f t="shared" si="0"/>
        <v>66</v>
      </c>
      <c r="H19" s="35">
        <f t="shared" si="3"/>
        <v>11485016</v>
      </c>
      <c r="I19" s="36">
        <v>2</v>
      </c>
      <c r="J19" s="36"/>
      <c r="K19" s="37">
        <v>1</v>
      </c>
      <c r="L19" s="37"/>
      <c r="M19" s="36">
        <v>1</v>
      </c>
      <c r="N19" s="36"/>
      <c r="O19" s="37"/>
      <c r="P19" s="37">
        <v>2</v>
      </c>
      <c r="Q19" s="36">
        <v>1</v>
      </c>
      <c r="R19" s="36"/>
      <c r="S19" s="37">
        <v>1</v>
      </c>
      <c r="T19" s="37"/>
      <c r="U19" s="36">
        <v>0</v>
      </c>
      <c r="V19" s="36"/>
      <c r="W19" s="37">
        <v>2</v>
      </c>
      <c r="X19" s="37"/>
      <c r="Y19" s="36">
        <v>1</v>
      </c>
      <c r="Z19" s="36"/>
      <c r="AA19" s="38">
        <f t="shared" si="1"/>
        <v>11</v>
      </c>
      <c r="AC19" s="52"/>
      <c r="AD19" s="85">
        <f>SUM(AD5:AD18)</f>
        <v>66</v>
      </c>
    </row>
    <row r="20" spans="1:30" ht="30" customHeight="1" x14ac:dyDescent="0.25">
      <c r="A20" s="31" t="str">
        <f t="shared" si="2"/>
        <v>Московский</v>
      </c>
      <c r="B20" s="32" t="str">
        <f t="shared" si="0"/>
        <v>ГБОУ СОШ №485</v>
      </c>
      <c r="C20" s="33">
        <f t="shared" si="0"/>
        <v>11485</v>
      </c>
      <c r="D20" s="33" t="str">
        <f t="shared" si="0"/>
        <v>СОШ с углуб.</v>
      </c>
      <c r="E20" s="35" t="str">
        <f t="shared" si="0"/>
        <v>3а</v>
      </c>
      <c r="F20" s="35">
        <f t="shared" si="0"/>
        <v>76</v>
      </c>
      <c r="G20" s="35">
        <f t="shared" si="0"/>
        <v>66</v>
      </c>
      <c r="H20" s="35">
        <f t="shared" si="3"/>
        <v>11485017</v>
      </c>
      <c r="I20" s="36"/>
      <c r="J20" s="36">
        <v>2</v>
      </c>
      <c r="K20" s="37">
        <v>0</v>
      </c>
      <c r="L20" s="37"/>
      <c r="M20" s="36">
        <v>1</v>
      </c>
      <c r="N20" s="36"/>
      <c r="O20" s="37">
        <v>1</v>
      </c>
      <c r="P20" s="37"/>
      <c r="Q20" s="36">
        <v>2</v>
      </c>
      <c r="R20" s="36"/>
      <c r="S20" s="37">
        <v>0</v>
      </c>
      <c r="T20" s="37"/>
      <c r="U20" s="36"/>
      <c r="V20" s="36">
        <v>1</v>
      </c>
      <c r="W20" s="37"/>
      <c r="X20" s="37">
        <v>1</v>
      </c>
      <c r="Y20" s="36"/>
      <c r="Z20" s="36">
        <v>1</v>
      </c>
      <c r="AA20" s="38">
        <f t="shared" si="1"/>
        <v>9</v>
      </c>
    </row>
    <row r="21" spans="1:30" ht="30" customHeight="1" x14ac:dyDescent="0.25">
      <c r="A21" s="31" t="str">
        <f t="shared" si="2"/>
        <v>Московский</v>
      </c>
      <c r="B21" s="32" t="str">
        <f t="shared" si="2"/>
        <v>ГБОУ СОШ №485</v>
      </c>
      <c r="C21" s="33">
        <f t="shared" si="2"/>
        <v>11485</v>
      </c>
      <c r="D21" s="33" t="str">
        <f t="shared" si="2"/>
        <v>СОШ с углуб.</v>
      </c>
      <c r="E21" s="35" t="str">
        <f t="shared" si="2"/>
        <v>3а</v>
      </c>
      <c r="F21" s="35">
        <f t="shared" si="2"/>
        <v>76</v>
      </c>
      <c r="G21" s="35">
        <f t="shared" si="2"/>
        <v>66</v>
      </c>
      <c r="H21" s="35">
        <f t="shared" si="3"/>
        <v>11485018</v>
      </c>
      <c r="I21" s="36"/>
      <c r="J21" s="36">
        <v>2</v>
      </c>
      <c r="K21" s="37">
        <v>1</v>
      </c>
      <c r="L21" s="37"/>
      <c r="M21" s="36">
        <v>1</v>
      </c>
      <c r="N21" s="36"/>
      <c r="O21" s="37"/>
      <c r="P21" s="37">
        <v>2</v>
      </c>
      <c r="Q21" s="36">
        <v>2</v>
      </c>
      <c r="R21" s="36"/>
      <c r="S21" s="37">
        <v>1</v>
      </c>
      <c r="T21" s="37"/>
      <c r="U21" s="36"/>
      <c r="V21" s="36">
        <v>1</v>
      </c>
      <c r="W21" s="37"/>
      <c r="X21" s="37">
        <v>2</v>
      </c>
      <c r="Y21" s="36"/>
      <c r="Z21" s="36">
        <v>1</v>
      </c>
      <c r="AA21" s="38">
        <f t="shared" si="1"/>
        <v>13</v>
      </c>
    </row>
    <row r="22" spans="1:30" ht="30" customHeight="1" x14ac:dyDescent="0.25">
      <c r="A22" s="31" t="str">
        <f t="shared" ref="A22:G37" si="5">A21</f>
        <v>Московский</v>
      </c>
      <c r="B22" s="32" t="str">
        <f t="shared" si="5"/>
        <v>ГБОУ СОШ №485</v>
      </c>
      <c r="C22" s="33">
        <f t="shared" si="5"/>
        <v>11485</v>
      </c>
      <c r="D22" s="33" t="str">
        <f t="shared" si="5"/>
        <v>СОШ с углуб.</v>
      </c>
      <c r="E22" s="35" t="str">
        <f t="shared" si="5"/>
        <v>3а</v>
      </c>
      <c r="F22" s="35">
        <f t="shared" si="5"/>
        <v>76</v>
      </c>
      <c r="G22" s="35">
        <f t="shared" si="5"/>
        <v>66</v>
      </c>
      <c r="H22" s="35">
        <f t="shared" si="3"/>
        <v>11485019</v>
      </c>
      <c r="I22" s="36">
        <v>2</v>
      </c>
      <c r="J22" s="36"/>
      <c r="K22" s="37">
        <v>1</v>
      </c>
      <c r="L22" s="37"/>
      <c r="M22" s="36">
        <v>1</v>
      </c>
      <c r="N22" s="36"/>
      <c r="O22" s="37"/>
      <c r="P22" s="37">
        <v>2</v>
      </c>
      <c r="Q22" s="36">
        <v>2</v>
      </c>
      <c r="R22" s="36"/>
      <c r="S22" s="37">
        <v>0</v>
      </c>
      <c r="T22" s="37"/>
      <c r="U22" s="36">
        <v>0</v>
      </c>
      <c r="V22" s="36"/>
      <c r="W22" s="37">
        <v>1</v>
      </c>
      <c r="X22" s="37"/>
      <c r="Y22" s="36">
        <v>0</v>
      </c>
      <c r="Z22" s="36"/>
      <c r="AA22" s="38">
        <f t="shared" si="1"/>
        <v>9</v>
      </c>
    </row>
    <row r="23" spans="1:30" ht="30" customHeight="1" x14ac:dyDescent="0.25">
      <c r="A23" s="31" t="str">
        <f t="shared" si="5"/>
        <v>Московский</v>
      </c>
      <c r="B23" s="32" t="str">
        <f t="shared" si="5"/>
        <v>ГБОУ СОШ №485</v>
      </c>
      <c r="C23" s="33">
        <f t="shared" si="5"/>
        <v>11485</v>
      </c>
      <c r="D23" s="33" t="str">
        <f t="shared" si="5"/>
        <v>СОШ с углуб.</v>
      </c>
      <c r="E23" s="35" t="str">
        <f t="shared" si="5"/>
        <v>3а</v>
      </c>
      <c r="F23" s="35">
        <f t="shared" si="5"/>
        <v>76</v>
      </c>
      <c r="G23" s="35">
        <f t="shared" si="5"/>
        <v>66</v>
      </c>
      <c r="H23" s="35">
        <f t="shared" si="3"/>
        <v>11485020</v>
      </c>
      <c r="I23" s="36">
        <v>0</v>
      </c>
      <c r="J23" s="36"/>
      <c r="K23" s="37">
        <v>1</v>
      </c>
      <c r="L23" s="37"/>
      <c r="M23" s="36">
        <v>0</v>
      </c>
      <c r="N23" s="36"/>
      <c r="O23" s="37"/>
      <c r="P23" s="37">
        <v>2</v>
      </c>
      <c r="Q23" s="36">
        <v>2</v>
      </c>
      <c r="R23" s="36"/>
      <c r="S23" s="37">
        <v>1</v>
      </c>
      <c r="T23" s="37"/>
      <c r="U23" s="36">
        <v>1</v>
      </c>
      <c r="V23" s="36"/>
      <c r="W23" s="37">
        <v>2</v>
      </c>
      <c r="X23" s="37"/>
      <c r="Y23" s="36">
        <v>1</v>
      </c>
      <c r="Z23" s="36"/>
      <c r="AA23" s="38">
        <f t="shared" si="1"/>
        <v>10</v>
      </c>
    </row>
    <row r="24" spans="1:30" ht="30" customHeight="1" x14ac:dyDescent="0.25">
      <c r="A24" s="31" t="str">
        <f t="shared" si="5"/>
        <v>Московский</v>
      </c>
      <c r="B24" s="32" t="str">
        <f t="shared" si="5"/>
        <v>ГБОУ СОШ №485</v>
      </c>
      <c r="C24" s="33">
        <f t="shared" si="5"/>
        <v>11485</v>
      </c>
      <c r="D24" s="33" t="str">
        <f t="shared" si="5"/>
        <v>СОШ с углуб.</v>
      </c>
      <c r="E24" s="35" t="str">
        <f t="shared" si="5"/>
        <v>3а</v>
      </c>
      <c r="F24" s="35">
        <f t="shared" si="5"/>
        <v>76</v>
      </c>
      <c r="G24" s="35">
        <f t="shared" si="5"/>
        <v>66</v>
      </c>
      <c r="H24" s="35">
        <f t="shared" si="3"/>
        <v>11485021</v>
      </c>
      <c r="I24" s="36"/>
      <c r="J24" s="36">
        <v>2</v>
      </c>
      <c r="K24" s="37"/>
      <c r="L24" s="37">
        <v>1</v>
      </c>
      <c r="M24" s="36">
        <v>1</v>
      </c>
      <c r="N24" s="36"/>
      <c r="O24" s="37">
        <v>2</v>
      </c>
      <c r="P24" s="37"/>
      <c r="Q24" s="36">
        <v>2</v>
      </c>
      <c r="R24" s="36"/>
      <c r="S24" s="37"/>
      <c r="T24" s="37">
        <v>0</v>
      </c>
      <c r="U24" s="36"/>
      <c r="V24" s="36">
        <v>1</v>
      </c>
      <c r="W24" s="37"/>
      <c r="X24" s="37">
        <v>2</v>
      </c>
      <c r="Y24" s="36"/>
      <c r="Z24" s="36">
        <v>0</v>
      </c>
      <c r="AA24" s="38">
        <f t="shared" si="1"/>
        <v>11</v>
      </c>
    </row>
    <row r="25" spans="1:30" ht="30" customHeight="1" x14ac:dyDescent="0.25">
      <c r="A25" s="31" t="str">
        <f t="shared" si="5"/>
        <v>Московский</v>
      </c>
      <c r="B25" s="32" t="str">
        <f t="shared" si="5"/>
        <v>ГБОУ СОШ №485</v>
      </c>
      <c r="C25" s="33">
        <f t="shared" si="5"/>
        <v>11485</v>
      </c>
      <c r="D25" s="33" t="str">
        <f t="shared" si="5"/>
        <v>СОШ с углуб.</v>
      </c>
      <c r="E25" s="35" t="str">
        <f t="shared" si="5"/>
        <v>3а</v>
      </c>
      <c r="F25" s="35">
        <f t="shared" si="5"/>
        <v>76</v>
      </c>
      <c r="G25" s="35">
        <f t="shared" si="5"/>
        <v>66</v>
      </c>
      <c r="H25" s="35">
        <f t="shared" si="3"/>
        <v>11485022</v>
      </c>
      <c r="I25" s="36">
        <v>0</v>
      </c>
      <c r="J25" s="36"/>
      <c r="K25" s="37"/>
      <c r="L25" s="37">
        <v>1</v>
      </c>
      <c r="M25" s="36"/>
      <c r="N25" s="36">
        <v>1</v>
      </c>
      <c r="O25" s="37">
        <v>2</v>
      </c>
      <c r="P25" s="37"/>
      <c r="Q25" s="36"/>
      <c r="R25" s="36">
        <v>2</v>
      </c>
      <c r="S25" s="37"/>
      <c r="T25" s="37">
        <v>1</v>
      </c>
      <c r="U25" s="36">
        <v>1</v>
      </c>
      <c r="V25" s="36"/>
      <c r="W25" s="37">
        <v>1</v>
      </c>
      <c r="X25" s="37"/>
      <c r="Y25" s="36">
        <v>1</v>
      </c>
      <c r="Z25" s="36"/>
      <c r="AA25" s="38">
        <f t="shared" si="1"/>
        <v>10</v>
      </c>
    </row>
    <row r="26" spans="1:30" ht="30" customHeight="1" x14ac:dyDescent="0.25">
      <c r="A26" s="31" t="str">
        <f t="shared" si="5"/>
        <v>Московский</v>
      </c>
      <c r="B26" s="32" t="str">
        <f t="shared" si="5"/>
        <v>ГБОУ СОШ №485</v>
      </c>
      <c r="C26" s="33">
        <f t="shared" si="5"/>
        <v>11485</v>
      </c>
      <c r="D26" s="33" t="str">
        <f t="shared" si="5"/>
        <v>СОШ с углуб.</v>
      </c>
      <c r="E26" s="35" t="str">
        <f t="shared" si="5"/>
        <v>3а</v>
      </c>
      <c r="F26" s="35">
        <f t="shared" si="5"/>
        <v>76</v>
      </c>
      <c r="G26" s="35">
        <f t="shared" si="5"/>
        <v>66</v>
      </c>
      <c r="H26" s="35">
        <f t="shared" si="3"/>
        <v>11485023</v>
      </c>
      <c r="I26" s="36">
        <v>0</v>
      </c>
      <c r="J26" s="36"/>
      <c r="K26" s="37"/>
      <c r="L26" s="37">
        <v>1</v>
      </c>
      <c r="M26" s="36"/>
      <c r="N26" s="36">
        <v>1</v>
      </c>
      <c r="O26" s="37"/>
      <c r="P26" s="37">
        <v>1</v>
      </c>
      <c r="Q26" s="36">
        <v>2</v>
      </c>
      <c r="R26" s="36"/>
      <c r="S26" s="37">
        <v>0</v>
      </c>
      <c r="T26" s="37"/>
      <c r="U26" s="36">
        <v>0</v>
      </c>
      <c r="V26" s="36"/>
      <c r="W26" s="37">
        <v>1</v>
      </c>
      <c r="X26" s="37"/>
      <c r="Y26" s="36">
        <v>1</v>
      </c>
      <c r="Z26" s="36"/>
      <c r="AA26" s="38">
        <f t="shared" si="1"/>
        <v>7</v>
      </c>
    </row>
    <row r="27" spans="1:30" ht="30" customHeight="1" x14ac:dyDescent="0.25">
      <c r="A27" s="31" t="str">
        <f t="shared" si="5"/>
        <v>Московский</v>
      </c>
      <c r="B27" s="32" t="str">
        <f t="shared" si="5"/>
        <v>ГБОУ СОШ №485</v>
      </c>
      <c r="C27" s="33">
        <f t="shared" si="5"/>
        <v>11485</v>
      </c>
      <c r="D27" s="33" t="str">
        <f t="shared" si="5"/>
        <v>СОШ с углуб.</v>
      </c>
      <c r="E27" s="35" t="str">
        <f t="shared" si="5"/>
        <v>3а</v>
      </c>
      <c r="F27" s="35">
        <f t="shared" si="5"/>
        <v>76</v>
      </c>
      <c r="G27" s="35">
        <f t="shared" si="5"/>
        <v>66</v>
      </c>
      <c r="H27" s="35">
        <f t="shared" si="3"/>
        <v>11485024</v>
      </c>
      <c r="I27" s="36">
        <v>0</v>
      </c>
      <c r="J27" s="36"/>
      <c r="K27" s="37"/>
      <c r="L27" s="37">
        <v>1</v>
      </c>
      <c r="M27" s="36"/>
      <c r="N27" s="36">
        <v>1</v>
      </c>
      <c r="O27" s="37"/>
      <c r="P27" s="37">
        <v>2</v>
      </c>
      <c r="Q27" s="36">
        <v>2</v>
      </c>
      <c r="R27" s="36"/>
      <c r="S27" s="37">
        <v>0</v>
      </c>
      <c r="T27" s="37"/>
      <c r="U27" s="36"/>
      <c r="V27" s="36">
        <v>0</v>
      </c>
      <c r="W27" s="37"/>
      <c r="X27" s="37">
        <v>1</v>
      </c>
      <c r="Y27" s="36">
        <v>1</v>
      </c>
      <c r="Z27" s="36"/>
      <c r="AA27" s="38">
        <f t="shared" si="1"/>
        <v>8</v>
      </c>
    </row>
    <row r="28" spans="1:30" ht="30" customHeight="1" x14ac:dyDescent="0.25">
      <c r="A28" s="31" t="str">
        <f t="shared" si="5"/>
        <v>Московский</v>
      </c>
      <c r="B28" s="32" t="str">
        <f t="shared" si="5"/>
        <v>ГБОУ СОШ №485</v>
      </c>
      <c r="C28" s="33">
        <f t="shared" si="5"/>
        <v>11485</v>
      </c>
      <c r="D28" s="33" t="str">
        <f t="shared" si="5"/>
        <v>СОШ с углуб.</v>
      </c>
      <c r="E28" s="35" t="str">
        <f t="shared" si="5"/>
        <v>3а</v>
      </c>
      <c r="F28" s="35">
        <f t="shared" si="5"/>
        <v>76</v>
      </c>
      <c r="G28" s="35">
        <f t="shared" si="5"/>
        <v>66</v>
      </c>
      <c r="H28" s="35">
        <f t="shared" si="3"/>
        <v>11485025</v>
      </c>
      <c r="I28" s="36">
        <v>2</v>
      </c>
      <c r="J28" s="36"/>
      <c r="K28" s="37">
        <v>1</v>
      </c>
      <c r="L28" s="37"/>
      <c r="M28" s="36">
        <v>1</v>
      </c>
      <c r="N28" s="36"/>
      <c r="O28" s="37"/>
      <c r="P28" s="37">
        <v>2</v>
      </c>
      <c r="Q28" s="36">
        <v>2</v>
      </c>
      <c r="R28" s="36"/>
      <c r="S28" s="37">
        <v>1</v>
      </c>
      <c r="T28" s="37"/>
      <c r="U28" s="36">
        <v>1</v>
      </c>
      <c r="V28" s="36"/>
      <c r="W28" s="37"/>
      <c r="X28" s="37">
        <v>1</v>
      </c>
      <c r="Y28" s="36">
        <v>1</v>
      </c>
      <c r="Z28" s="36"/>
      <c r="AA28" s="38">
        <f t="shared" si="1"/>
        <v>12</v>
      </c>
    </row>
    <row r="29" spans="1:30" ht="30" customHeight="1" x14ac:dyDescent="0.25">
      <c r="A29" s="31" t="str">
        <f t="shared" si="5"/>
        <v>Московский</v>
      </c>
      <c r="B29" s="32" t="str">
        <f t="shared" si="5"/>
        <v>ГБОУ СОШ №485</v>
      </c>
      <c r="C29" s="33">
        <f t="shared" si="5"/>
        <v>11485</v>
      </c>
      <c r="D29" s="33" t="str">
        <f t="shared" si="5"/>
        <v>СОШ с углуб.</v>
      </c>
      <c r="E29" s="35" t="str">
        <f t="shared" si="5"/>
        <v>3а</v>
      </c>
      <c r="F29" s="35">
        <f t="shared" si="5"/>
        <v>76</v>
      </c>
      <c r="G29" s="35">
        <f t="shared" si="5"/>
        <v>66</v>
      </c>
      <c r="H29" s="35">
        <f t="shared" si="3"/>
        <v>11485026</v>
      </c>
      <c r="I29" s="36">
        <v>0</v>
      </c>
      <c r="J29" s="36"/>
      <c r="K29" s="37">
        <v>1</v>
      </c>
      <c r="L29" s="37"/>
      <c r="M29" s="36">
        <v>1</v>
      </c>
      <c r="N29" s="36"/>
      <c r="O29" s="37"/>
      <c r="P29" s="37">
        <v>1</v>
      </c>
      <c r="Q29" s="36">
        <v>1</v>
      </c>
      <c r="R29" s="36"/>
      <c r="S29" s="37">
        <v>1</v>
      </c>
      <c r="T29" s="37"/>
      <c r="U29" s="36"/>
      <c r="V29" s="36">
        <v>0</v>
      </c>
      <c r="W29" s="37"/>
      <c r="X29" s="37">
        <v>1</v>
      </c>
      <c r="Y29" s="36">
        <v>0</v>
      </c>
      <c r="Z29" s="36"/>
      <c r="AA29" s="38">
        <f t="shared" si="1"/>
        <v>6</v>
      </c>
    </row>
    <row r="30" spans="1:30" ht="30" customHeight="1" x14ac:dyDescent="0.25">
      <c r="A30" s="31" t="str">
        <f t="shared" si="5"/>
        <v>Московский</v>
      </c>
      <c r="B30" s="32" t="str">
        <f t="shared" si="5"/>
        <v>ГБОУ СОШ №485</v>
      </c>
      <c r="C30" s="33">
        <f t="shared" si="5"/>
        <v>11485</v>
      </c>
      <c r="D30" s="33" t="str">
        <f t="shared" si="5"/>
        <v>СОШ с углуб.</v>
      </c>
      <c r="E30" s="35" t="str">
        <f t="shared" si="5"/>
        <v>3а</v>
      </c>
      <c r="F30" s="35">
        <f t="shared" si="5"/>
        <v>76</v>
      </c>
      <c r="G30" s="35">
        <f t="shared" si="5"/>
        <v>66</v>
      </c>
      <c r="H30" s="35">
        <f t="shared" si="3"/>
        <v>11485027</v>
      </c>
      <c r="I30" s="36"/>
      <c r="J30" s="36">
        <v>0</v>
      </c>
      <c r="K30" s="37">
        <v>1</v>
      </c>
      <c r="L30" s="37"/>
      <c r="M30" s="36">
        <v>1</v>
      </c>
      <c r="N30" s="36"/>
      <c r="O30" s="37">
        <v>1</v>
      </c>
      <c r="P30" s="37"/>
      <c r="Q30" s="36">
        <v>1</v>
      </c>
      <c r="R30" s="36"/>
      <c r="S30" s="37"/>
      <c r="T30" s="37">
        <v>1</v>
      </c>
      <c r="U30" s="36">
        <v>0</v>
      </c>
      <c r="V30" s="36"/>
      <c r="W30" s="37">
        <v>1</v>
      </c>
      <c r="X30" s="37"/>
      <c r="Y30" s="36">
        <v>1</v>
      </c>
      <c r="Z30" s="36"/>
      <c r="AA30" s="38">
        <f t="shared" si="1"/>
        <v>7</v>
      </c>
    </row>
    <row r="31" spans="1:30" ht="30" customHeight="1" x14ac:dyDescent="0.25">
      <c r="A31" s="31" t="str">
        <f t="shared" si="5"/>
        <v>Московский</v>
      </c>
      <c r="B31" s="32" t="str">
        <f t="shared" si="5"/>
        <v>ГБОУ СОШ №485</v>
      </c>
      <c r="C31" s="33">
        <f t="shared" si="5"/>
        <v>11485</v>
      </c>
      <c r="D31" s="33" t="str">
        <f t="shared" si="5"/>
        <v>СОШ с углуб.</v>
      </c>
      <c r="E31" s="35" t="str">
        <f t="shared" si="5"/>
        <v>3а</v>
      </c>
      <c r="F31" s="35">
        <f t="shared" si="5"/>
        <v>76</v>
      </c>
      <c r="G31" s="35">
        <f t="shared" si="5"/>
        <v>66</v>
      </c>
      <c r="H31" s="35">
        <f t="shared" si="3"/>
        <v>11485028</v>
      </c>
      <c r="I31" s="36">
        <v>2</v>
      </c>
      <c r="J31" s="36"/>
      <c r="K31" s="37">
        <v>1</v>
      </c>
      <c r="L31" s="37"/>
      <c r="M31" s="36">
        <v>1</v>
      </c>
      <c r="N31" s="36"/>
      <c r="O31" s="37">
        <v>1</v>
      </c>
      <c r="P31" s="37"/>
      <c r="Q31" s="36">
        <v>2</v>
      </c>
      <c r="R31" s="36"/>
      <c r="S31" s="37">
        <v>1</v>
      </c>
      <c r="T31" s="37"/>
      <c r="U31" s="36">
        <v>0</v>
      </c>
      <c r="V31" s="36"/>
      <c r="W31" s="37">
        <v>1</v>
      </c>
      <c r="X31" s="37"/>
      <c r="Y31" s="36">
        <v>1</v>
      </c>
      <c r="Z31" s="36"/>
      <c r="AA31" s="38">
        <f t="shared" si="1"/>
        <v>10</v>
      </c>
    </row>
    <row r="32" spans="1:30" ht="30" customHeight="1" x14ac:dyDescent="0.25">
      <c r="A32" s="31" t="str">
        <f t="shared" si="5"/>
        <v>Московский</v>
      </c>
      <c r="B32" s="32" t="str">
        <f t="shared" si="5"/>
        <v>ГБОУ СОШ №485</v>
      </c>
      <c r="C32" s="33">
        <f t="shared" si="5"/>
        <v>11485</v>
      </c>
      <c r="D32" s="33" t="str">
        <f t="shared" si="5"/>
        <v>СОШ с углуб.</v>
      </c>
      <c r="E32" s="35" t="str">
        <f t="shared" si="5"/>
        <v>3а</v>
      </c>
      <c r="F32" s="35">
        <f t="shared" si="5"/>
        <v>76</v>
      </c>
      <c r="G32" s="35">
        <f t="shared" si="5"/>
        <v>66</v>
      </c>
      <c r="H32" s="35">
        <f t="shared" si="3"/>
        <v>11485029</v>
      </c>
      <c r="I32" s="36">
        <v>2</v>
      </c>
      <c r="J32" s="36"/>
      <c r="K32" s="37">
        <v>1</v>
      </c>
      <c r="L32" s="37"/>
      <c r="M32" s="36">
        <v>1</v>
      </c>
      <c r="N32" s="36"/>
      <c r="O32" s="37">
        <v>1</v>
      </c>
      <c r="P32" s="37"/>
      <c r="Q32" s="36">
        <v>1</v>
      </c>
      <c r="R32" s="36"/>
      <c r="S32" s="37"/>
      <c r="T32" s="37">
        <v>1</v>
      </c>
      <c r="U32" s="36"/>
      <c r="V32" s="36">
        <v>1</v>
      </c>
      <c r="W32" s="37">
        <v>1</v>
      </c>
      <c r="X32" s="37"/>
      <c r="Y32" s="36">
        <v>1</v>
      </c>
      <c r="Z32" s="36"/>
      <c r="AA32" s="38">
        <f t="shared" si="1"/>
        <v>10</v>
      </c>
    </row>
    <row r="33" spans="1:27" ht="30" customHeight="1" x14ac:dyDescent="0.25">
      <c r="A33" s="31" t="str">
        <f t="shared" si="5"/>
        <v>Московский</v>
      </c>
      <c r="B33" s="32" t="str">
        <f t="shared" si="5"/>
        <v>ГБОУ СОШ №485</v>
      </c>
      <c r="C33" s="33">
        <f t="shared" si="5"/>
        <v>11485</v>
      </c>
      <c r="D33" s="33" t="str">
        <f t="shared" si="5"/>
        <v>СОШ с углуб.</v>
      </c>
      <c r="E33" s="35" t="str">
        <f t="shared" si="5"/>
        <v>3а</v>
      </c>
      <c r="F33" s="35">
        <f t="shared" si="5"/>
        <v>76</v>
      </c>
      <c r="G33" s="35">
        <f t="shared" si="5"/>
        <v>66</v>
      </c>
      <c r="H33" s="35">
        <f t="shared" si="3"/>
        <v>11485030</v>
      </c>
      <c r="I33" s="36">
        <v>2</v>
      </c>
      <c r="J33" s="36"/>
      <c r="K33" s="37">
        <v>1</v>
      </c>
      <c r="L33" s="37"/>
      <c r="M33" s="36">
        <v>1</v>
      </c>
      <c r="N33" s="36"/>
      <c r="O33" s="37"/>
      <c r="P33" s="37">
        <v>2</v>
      </c>
      <c r="Q33" s="36">
        <v>2</v>
      </c>
      <c r="R33" s="36"/>
      <c r="S33" s="37">
        <v>1</v>
      </c>
      <c r="T33" s="37"/>
      <c r="U33" s="36">
        <v>1</v>
      </c>
      <c r="V33" s="36"/>
      <c r="W33" s="37"/>
      <c r="X33" s="37">
        <v>2</v>
      </c>
      <c r="Y33" s="36">
        <v>1</v>
      </c>
      <c r="Z33" s="36"/>
      <c r="AA33" s="38">
        <f t="shared" si="1"/>
        <v>13</v>
      </c>
    </row>
    <row r="34" spans="1:27" ht="30" customHeight="1" x14ac:dyDescent="0.25">
      <c r="A34" s="31" t="str">
        <f t="shared" si="5"/>
        <v>Московский</v>
      </c>
      <c r="B34" s="32" t="str">
        <f t="shared" si="5"/>
        <v>ГБОУ СОШ №485</v>
      </c>
      <c r="C34" s="33">
        <f t="shared" si="5"/>
        <v>11485</v>
      </c>
      <c r="D34" s="33" t="str">
        <f t="shared" si="5"/>
        <v>СОШ с углуб.</v>
      </c>
      <c r="E34" s="35" t="str">
        <f t="shared" si="5"/>
        <v>3а</v>
      </c>
      <c r="F34" s="35">
        <f t="shared" si="5"/>
        <v>76</v>
      </c>
      <c r="G34" s="35">
        <f t="shared" si="5"/>
        <v>66</v>
      </c>
      <c r="H34" s="35">
        <f t="shared" si="3"/>
        <v>11485031</v>
      </c>
      <c r="I34" s="36">
        <v>2</v>
      </c>
      <c r="J34" s="36"/>
      <c r="K34" s="37">
        <v>1</v>
      </c>
      <c r="L34" s="37"/>
      <c r="M34" s="36">
        <v>1</v>
      </c>
      <c r="N34" s="36"/>
      <c r="O34" s="37">
        <v>2</v>
      </c>
      <c r="P34" s="37"/>
      <c r="Q34" s="36"/>
      <c r="R34" s="36">
        <v>2</v>
      </c>
      <c r="S34" s="37"/>
      <c r="T34" s="37">
        <v>0</v>
      </c>
      <c r="U34" s="36">
        <v>1</v>
      </c>
      <c r="V34" s="36"/>
      <c r="W34" s="37">
        <v>2</v>
      </c>
      <c r="X34" s="37"/>
      <c r="Y34" s="36">
        <v>1</v>
      </c>
      <c r="Z34" s="36"/>
      <c r="AA34" s="38">
        <f t="shared" si="1"/>
        <v>12</v>
      </c>
    </row>
    <row r="35" spans="1:27" ht="30" customHeight="1" x14ac:dyDescent="0.25">
      <c r="A35" s="31" t="str">
        <f t="shared" si="5"/>
        <v>Московский</v>
      </c>
      <c r="B35" s="32" t="str">
        <f t="shared" si="5"/>
        <v>ГБОУ СОШ №485</v>
      </c>
      <c r="C35" s="33">
        <f t="shared" si="5"/>
        <v>11485</v>
      </c>
      <c r="D35" s="33" t="str">
        <f t="shared" si="5"/>
        <v>СОШ с углуб.</v>
      </c>
      <c r="E35" s="35" t="str">
        <f t="shared" si="5"/>
        <v>3а</v>
      </c>
      <c r="F35" s="35">
        <f t="shared" si="5"/>
        <v>76</v>
      </c>
      <c r="G35" s="35">
        <f t="shared" si="5"/>
        <v>66</v>
      </c>
      <c r="H35" s="35">
        <f t="shared" si="3"/>
        <v>11485032</v>
      </c>
      <c r="I35" s="36"/>
      <c r="J35" s="36">
        <v>0</v>
      </c>
      <c r="K35" s="37"/>
      <c r="L35" s="37">
        <v>1</v>
      </c>
      <c r="M35" s="36">
        <v>1</v>
      </c>
      <c r="N35" s="36"/>
      <c r="O35" s="37">
        <v>1</v>
      </c>
      <c r="P35" s="37"/>
      <c r="Q35" s="36">
        <v>2</v>
      </c>
      <c r="R35" s="36"/>
      <c r="S35" s="37">
        <v>1</v>
      </c>
      <c r="T35" s="37"/>
      <c r="U35" s="36">
        <v>1</v>
      </c>
      <c r="V35" s="36"/>
      <c r="W35" s="37">
        <v>1</v>
      </c>
      <c r="X35" s="37"/>
      <c r="Y35" s="36"/>
      <c r="Z35" s="36">
        <v>0</v>
      </c>
      <c r="AA35" s="38">
        <f t="shared" si="1"/>
        <v>8</v>
      </c>
    </row>
    <row r="36" spans="1:27" ht="30" customHeight="1" x14ac:dyDescent="0.25">
      <c r="A36" s="31" t="str">
        <f t="shared" si="5"/>
        <v>Московский</v>
      </c>
      <c r="B36" s="32" t="str">
        <f t="shared" si="5"/>
        <v>ГБОУ СОШ №485</v>
      </c>
      <c r="C36" s="33">
        <f t="shared" si="5"/>
        <v>11485</v>
      </c>
      <c r="D36" s="33" t="str">
        <f t="shared" si="5"/>
        <v>СОШ с углуб.</v>
      </c>
      <c r="E36" s="35" t="str">
        <f t="shared" si="5"/>
        <v>3а</v>
      </c>
      <c r="F36" s="35">
        <f t="shared" si="5"/>
        <v>76</v>
      </c>
      <c r="G36" s="35">
        <f t="shared" si="5"/>
        <v>66</v>
      </c>
      <c r="H36" s="35">
        <f t="shared" si="3"/>
        <v>11485033</v>
      </c>
      <c r="I36" s="36"/>
      <c r="J36" s="36">
        <v>2</v>
      </c>
      <c r="K36" s="37"/>
      <c r="L36" s="37">
        <v>1</v>
      </c>
      <c r="M36" s="36"/>
      <c r="N36" s="36">
        <v>1</v>
      </c>
      <c r="O36" s="37"/>
      <c r="P36" s="37">
        <v>2</v>
      </c>
      <c r="Q36" s="36"/>
      <c r="R36" s="36">
        <v>2</v>
      </c>
      <c r="S36" s="37"/>
      <c r="T36" s="37">
        <v>1</v>
      </c>
      <c r="U36" s="36"/>
      <c r="V36" s="36">
        <v>1</v>
      </c>
      <c r="W36" s="37"/>
      <c r="X36" s="37">
        <v>2</v>
      </c>
      <c r="Y36" s="36"/>
      <c r="Z36" s="36">
        <v>1</v>
      </c>
      <c r="AA36" s="38">
        <f t="shared" si="1"/>
        <v>13</v>
      </c>
    </row>
    <row r="37" spans="1:27" ht="30" customHeight="1" x14ac:dyDescent="0.25">
      <c r="A37" s="31" t="str">
        <f t="shared" si="5"/>
        <v>Московский</v>
      </c>
      <c r="B37" s="32" t="str">
        <f t="shared" si="5"/>
        <v>ГБОУ СОШ №485</v>
      </c>
      <c r="C37" s="33">
        <f t="shared" si="5"/>
        <v>11485</v>
      </c>
      <c r="D37" s="33" t="str">
        <f t="shared" si="5"/>
        <v>СОШ с углуб.</v>
      </c>
      <c r="E37" s="35" t="str">
        <f t="shared" si="5"/>
        <v>3а</v>
      </c>
      <c r="F37" s="35">
        <f t="shared" si="5"/>
        <v>76</v>
      </c>
      <c r="G37" s="35">
        <f t="shared" si="5"/>
        <v>66</v>
      </c>
      <c r="H37" s="35">
        <f t="shared" si="3"/>
        <v>11485034</v>
      </c>
      <c r="I37" s="36">
        <v>1</v>
      </c>
      <c r="J37" s="36"/>
      <c r="K37" s="37"/>
      <c r="L37" s="37">
        <v>1</v>
      </c>
      <c r="M37" s="36"/>
      <c r="N37" s="36">
        <v>1</v>
      </c>
      <c r="O37" s="37"/>
      <c r="P37" s="37">
        <v>2</v>
      </c>
      <c r="Q37" s="36"/>
      <c r="R37" s="36">
        <v>2</v>
      </c>
      <c r="S37" s="37"/>
      <c r="T37" s="37">
        <v>1</v>
      </c>
      <c r="U37" s="36">
        <v>0</v>
      </c>
      <c r="V37" s="36"/>
      <c r="W37" s="37">
        <v>2</v>
      </c>
      <c r="X37" s="37"/>
      <c r="Y37" s="36">
        <v>1</v>
      </c>
      <c r="Z37" s="36"/>
      <c r="AA37" s="38">
        <f t="shared" si="1"/>
        <v>11</v>
      </c>
    </row>
    <row r="38" spans="1:27" ht="30" customHeight="1" x14ac:dyDescent="0.25">
      <c r="A38" s="31" t="str">
        <f t="shared" ref="A38:G53" si="6">A37</f>
        <v>Московский</v>
      </c>
      <c r="B38" s="32" t="str">
        <f t="shared" si="6"/>
        <v>ГБОУ СОШ №485</v>
      </c>
      <c r="C38" s="33">
        <f t="shared" si="6"/>
        <v>11485</v>
      </c>
      <c r="D38" s="33" t="str">
        <f t="shared" si="6"/>
        <v>СОШ с углуб.</v>
      </c>
      <c r="E38" s="35" t="str">
        <f t="shared" si="6"/>
        <v>3а</v>
      </c>
      <c r="F38" s="35">
        <f t="shared" si="6"/>
        <v>76</v>
      </c>
      <c r="G38" s="35">
        <f t="shared" si="6"/>
        <v>66</v>
      </c>
      <c r="H38" s="35">
        <f t="shared" si="3"/>
        <v>11485035</v>
      </c>
      <c r="I38" s="36">
        <v>1</v>
      </c>
      <c r="J38" s="36"/>
      <c r="K38" s="37"/>
      <c r="L38" s="37">
        <v>1</v>
      </c>
      <c r="M38" s="36">
        <v>1</v>
      </c>
      <c r="N38" s="36"/>
      <c r="O38" s="37"/>
      <c r="P38" s="37">
        <v>2</v>
      </c>
      <c r="Q38" s="36">
        <v>2</v>
      </c>
      <c r="R38" s="36"/>
      <c r="S38" s="37">
        <v>1</v>
      </c>
      <c r="T38" s="37"/>
      <c r="U38" s="36">
        <v>1</v>
      </c>
      <c r="V38" s="36"/>
      <c r="W38" s="37"/>
      <c r="X38" s="37">
        <v>0</v>
      </c>
      <c r="Y38" s="36">
        <v>1</v>
      </c>
      <c r="Z38" s="36"/>
      <c r="AA38" s="38">
        <f t="shared" si="1"/>
        <v>10</v>
      </c>
    </row>
    <row r="39" spans="1:27" ht="30" customHeight="1" x14ac:dyDescent="0.25">
      <c r="A39" s="31" t="str">
        <f t="shared" si="6"/>
        <v>Московский</v>
      </c>
      <c r="B39" s="32" t="str">
        <f t="shared" si="6"/>
        <v>ГБОУ СОШ №485</v>
      </c>
      <c r="C39" s="33">
        <f t="shared" si="6"/>
        <v>11485</v>
      </c>
      <c r="D39" s="33" t="str">
        <f t="shared" si="6"/>
        <v>СОШ с углуб.</v>
      </c>
      <c r="E39" s="35" t="str">
        <f t="shared" si="6"/>
        <v>3а</v>
      </c>
      <c r="F39" s="35">
        <f t="shared" si="6"/>
        <v>76</v>
      </c>
      <c r="G39" s="35">
        <f t="shared" si="6"/>
        <v>66</v>
      </c>
      <c r="H39" s="35">
        <f t="shared" si="3"/>
        <v>11485036</v>
      </c>
      <c r="I39" s="36"/>
      <c r="J39" s="36">
        <v>1</v>
      </c>
      <c r="K39" s="37">
        <v>1</v>
      </c>
      <c r="L39" s="37"/>
      <c r="M39" s="36">
        <v>1</v>
      </c>
      <c r="N39" s="36"/>
      <c r="O39" s="37">
        <v>1</v>
      </c>
      <c r="P39" s="37"/>
      <c r="Q39" s="36"/>
      <c r="R39" s="36">
        <v>2</v>
      </c>
      <c r="S39" s="37"/>
      <c r="T39" s="37">
        <v>0</v>
      </c>
      <c r="U39" s="36"/>
      <c r="V39" s="36">
        <v>0</v>
      </c>
      <c r="W39" s="37"/>
      <c r="X39" s="37">
        <v>2</v>
      </c>
      <c r="Y39" s="36"/>
      <c r="Z39" s="36">
        <v>1</v>
      </c>
      <c r="AA39" s="38">
        <f t="shared" si="1"/>
        <v>9</v>
      </c>
    </row>
    <row r="40" spans="1:27" ht="30" customHeight="1" x14ac:dyDescent="0.25">
      <c r="A40" s="31" t="str">
        <f t="shared" si="6"/>
        <v>Московский</v>
      </c>
      <c r="B40" s="32" t="str">
        <f t="shared" si="6"/>
        <v>ГБОУ СОШ №485</v>
      </c>
      <c r="C40" s="33">
        <f t="shared" si="6"/>
        <v>11485</v>
      </c>
      <c r="D40" s="33" t="str">
        <f t="shared" si="6"/>
        <v>СОШ с углуб.</v>
      </c>
      <c r="E40" s="35" t="str">
        <f t="shared" si="6"/>
        <v>3а</v>
      </c>
      <c r="F40" s="35">
        <f t="shared" si="6"/>
        <v>76</v>
      </c>
      <c r="G40" s="35">
        <f t="shared" si="6"/>
        <v>66</v>
      </c>
      <c r="H40" s="35">
        <f t="shared" si="3"/>
        <v>11485037</v>
      </c>
      <c r="I40" s="36"/>
      <c r="J40" s="36">
        <v>2</v>
      </c>
      <c r="K40" s="37">
        <v>1</v>
      </c>
      <c r="L40" s="37"/>
      <c r="M40" s="36">
        <v>1</v>
      </c>
      <c r="N40" s="36"/>
      <c r="O40" s="37">
        <v>1</v>
      </c>
      <c r="P40" s="37"/>
      <c r="Q40" s="36"/>
      <c r="R40" s="36">
        <v>2</v>
      </c>
      <c r="S40" s="37"/>
      <c r="T40" s="37">
        <v>0</v>
      </c>
      <c r="U40" s="36"/>
      <c r="V40" s="36">
        <v>0</v>
      </c>
      <c r="W40" s="37">
        <v>2</v>
      </c>
      <c r="X40" s="37"/>
      <c r="Y40" s="36">
        <v>1</v>
      </c>
      <c r="Z40" s="36"/>
      <c r="AA40" s="38">
        <f t="shared" si="1"/>
        <v>10</v>
      </c>
    </row>
    <row r="41" spans="1:27" ht="30" customHeight="1" x14ac:dyDescent="0.25">
      <c r="A41" s="31" t="str">
        <f t="shared" si="6"/>
        <v>Московский</v>
      </c>
      <c r="B41" s="32" t="str">
        <f t="shared" si="6"/>
        <v>ГБОУ СОШ №485</v>
      </c>
      <c r="C41" s="33">
        <f t="shared" si="6"/>
        <v>11485</v>
      </c>
      <c r="D41" s="33" t="str">
        <f t="shared" si="6"/>
        <v>СОШ с углуб.</v>
      </c>
      <c r="E41" s="35" t="str">
        <f t="shared" si="6"/>
        <v>3а</v>
      </c>
      <c r="F41" s="35">
        <f t="shared" si="6"/>
        <v>76</v>
      </c>
      <c r="G41" s="35">
        <f t="shared" si="6"/>
        <v>66</v>
      </c>
      <c r="H41" s="35">
        <f t="shared" si="3"/>
        <v>11485038</v>
      </c>
      <c r="I41" s="36"/>
      <c r="J41" s="36">
        <v>2</v>
      </c>
      <c r="K41" s="37"/>
      <c r="L41" s="37">
        <v>1</v>
      </c>
      <c r="M41" s="36">
        <v>1</v>
      </c>
      <c r="N41" s="36"/>
      <c r="O41" s="37">
        <v>1</v>
      </c>
      <c r="P41" s="37"/>
      <c r="Q41" s="36">
        <v>2</v>
      </c>
      <c r="R41" s="36"/>
      <c r="S41" s="37">
        <v>1</v>
      </c>
      <c r="T41" s="37"/>
      <c r="U41" s="36"/>
      <c r="V41" s="36">
        <v>1</v>
      </c>
      <c r="W41" s="37"/>
      <c r="X41" s="37">
        <v>2</v>
      </c>
      <c r="Y41" s="36"/>
      <c r="Z41" s="36">
        <v>1</v>
      </c>
      <c r="AA41" s="38">
        <f t="shared" si="1"/>
        <v>12</v>
      </c>
    </row>
    <row r="42" spans="1:27" ht="30" customHeight="1" x14ac:dyDescent="0.25">
      <c r="A42" s="31" t="str">
        <f t="shared" si="6"/>
        <v>Московский</v>
      </c>
      <c r="B42" s="32" t="str">
        <f t="shared" si="6"/>
        <v>ГБОУ СОШ №485</v>
      </c>
      <c r="C42" s="33">
        <f t="shared" si="6"/>
        <v>11485</v>
      </c>
      <c r="D42" s="33" t="str">
        <f t="shared" si="6"/>
        <v>СОШ с углуб.</v>
      </c>
      <c r="E42" s="35" t="str">
        <f t="shared" si="6"/>
        <v>3а</v>
      </c>
      <c r="F42" s="35">
        <f t="shared" si="6"/>
        <v>76</v>
      </c>
      <c r="G42" s="35">
        <f t="shared" si="6"/>
        <v>66</v>
      </c>
      <c r="H42" s="35">
        <f t="shared" si="3"/>
        <v>11485039</v>
      </c>
      <c r="I42" s="36">
        <v>2</v>
      </c>
      <c r="J42" s="36"/>
      <c r="K42" s="37"/>
      <c r="L42" s="37">
        <v>1</v>
      </c>
      <c r="M42" s="36"/>
      <c r="N42" s="36">
        <v>1</v>
      </c>
      <c r="O42" s="37">
        <v>1</v>
      </c>
      <c r="P42" s="37"/>
      <c r="Q42" s="36">
        <v>2</v>
      </c>
      <c r="R42" s="36"/>
      <c r="S42" s="37"/>
      <c r="T42" s="37">
        <v>1</v>
      </c>
      <c r="U42" s="36"/>
      <c r="V42" s="36">
        <v>0</v>
      </c>
      <c r="W42" s="37">
        <v>0</v>
      </c>
      <c r="X42" s="37"/>
      <c r="Y42" s="36"/>
      <c r="Z42" s="36">
        <v>1</v>
      </c>
      <c r="AA42" s="38">
        <f t="shared" si="1"/>
        <v>9</v>
      </c>
    </row>
    <row r="43" spans="1:27" ht="30" customHeight="1" x14ac:dyDescent="0.25">
      <c r="A43" s="31" t="str">
        <f t="shared" si="6"/>
        <v>Московский</v>
      </c>
      <c r="B43" s="32" t="str">
        <f t="shared" si="6"/>
        <v>ГБОУ СОШ №485</v>
      </c>
      <c r="C43" s="33">
        <f t="shared" si="6"/>
        <v>11485</v>
      </c>
      <c r="D43" s="33" t="str">
        <f t="shared" si="6"/>
        <v>СОШ с углуб.</v>
      </c>
      <c r="E43" s="35" t="str">
        <f t="shared" si="6"/>
        <v>3а</v>
      </c>
      <c r="F43" s="35">
        <f t="shared" si="6"/>
        <v>76</v>
      </c>
      <c r="G43" s="35">
        <f t="shared" si="6"/>
        <v>66</v>
      </c>
      <c r="H43" s="35">
        <f t="shared" si="3"/>
        <v>11485040</v>
      </c>
      <c r="I43" s="36">
        <v>2</v>
      </c>
      <c r="J43" s="36"/>
      <c r="K43" s="37"/>
      <c r="L43" s="37">
        <v>1</v>
      </c>
      <c r="M43" s="36"/>
      <c r="N43" s="36">
        <v>1</v>
      </c>
      <c r="O43" s="37">
        <v>1</v>
      </c>
      <c r="P43" s="37"/>
      <c r="Q43" s="36">
        <v>2</v>
      </c>
      <c r="R43" s="36"/>
      <c r="S43" s="37"/>
      <c r="T43" s="37">
        <v>1</v>
      </c>
      <c r="U43" s="36"/>
      <c r="V43" s="36">
        <v>0</v>
      </c>
      <c r="W43" s="37">
        <v>2</v>
      </c>
      <c r="X43" s="37"/>
      <c r="Y43" s="36">
        <v>1</v>
      </c>
      <c r="Z43" s="36"/>
      <c r="AA43" s="38">
        <f t="shared" si="1"/>
        <v>11</v>
      </c>
    </row>
    <row r="44" spans="1:27" ht="30" customHeight="1" x14ac:dyDescent="0.25">
      <c r="A44" s="31" t="str">
        <f t="shared" si="6"/>
        <v>Московский</v>
      </c>
      <c r="B44" s="32" t="str">
        <f t="shared" si="6"/>
        <v>ГБОУ СОШ №485</v>
      </c>
      <c r="C44" s="33">
        <f t="shared" si="6"/>
        <v>11485</v>
      </c>
      <c r="D44" s="33" t="str">
        <f t="shared" si="6"/>
        <v>СОШ с углуб.</v>
      </c>
      <c r="E44" s="35" t="str">
        <f t="shared" si="6"/>
        <v>3а</v>
      </c>
      <c r="F44" s="35">
        <f t="shared" si="6"/>
        <v>76</v>
      </c>
      <c r="G44" s="35">
        <f t="shared" si="6"/>
        <v>66</v>
      </c>
      <c r="H44" s="35">
        <f t="shared" si="3"/>
        <v>11485041</v>
      </c>
      <c r="I44" s="36"/>
      <c r="J44" s="36">
        <v>2</v>
      </c>
      <c r="K44" s="37">
        <v>1</v>
      </c>
      <c r="L44" s="37"/>
      <c r="M44" s="36"/>
      <c r="N44" s="36">
        <v>1</v>
      </c>
      <c r="O44" s="37"/>
      <c r="P44" s="37">
        <v>2</v>
      </c>
      <c r="Q44" s="36">
        <v>1</v>
      </c>
      <c r="R44" s="36"/>
      <c r="S44" s="37">
        <v>1</v>
      </c>
      <c r="T44" s="37"/>
      <c r="U44" s="36"/>
      <c r="V44" s="36">
        <v>0</v>
      </c>
      <c r="W44" s="37"/>
      <c r="X44" s="37">
        <v>2</v>
      </c>
      <c r="Y44" s="36">
        <v>1</v>
      </c>
      <c r="Z44" s="36"/>
      <c r="AA44" s="38">
        <f t="shared" si="1"/>
        <v>11</v>
      </c>
    </row>
    <row r="45" spans="1:27" ht="30" customHeight="1" x14ac:dyDescent="0.25">
      <c r="A45" s="31" t="str">
        <f t="shared" si="6"/>
        <v>Московский</v>
      </c>
      <c r="B45" s="32" t="str">
        <f t="shared" si="6"/>
        <v>ГБОУ СОШ №485</v>
      </c>
      <c r="C45" s="33">
        <f t="shared" si="6"/>
        <v>11485</v>
      </c>
      <c r="D45" s="33" t="str">
        <f t="shared" si="6"/>
        <v>СОШ с углуб.</v>
      </c>
      <c r="E45" s="35" t="str">
        <f t="shared" si="6"/>
        <v>3а</v>
      </c>
      <c r="F45" s="35">
        <f t="shared" si="6"/>
        <v>76</v>
      </c>
      <c r="G45" s="35">
        <f t="shared" si="6"/>
        <v>66</v>
      </c>
      <c r="H45" s="35">
        <f t="shared" si="3"/>
        <v>11485042</v>
      </c>
      <c r="I45" s="36"/>
      <c r="J45" s="36">
        <v>2</v>
      </c>
      <c r="K45" s="37">
        <v>1</v>
      </c>
      <c r="L45" s="37"/>
      <c r="M45" s="36">
        <v>1</v>
      </c>
      <c r="N45" s="36"/>
      <c r="O45" s="37"/>
      <c r="P45" s="37">
        <v>2</v>
      </c>
      <c r="Q45" s="36">
        <v>1</v>
      </c>
      <c r="R45" s="36"/>
      <c r="S45" s="37">
        <v>1</v>
      </c>
      <c r="T45" s="37"/>
      <c r="U45" s="36">
        <v>1</v>
      </c>
      <c r="V45" s="36"/>
      <c r="W45" s="37"/>
      <c r="X45" s="37">
        <v>2</v>
      </c>
      <c r="Y45" s="36">
        <v>1</v>
      </c>
      <c r="Z45" s="36"/>
      <c r="AA45" s="38">
        <f t="shared" si="1"/>
        <v>12</v>
      </c>
    </row>
    <row r="46" spans="1:27" ht="30" customHeight="1" x14ac:dyDescent="0.25">
      <c r="A46" s="31" t="str">
        <f t="shared" si="6"/>
        <v>Московский</v>
      </c>
      <c r="B46" s="32" t="str">
        <f t="shared" si="6"/>
        <v>ГБОУ СОШ №485</v>
      </c>
      <c r="C46" s="33">
        <f t="shared" si="6"/>
        <v>11485</v>
      </c>
      <c r="D46" s="33" t="str">
        <f t="shared" si="6"/>
        <v>СОШ с углуб.</v>
      </c>
      <c r="E46" s="35" t="str">
        <f t="shared" si="6"/>
        <v>3а</v>
      </c>
      <c r="F46" s="35">
        <f t="shared" si="6"/>
        <v>76</v>
      </c>
      <c r="G46" s="35">
        <f t="shared" si="6"/>
        <v>66</v>
      </c>
      <c r="H46" s="35">
        <f t="shared" si="3"/>
        <v>11485043</v>
      </c>
      <c r="I46" s="36">
        <v>2</v>
      </c>
      <c r="J46" s="36"/>
      <c r="K46" s="37">
        <v>1</v>
      </c>
      <c r="L46" s="37"/>
      <c r="M46" s="36">
        <v>1</v>
      </c>
      <c r="N46" s="36"/>
      <c r="O46" s="37">
        <v>2</v>
      </c>
      <c r="P46" s="37"/>
      <c r="Q46" s="36"/>
      <c r="R46" s="36">
        <v>1</v>
      </c>
      <c r="S46" s="37">
        <v>1</v>
      </c>
      <c r="T46" s="37"/>
      <c r="U46" s="36"/>
      <c r="V46" s="36">
        <v>1</v>
      </c>
      <c r="W46" s="37"/>
      <c r="X46" s="37">
        <v>2</v>
      </c>
      <c r="Y46" s="36"/>
      <c r="Z46" s="36">
        <v>1</v>
      </c>
      <c r="AA46" s="38">
        <f t="shared" si="1"/>
        <v>12</v>
      </c>
    </row>
    <row r="47" spans="1:27" ht="30" customHeight="1" x14ac:dyDescent="0.25">
      <c r="A47" s="31" t="str">
        <f t="shared" si="6"/>
        <v>Московский</v>
      </c>
      <c r="B47" s="32" t="str">
        <f t="shared" si="6"/>
        <v>ГБОУ СОШ №485</v>
      </c>
      <c r="C47" s="33">
        <f t="shared" si="6"/>
        <v>11485</v>
      </c>
      <c r="D47" s="33" t="str">
        <f t="shared" si="6"/>
        <v>СОШ с углуб.</v>
      </c>
      <c r="E47" s="35" t="str">
        <f t="shared" si="6"/>
        <v>3а</v>
      </c>
      <c r="F47" s="35">
        <f t="shared" si="6"/>
        <v>76</v>
      </c>
      <c r="G47" s="35">
        <f t="shared" si="6"/>
        <v>66</v>
      </c>
      <c r="H47" s="35">
        <f t="shared" si="3"/>
        <v>11485044</v>
      </c>
      <c r="I47" s="36">
        <v>2</v>
      </c>
      <c r="J47" s="36"/>
      <c r="K47" s="37">
        <v>1</v>
      </c>
      <c r="L47" s="37"/>
      <c r="M47" s="36"/>
      <c r="N47" s="36">
        <v>1</v>
      </c>
      <c r="O47" s="37">
        <v>1</v>
      </c>
      <c r="P47" s="37"/>
      <c r="Q47" s="36">
        <v>2</v>
      </c>
      <c r="R47" s="36"/>
      <c r="S47" s="37"/>
      <c r="T47" s="37">
        <v>1</v>
      </c>
      <c r="U47" s="36"/>
      <c r="V47" s="36">
        <v>1</v>
      </c>
      <c r="W47" s="37"/>
      <c r="X47" s="37">
        <v>2</v>
      </c>
      <c r="Y47" s="36">
        <v>1</v>
      </c>
      <c r="Z47" s="36"/>
      <c r="AA47" s="38">
        <f t="shared" si="1"/>
        <v>12</v>
      </c>
    </row>
    <row r="48" spans="1:27" ht="30" customHeight="1" x14ac:dyDescent="0.25">
      <c r="A48" s="31" t="str">
        <f t="shared" si="6"/>
        <v>Московский</v>
      </c>
      <c r="B48" s="32" t="str">
        <f t="shared" si="6"/>
        <v>ГБОУ СОШ №485</v>
      </c>
      <c r="C48" s="33">
        <f t="shared" si="6"/>
        <v>11485</v>
      </c>
      <c r="D48" s="33" t="str">
        <f t="shared" si="6"/>
        <v>СОШ с углуб.</v>
      </c>
      <c r="E48" s="35" t="str">
        <f t="shared" si="6"/>
        <v>3а</v>
      </c>
      <c r="F48" s="35">
        <f t="shared" si="6"/>
        <v>76</v>
      </c>
      <c r="G48" s="35">
        <f t="shared" si="6"/>
        <v>66</v>
      </c>
      <c r="H48" s="35">
        <f t="shared" si="3"/>
        <v>11485045</v>
      </c>
      <c r="I48" s="36"/>
      <c r="J48" s="36">
        <v>2</v>
      </c>
      <c r="K48" s="37"/>
      <c r="L48" s="37">
        <v>0</v>
      </c>
      <c r="M48" s="36"/>
      <c r="N48" s="36">
        <v>1</v>
      </c>
      <c r="O48" s="37">
        <v>1</v>
      </c>
      <c r="P48" s="37"/>
      <c r="Q48" s="36">
        <v>2</v>
      </c>
      <c r="R48" s="36"/>
      <c r="S48" s="37">
        <v>1</v>
      </c>
      <c r="T48" s="37"/>
      <c r="U48" s="36">
        <v>1</v>
      </c>
      <c r="V48" s="36"/>
      <c r="W48" s="37">
        <v>2</v>
      </c>
      <c r="X48" s="37"/>
      <c r="Y48" s="36">
        <v>1</v>
      </c>
      <c r="Z48" s="36"/>
      <c r="AA48" s="38">
        <f t="shared" si="1"/>
        <v>11</v>
      </c>
    </row>
    <row r="49" spans="1:27" ht="30" customHeight="1" x14ac:dyDescent="0.25">
      <c r="A49" s="31" t="str">
        <f t="shared" si="6"/>
        <v>Московский</v>
      </c>
      <c r="B49" s="32" t="str">
        <f t="shared" si="6"/>
        <v>ГБОУ СОШ №485</v>
      </c>
      <c r="C49" s="33">
        <f t="shared" si="6"/>
        <v>11485</v>
      </c>
      <c r="D49" s="33" t="str">
        <f t="shared" si="6"/>
        <v>СОШ с углуб.</v>
      </c>
      <c r="E49" s="35" t="str">
        <f t="shared" si="6"/>
        <v>3а</v>
      </c>
      <c r="F49" s="35">
        <f t="shared" si="6"/>
        <v>76</v>
      </c>
      <c r="G49" s="35">
        <f t="shared" si="6"/>
        <v>66</v>
      </c>
      <c r="H49" s="35">
        <f t="shared" si="3"/>
        <v>11485046</v>
      </c>
      <c r="I49" s="36">
        <v>2</v>
      </c>
      <c r="J49" s="36"/>
      <c r="K49" s="37"/>
      <c r="L49" s="37">
        <v>1</v>
      </c>
      <c r="M49" s="36"/>
      <c r="N49" s="36">
        <v>1</v>
      </c>
      <c r="O49" s="37"/>
      <c r="P49" s="37">
        <v>2</v>
      </c>
      <c r="Q49" s="36"/>
      <c r="R49" s="36">
        <v>2</v>
      </c>
      <c r="S49" s="37"/>
      <c r="T49" s="37">
        <v>1</v>
      </c>
      <c r="U49" s="36">
        <v>1</v>
      </c>
      <c r="V49" s="36"/>
      <c r="W49" s="37">
        <v>2</v>
      </c>
      <c r="X49" s="37"/>
      <c r="Y49" s="36"/>
      <c r="Z49" s="36">
        <v>1</v>
      </c>
      <c r="AA49" s="38">
        <f t="shared" si="1"/>
        <v>13</v>
      </c>
    </row>
    <row r="50" spans="1:27" ht="30" customHeight="1" x14ac:dyDescent="0.25">
      <c r="A50" s="31" t="str">
        <f t="shared" si="6"/>
        <v>Московский</v>
      </c>
      <c r="B50" s="32" t="str">
        <f t="shared" si="6"/>
        <v>ГБОУ СОШ №485</v>
      </c>
      <c r="C50" s="33">
        <f t="shared" si="6"/>
        <v>11485</v>
      </c>
      <c r="D50" s="33" t="str">
        <f t="shared" si="6"/>
        <v>СОШ с углуб.</v>
      </c>
      <c r="E50" s="35" t="str">
        <f t="shared" si="6"/>
        <v>3а</v>
      </c>
      <c r="F50" s="35">
        <f t="shared" si="6"/>
        <v>76</v>
      </c>
      <c r="G50" s="35">
        <f t="shared" si="6"/>
        <v>66</v>
      </c>
      <c r="H50" s="35">
        <f t="shared" si="3"/>
        <v>11485047</v>
      </c>
      <c r="I50" s="36"/>
      <c r="J50" s="36">
        <v>2</v>
      </c>
      <c r="K50" s="37">
        <v>1</v>
      </c>
      <c r="L50" s="37"/>
      <c r="M50" s="36">
        <v>1</v>
      </c>
      <c r="N50" s="36"/>
      <c r="O50" s="37">
        <v>1</v>
      </c>
      <c r="P50" s="37"/>
      <c r="Q50" s="36">
        <v>2</v>
      </c>
      <c r="R50" s="36"/>
      <c r="S50" s="37">
        <v>1</v>
      </c>
      <c r="T50" s="37"/>
      <c r="U50" s="36">
        <v>1</v>
      </c>
      <c r="V50" s="36"/>
      <c r="W50" s="37"/>
      <c r="X50" s="37">
        <v>2</v>
      </c>
      <c r="Y50" s="36">
        <v>1</v>
      </c>
      <c r="Z50" s="36"/>
      <c r="AA50" s="38">
        <f t="shared" si="1"/>
        <v>12</v>
      </c>
    </row>
    <row r="51" spans="1:27" ht="30" customHeight="1" x14ac:dyDescent="0.25">
      <c r="A51" s="31" t="str">
        <f t="shared" si="6"/>
        <v>Московский</v>
      </c>
      <c r="B51" s="32" t="str">
        <f t="shared" si="6"/>
        <v>ГБОУ СОШ №485</v>
      </c>
      <c r="C51" s="33">
        <f t="shared" si="6"/>
        <v>11485</v>
      </c>
      <c r="D51" s="33" t="str">
        <f t="shared" si="6"/>
        <v>СОШ с углуб.</v>
      </c>
      <c r="E51" s="35" t="str">
        <f t="shared" si="6"/>
        <v>3а</v>
      </c>
      <c r="F51" s="35">
        <f t="shared" si="6"/>
        <v>76</v>
      </c>
      <c r="G51" s="35">
        <f t="shared" si="6"/>
        <v>66</v>
      </c>
      <c r="H51" s="35">
        <f t="shared" si="3"/>
        <v>11485048</v>
      </c>
      <c r="I51" s="36">
        <v>0</v>
      </c>
      <c r="J51" s="36"/>
      <c r="K51" s="37"/>
      <c r="L51" s="37">
        <v>1</v>
      </c>
      <c r="M51" s="36"/>
      <c r="N51" s="36">
        <v>1</v>
      </c>
      <c r="O51" s="37"/>
      <c r="P51" s="37">
        <v>0</v>
      </c>
      <c r="Q51" s="36"/>
      <c r="R51" s="36">
        <v>1</v>
      </c>
      <c r="S51" s="37"/>
      <c r="T51" s="37">
        <v>0</v>
      </c>
      <c r="U51" s="36"/>
      <c r="V51" s="36">
        <v>1</v>
      </c>
      <c r="W51" s="37"/>
      <c r="X51" s="37">
        <v>0</v>
      </c>
      <c r="Y51" s="36"/>
      <c r="Z51" s="36">
        <v>0</v>
      </c>
      <c r="AA51" s="38">
        <f t="shared" si="1"/>
        <v>4</v>
      </c>
    </row>
    <row r="52" spans="1:27" ht="30" customHeight="1" x14ac:dyDescent="0.25">
      <c r="A52" s="31" t="str">
        <f t="shared" si="6"/>
        <v>Московский</v>
      </c>
      <c r="B52" s="32" t="str">
        <f t="shared" si="6"/>
        <v>ГБОУ СОШ №485</v>
      </c>
      <c r="C52" s="33">
        <f t="shared" si="6"/>
        <v>11485</v>
      </c>
      <c r="D52" s="33" t="str">
        <f t="shared" si="6"/>
        <v>СОШ с углуб.</v>
      </c>
      <c r="E52" s="35" t="str">
        <f t="shared" si="6"/>
        <v>3а</v>
      </c>
      <c r="F52" s="35">
        <f t="shared" si="6"/>
        <v>76</v>
      </c>
      <c r="G52" s="35">
        <f t="shared" si="6"/>
        <v>66</v>
      </c>
      <c r="H52" s="35">
        <f t="shared" si="3"/>
        <v>11485049</v>
      </c>
      <c r="I52" s="36">
        <v>2</v>
      </c>
      <c r="J52" s="36"/>
      <c r="K52" s="37">
        <v>1</v>
      </c>
      <c r="L52" s="37"/>
      <c r="M52" s="36">
        <v>1</v>
      </c>
      <c r="N52" s="36"/>
      <c r="O52" s="37">
        <v>1</v>
      </c>
      <c r="P52" s="37"/>
      <c r="Q52" s="36"/>
      <c r="R52" s="36">
        <v>2</v>
      </c>
      <c r="S52" s="37">
        <v>1</v>
      </c>
      <c r="T52" s="37"/>
      <c r="U52" s="36">
        <v>1</v>
      </c>
      <c r="V52" s="36"/>
      <c r="W52" s="37">
        <v>2</v>
      </c>
      <c r="X52" s="37"/>
      <c r="Y52" s="36">
        <v>1</v>
      </c>
      <c r="Z52" s="36"/>
      <c r="AA52" s="38">
        <f t="shared" si="1"/>
        <v>12</v>
      </c>
    </row>
    <row r="53" spans="1:27" ht="30" customHeight="1" x14ac:dyDescent="0.25">
      <c r="A53" s="31" t="str">
        <f t="shared" si="6"/>
        <v>Московский</v>
      </c>
      <c r="B53" s="32" t="str">
        <f t="shared" si="6"/>
        <v>ГБОУ СОШ №485</v>
      </c>
      <c r="C53" s="33">
        <f t="shared" si="6"/>
        <v>11485</v>
      </c>
      <c r="D53" s="33" t="str">
        <f t="shared" si="6"/>
        <v>СОШ с углуб.</v>
      </c>
      <c r="E53" s="35" t="str">
        <f t="shared" si="6"/>
        <v>3а</v>
      </c>
      <c r="F53" s="35">
        <f t="shared" si="6"/>
        <v>76</v>
      </c>
      <c r="G53" s="35">
        <f t="shared" si="6"/>
        <v>66</v>
      </c>
      <c r="H53" s="35">
        <f t="shared" si="3"/>
        <v>11485050</v>
      </c>
      <c r="I53" s="36"/>
      <c r="J53" s="36">
        <v>2</v>
      </c>
      <c r="K53" s="37"/>
      <c r="L53" s="37">
        <v>1</v>
      </c>
      <c r="M53" s="36"/>
      <c r="N53" s="36">
        <v>1</v>
      </c>
      <c r="O53" s="37">
        <v>1</v>
      </c>
      <c r="P53" s="37"/>
      <c r="Q53" s="36">
        <v>1</v>
      </c>
      <c r="R53" s="36"/>
      <c r="S53" s="37">
        <v>1</v>
      </c>
      <c r="T53" s="37"/>
      <c r="U53" s="36"/>
      <c r="V53" s="36">
        <v>1</v>
      </c>
      <c r="W53" s="37">
        <v>2</v>
      </c>
      <c r="X53" s="37"/>
      <c r="Y53" s="36">
        <v>1</v>
      </c>
      <c r="Z53" s="36"/>
      <c r="AA53" s="38">
        <f t="shared" si="1"/>
        <v>11</v>
      </c>
    </row>
    <row r="54" spans="1:27" ht="30" customHeight="1" x14ac:dyDescent="0.25">
      <c r="A54" s="31" t="str">
        <f t="shared" ref="A54:G69" si="7">A53</f>
        <v>Московский</v>
      </c>
      <c r="B54" s="32" t="str">
        <f t="shared" si="7"/>
        <v>ГБОУ СОШ №485</v>
      </c>
      <c r="C54" s="33">
        <f t="shared" si="7"/>
        <v>11485</v>
      </c>
      <c r="D54" s="33" t="str">
        <f t="shared" si="7"/>
        <v>СОШ с углуб.</v>
      </c>
      <c r="E54" s="35" t="str">
        <f t="shared" si="7"/>
        <v>3а</v>
      </c>
      <c r="F54" s="35">
        <f t="shared" si="7"/>
        <v>76</v>
      </c>
      <c r="G54" s="35">
        <f t="shared" si="7"/>
        <v>66</v>
      </c>
      <c r="H54" s="35">
        <f t="shared" si="3"/>
        <v>11485051</v>
      </c>
      <c r="I54" s="36"/>
      <c r="J54" s="36">
        <v>2</v>
      </c>
      <c r="K54" s="37"/>
      <c r="L54" s="37">
        <v>1</v>
      </c>
      <c r="M54" s="36">
        <v>1</v>
      </c>
      <c r="N54" s="36"/>
      <c r="O54" s="37"/>
      <c r="P54" s="37">
        <v>2</v>
      </c>
      <c r="Q54" s="36">
        <v>2</v>
      </c>
      <c r="R54" s="36"/>
      <c r="S54" s="37">
        <v>1</v>
      </c>
      <c r="T54" s="37"/>
      <c r="U54" s="36">
        <v>0</v>
      </c>
      <c r="V54" s="36"/>
      <c r="W54" s="37">
        <v>2</v>
      </c>
      <c r="X54" s="37"/>
      <c r="Y54" s="36">
        <v>1</v>
      </c>
      <c r="Z54" s="36"/>
      <c r="AA54" s="38">
        <f t="shared" si="1"/>
        <v>12</v>
      </c>
    </row>
    <row r="55" spans="1:27" ht="30" customHeight="1" x14ac:dyDescent="0.25">
      <c r="A55" s="31" t="str">
        <f t="shared" si="7"/>
        <v>Московский</v>
      </c>
      <c r="B55" s="32" t="str">
        <f t="shared" si="7"/>
        <v>ГБОУ СОШ №485</v>
      </c>
      <c r="C55" s="33">
        <f t="shared" si="7"/>
        <v>11485</v>
      </c>
      <c r="D55" s="33" t="str">
        <f t="shared" si="7"/>
        <v>СОШ с углуб.</v>
      </c>
      <c r="E55" s="35" t="str">
        <f t="shared" si="7"/>
        <v>3а</v>
      </c>
      <c r="F55" s="35">
        <f t="shared" si="7"/>
        <v>76</v>
      </c>
      <c r="G55" s="35">
        <f t="shared" si="7"/>
        <v>66</v>
      </c>
      <c r="H55" s="35">
        <f t="shared" si="3"/>
        <v>11485052</v>
      </c>
      <c r="I55" s="36">
        <v>2</v>
      </c>
      <c r="J55" s="36"/>
      <c r="K55" s="37">
        <v>0</v>
      </c>
      <c r="L55" s="37"/>
      <c r="M55" s="36"/>
      <c r="N55" s="36">
        <v>0</v>
      </c>
      <c r="O55" s="37">
        <v>1</v>
      </c>
      <c r="P55" s="37"/>
      <c r="Q55" s="36"/>
      <c r="R55" s="36">
        <v>1</v>
      </c>
      <c r="S55" s="37">
        <v>0</v>
      </c>
      <c r="T55" s="37"/>
      <c r="U55" s="36"/>
      <c r="V55" s="36">
        <v>0</v>
      </c>
      <c r="W55" s="37">
        <v>2</v>
      </c>
      <c r="X55" s="37"/>
      <c r="Y55" s="36">
        <v>1</v>
      </c>
      <c r="Z55" s="36"/>
      <c r="AA55" s="38">
        <f t="shared" si="1"/>
        <v>7</v>
      </c>
    </row>
    <row r="56" spans="1:27" ht="30" customHeight="1" x14ac:dyDescent="0.25">
      <c r="A56" s="31" t="str">
        <f t="shared" si="7"/>
        <v>Московский</v>
      </c>
      <c r="B56" s="32" t="str">
        <f t="shared" si="7"/>
        <v>ГБОУ СОШ №485</v>
      </c>
      <c r="C56" s="33">
        <f t="shared" si="7"/>
        <v>11485</v>
      </c>
      <c r="D56" s="33" t="str">
        <f t="shared" si="7"/>
        <v>СОШ с углуб.</v>
      </c>
      <c r="E56" s="35" t="str">
        <f t="shared" si="7"/>
        <v>3а</v>
      </c>
      <c r="F56" s="35">
        <f t="shared" si="7"/>
        <v>76</v>
      </c>
      <c r="G56" s="35">
        <f t="shared" si="7"/>
        <v>66</v>
      </c>
      <c r="H56" s="35">
        <f t="shared" si="3"/>
        <v>11485053</v>
      </c>
      <c r="I56" s="36"/>
      <c r="J56" s="36">
        <v>2</v>
      </c>
      <c r="K56" s="37"/>
      <c r="L56" s="37">
        <v>1</v>
      </c>
      <c r="M56" s="36"/>
      <c r="N56" s="36">
        <v>1</v>
      </c>
      <c r="O56" s="37"/>
      <c r="P56" s="37">
        <v>2</v>
      </c>
      <c r="Q56" s="36">
        <v>1</v>
      </c>
      <c r="R56" s="36"/>
      <c r="S56" s="37">
        <v>1</v>
      </c>
      <c r="T56" s="37"/>
      <c r="U56" s="36">
        <v>1</v>
      </c>
      <c r="V56" s="36"/>
      <c r="W56" s="37">
        <v>2</v>
      </c>
      <c r="X56" s="37"/>
      <c r="Y56" s="36">
        <v>1</v>
      </c>
      <c r="Z56" s="36"/>
      <c r="AA56" s="38">
        <f t="shared" si="1"/>
        <v>12</v>
      </c>
    </row>
    <row r="57" spans="1:27" ht="30" customHeight="1" x14ac:dyDescent="0.25">
      <c r="A57" s="31" t="str">
        <f t="shared" si="7"/>
        <v>Московский</v>
      </c>
      <c r="B57" s="32" t="str">
        <f t="shared" si="7"/>
        <v>ГБОУ СОШ №485</v>
      </c>
      <c r="C57" s="33">
        <f t="shared" si="7"/>
        <v>11485</v>
      </c>
      <c r="D57" s="33" t="str">
        <f t="shared" si="7"/>
        <v>СОШ с углуб.</v>
      </c>
      <c r="E57" s="35" t="str">
        <f t="shared" si="7"/>
        <v>3а</v>
      </c>
      <c r="F57" s="35">
        <f t="shared" si="7"/>
        <v>76</v>
      </c>
      <c r="G57" s="35">
        <f t="shared" si="7"/>
        <v>66</v>
      </c>
      <c r="H57" s="35">
        <f t="shared" si="3"/>
        <v>11485054</v>
      </c>
      <c r="I57" s="36"/>
      <c r="J57" s="36">
        <v>1</v>
      </c>
      <c r="K57" s="37"/>
      <c r="L57" s="37">
        <v>1</v>
      </c>
      <c r="M57" s="36">
        <v>1</v>
      </c>
      <c r="N57" s="36"/>
      <c r="O57" s="37">
        <v>2</v>
      </c>
      <c r="P57" s="37"/>
      <c r="Q57" s="36"/>
      <c r="R57" s="36">
        <v>2</v>
      </c>
      <c r="S57" s="37"/>
      <c r="T57" s="37">
        <v>0</v>
      </c>
      <c r="U57" s="36"/>
      <c r="V57" s="36">
        <v>0</v>
      </c>
      <c r="W57" s="37"/>
      <c r="X57" s="37">
        <v>2</v>
      </c>
      <c r="Y57" s="36">
        <v>1</v>
      </c>
      <c r="Z57" s="36"/>
      <c r="AA57" s="38">
        <f t="shared" si="1"/>
        <v>10</v>
      </c>
    </row>
    <row r="58" spans="1:27" ht="30" customHeight="1" x14ac:dyDescent="0.25">
      <c r="A58" s="31" t="str">
        <f t="shared" si="7"/>
        <v>Московский</v>
      </c>
      <c r="B58" s="32" t="str">
        <f t="shared" si="7"/>
        <v>ГБОУ СОШ №485</v>
      </c>
      <c r="C58" s="33">
        <f t="shared" si="7"/>
        <v>11485</v>
      </c>
      <c r="D58" s="33" t="str">
        <f t="shared" si="7"/>
        <v>СОШ с углуб.</v>
      </c>
      <c r="E58" s="35" t="str">
        <f t="shared" si="7"/>
        <v>3а</v>
      </c>
      <c r="F58" s="35">
        <f t="shared" si="7"/>
        <v>76</v>
      </c>
      <c r="G58" s="35">
        <f t="shared" si="7"/>
        <v>66</v>
      </c>
      <c r="H58" s="35">
        <f t="shared" si="3"/>
        <v>11485055</v>
      </c>
      <c r="I58" s="36"/>
      <c r="J58" s="36">
        <v>2</v>
      </c>
      <c r="K58" s="37">
        <v>1</v>
      </c>
      <c r="L58" s="37"/>
      <c r="M58" s="36">
        <v>1</v>
      </c>
      <c r="N58" s="36"/>
      <c r="O58" s="37">
        <v>1</v>
      </c>
      <c r="P58" s="37"/>
      <c r="Q58" s="36"/>
      <c r="R58" s="36">
        <v>2</v>
      </c>
      <c r="S58" s="37">
        <v>1</v>
      </c>
      <c r="T58" s="37"/>
      <c r="U58" s="36">
        <v>1</v>
      </c>
      <c r="V58" s="36"/>
      <c r="W58" s="37"/>
      <c r="X58" s="37">
        <v>2</v>
      </c>
      <c r="Y58" s="36">
        <v>1</v>
      </c>
      <c r="Z58" s="36"/>
      <c r="AA58" s="38">
        <f t="shared" si="1"/>
        <v>12</v>
      </c>
    </row>
    <row r="59" spans="1:27" ht="30" customHeight="1" x14ac:dyDescent="0.25">
      <c r="A59" s="31" t="str">
        <f t="shared" si="7"/>
        <v>Московский</v>
      </c>
      <c r="B59" s="32" t="str">
        <f t="shared" si="7"/>
        <v>ГБОУ СОШ №485</v>
      </c>
      <c r="C59" s="33">
        <f t="shared" si="7"/>
        <v>11485</v>
      </c>
      <c r="D59" s="33" t="str">
        <f t="shared" si="7"/>
        <v>СОШ с углуб.</v>
      </c>
      <c r="E59" s="39" t="s">
        <v>25</v>
      </c>
      <c r="F59" s="35">
        <f t="shared" si="7"/>
        <v>76</v>
      </c>
      <c r="G59" s="35">
        <f t="shared" si="7"/>
        <v>66</v>
      </c>
      <c r="H59" s="35">
        <f t="shared" si="3"/>
        <v>11485056</v>
      </c>
      <c r="I59" s="36"/>
      <c r="J59" s="36">
        <v>1</v>
      </c>
      <c r="K59" s="37">
        <v>1</v>
      </c>
      <c r="L59" s="37"/>
      <c r="M59" s="36"/>
      <c r="N59" s="36">
        <v>1</v>
      </c>
      <c r="O59" s="37">
        <v>2</v>
      </c>
      <c r="P59" s="37"/>
      <c r="Q59" s="36"/>
      <c r="R59" s="36">
        <v>2</v>
      </c>
      <c r="S59" s="37"/>
      <c r="T59" s="37">
        <v>1</v>
      </c>
      <c r="U59" s="36">
        <v>0</v>
      </c>
      <c r="V59" s="36"/>
      <c r="W59" s="37">
        <v>2</v>
      </c>
      <c r="X59" s="37"/>
      <c r="Y59" s="36">
        <v>1</v>
      </c>
      <c r="Z59" s="36"/>
      <c r="AA59" s="38">
        <f t="shared" si="1"/>
        <v>11</v>
      </c>
    </row>
    <row r="60" spans="1:27" ht="30" customHeight="1" x14ac:dyDescent="0.25">
      <c r="A60" s="31" t="str">
        <f t="shared" si="7"/>
        <v>Московский</v>
      </c>
      <c r="B60" s="32" t="str">
        <f t="shared" si="7"/>
        <v>ГБОУ СОШ №485</v>
      </c>
      <c r="C60" s="33">
        <f t="shared" si="7"/>
        <v>11485</v>
      </c>
      <c r="D60" s="33" t="str">
        <f t="shared" si="7"/>
        <v>СОШ с углуб.</v>
      </c>
      <c r="E60" s="35" t="str">
        <f t="shared" si="7"/>
        <v>3в</v>
      </c>
      <c r="F60" s="35">
        <f t="shared" si="7"/>
        <v>76</v>
      </c>
      <c r="G60" s="35">
        <f t="shared" si="7"/>
        <v>66</v>
      </c>
      <c r="H60" s="35">
        <f t="shared" si="3"/>
        <v>11485057</v>
      </c>
      <c r="I60" s="36"/>
      <c r="J60" s="36">
        <v>0</v>
      </c>
      <c r="K60" s="37"/>
      <c r="L60" s="37">
        <v>1</v>
      </c>
      <c r="M60" s="36">
        <v>1</v>
      </c>
      <c r="N60" s="36"/>
      <c r="O60" s="37">
        <v>2</v>
      </c>
      <c r="P60" s="37"/>
      <c r="Q60" s="36">
        <v>2</v>
      </c>
      <c r="R60" s="36"/>
      <c r="S60" s="37">
        <v>0</v>
      </c>
      <c r="T60" s="37"/>
      <c r="U60" s="36"/>
      <c r="V60" s="36">
        <v>0</v>
      </c>
      <c r="W60" s="37">
        <v>2</v>
      </c>
      <c r="X60" s="37"/>
      <c r="Y60" s="36">
        <v>1</v>
      </c>
      <c r="Z60" s="36"/>
      <c r="AA60" s="38">
        <f t="shared" si="1"/>
        <v>9</v>
      </c>
    </row>
    <row r="61" spans="1:27" ht="30" customHeight="1" x14ac:dyDescent="0.25">
      <c r="A61" s="31" t="str">
        <f t="shared" si="7"/>
        <v>Московский</v>
      </c>
      <c r="B61" s="32" t="str">
        <f t="shared" si="7"/>
        <v>ГБОУ СОШ №485</v>
      </c>
      <c r="C61" s="33">
        <f t="shared" si="7"/>
        <v>11485</v>
      </c>
      <c r="D61" s="33" t="str">
        <f t="shared" si="7"/>
        <v>СОШ с углуб.</v>
      </c>
      <c r="E61" s="35" t="str">
        <f t="shared" si="7"/>
        <v>3в</v>
      </c>
      <c r="F61" s="35">
        <f t="shared" si="7"/>
        <v>76</v>
      </c>
      <c r="G61" s="35">
        <f t="shared" si="7"/>
        <v>66</v>
      </c>
      <c r="H61" s="35">
        <f t="shared" si="3"/>
        <v>11485058</v>
      </c>
      <c r="I61" s="36">
        <v>2</v>
      </c>
      <c r="J61" s="36"/>
      <c r="K61" s="37"/>
      <c r="L61" s="37">
        <v>1</v>
      </c>
      <c r="M61" s="36"/>
      <c r="N61" s="36">
        <v>0</v>
      </c>
      <c r="O61" s="37"/>
      <c r="P61" s="37">
        <v>1</v>
      </c>
      <c r="Q61" s="36">
        <v>0</v>
      </c>
      <c r="R61" s="36"/>
      <c r="S61" s="37"/>
      <c r="T61" s="37">
        <v>1</v>
      </c>
      <c r="U61" s="36"/>
      <c r="V61" s="36">
        <v>0</v>
      </c>
      <c r="W61" s="37">
        <v>1</v>
      </c>
      <c r="X61" s="37"/>
      <c r="Y61" s="36">
        <v>1</v>
      </c>
      <c r="Z61" s="36"/>
      <c r="AA61" s="38">
        <f t="shared" si="1"/>
        <v>7</v>
      </c>
    </row>
    <row r="62" spans="1:27" ht="30" customHeight="1" x14ac:dyDescent="0.25">
      <c r="A62" s="31" t="str">
        <f t="shared" si="7"/>
        <v>Московский</v>
      </c>
      <c r="B62" s="32" t="str">
        <f t="shared" si="7"/>
        <v>ГБОУ СОШ №485</v>
      </c>
      <c r="C62" s="33">
        <f t="shared" si="7"/>
        <v>11485</v>
      </c>
      <c r="D62" s="33" t="str">
        <f t="shared" si="7"/>
        <v>СОШ с углуб.</v>
      </c>
      <c r="E62" s="35" t="str">
        <f t="shared" si="7"/>
        <v>3в</v>
      </c>
      <c r="F62" s="35">
        <f t="shared" si="7"/>
        <v>76</v>
      </c>
      <c r="G62" s="35">
        <f t="shared" si="7"/>
        <v>66</v>
      </c>
      <c r="H62" s="35">
        <f t="shared" si="3"/>
        <v>11485059</v>
      </c>
      <c r="I62" s="36">
        <v>2</v>
      </c>
      <c r="J62" s="36"/>
      <c r="K62" s="37">
        <v>0</v>
      </c>
      <c r="L62" s="37"/>
      <c r="M62" s="36"/>
      <c r="N62" s="36">
        <v>1</v>
      </c>
      <c r="O62" s="37"/>
      <c r="P62" s="37">
        <v>2</v>
      </c>
      <c r="Q62" s="36">
        <v>1</v>
      </c>
      <c r="R62" s="36"/>
      <c r="S62" s="37">
        <v>1</v>
      </c>
      <c r="T62" s="37"/>
      <c r="U62" s="36"/>
      <c r="V62" s="36">
        <v>0</v>
      </c>
      <c r="W62" s="37">
        <v>2</v>
      </c>
      <c r="X62" s="37"/>
      <c r="Y62" s="36">
        <v>1</v>
      </c>
      <c r="Z62" s="36"/>
      <c r="AA62" s="38">
        <f t="shared" si="1"/>
        <v>10</v>
      </c>
    </row>
    <row r="63" spans="1:27" ht="30" customHeight="1" x14ac:dyDescent="0.25">
      <c r="A63" s="31" t="str">
        <f t="shared" si="7"/>
        <v>Московский</v>
      </c>
      <c r="B63" s="32" t="str">
        <f t="shared" si="7"/>
        <v>ГБОУ СОШ №485</v>
      </c>
      <c r="C63" s="33">
        <f t="shared" si="7"/>
        <v>11485</v>
      </c>
      <c r="D63" s="33" t="str">
        <f t="shared" si="7"/>
        <v>СОШ с углуб.</v>
      </c>
      <c r="E63" s="35" t="str">
        <f t="shared" si="7"/>
        <v>3в</v>
      </c>
      <c r="F63" s="35">
        <f t="shared" si="7"/>
        <v>76</v>
      </c>
      <c r="G63" s="35">
        <f t="shared" si="7"/>
        <v>66</v>
      </c>
      <c r="H63" s="35">
        <f t="shared" si="3"/>
        <v>11485060</v>
      </c>
      <c r="I63" s="36"/>
      <c r="J63" s="36">
        <v>2</v>
      </c>
      <c r="K63" s="37"/>
      <c r="L63" s="37">
        <v>1</v>
      </c>
      <c r="M63" s="36"/>
      <c r="N63" s="36">
        <v>0</v>
      </c>
      <c r="O63" s="37"/>
      <c r="P63" s="37">
        <v>1</v>
      </c>
      <c r="Q63" s="36">
        <v>1</v>
      </c>
      <c r="R63" s="36"/>
      <c r="S63" s="37"/>
      <c r="T63" s="37">
        <v>1</v>
      </c>
      <c r="U63" s="36"/>
      <c r="V63" s="36">
        <v>0</v>
      </c>
      <c r="W63" s="37">
        <v>2</v>
      </c>
      <c r="X63" s="37"/>
      <c r="Y63" s="36">
        <v>1</v>
      </c>
      <c r="Z63" s="36"/>
      <c r="AA63" s="38">
        <f t="shared" si="1"/>
        <v>9</v>
      </c>
    </row>
    <row r="64" spans="1:27" ht="30" customHeight="1" x14ac:dyDescent="0.25">
      <c r="A64" s="31" t="str">
        <f t="shared" si="7"/>
        <v>Московский</v>
      </c>
      <c r="B64" s="32" t="str">
        <f t="shared" si="7"/>
        <v>ГБОУ СОШ №485</v>
      </c>
      <c r="C64" s="33">
        <f t="shared" si="7"/>
        <v>11485</v>
      </c>
      <c r="D64" s="33" t="str">
        <f t="shared" si="7"/>
        <v>СОШ с углуб.</v>
      </c>
      <c r="E64" s="35" t="str">
        <f t="shared" si="7"/>
        <v>3в</v>
      </c>
      <c r="F64" s="35">
        <f t="shared" si="7"/>
        <v>76</v>
      </c>
      <c r="G64" s="35">
        <f t="shared" si="7"/>
        <v>66</v>
      </c>
      <c r="H64" s="35">
        <f t="shared" si="3"/>
        <v>11485061</v>
      </c>
      <c r="I64" s="36">
        <v>0</v>
      </c>
      <c r="J64" s="36"/>
      <c r="K64" s="37"/>
      <c r="L64" s="37">
        <v>1</v>
      </c>
      <c r="M64" s="36">
        <v>0</v>
      </c>
      <c r="N64" s="36"/>
      <c r="O64" s="37">
        <v>2</v>
      </c>
      <c r="P64" s="37"/>
      <c r="Q64" s="36"/>
      <c r="R64" s="36">
        <v>2</v>
      </c>
      <c r="S64" s="37">
        <v>0</v>
      </c>
      <c r="T64" s="37"/>
      <c r="U64" s="36">
        <v>1</v>
      </c>
      <c r="V64" s="36"/>
      <c r="W64" s="37"/>
      <c r="X64" s="37">
        <v>2</v>
      </c>
      <c r="Y64" s="36">
        <v>1</v>
      </c>
      <c r="Z64" s="36"/>
      <c r="AA64" s="38">
        <f t="shared" si="1"/>
        <v>9</v>
      </c>
    </row>
    <row r="65" spans="1:27" ht="30" customHeight="1" x14ac:dyDescent="0.25">
      <c r="A65" s="31" t="str">
        <f t="shared" si="7"/>
        <v>Московский</v>
      </c>
      <c r="B65" s="32" t="str">
        <f t="shared" si="7"/>
        <v>ГБОУ СОШ №485</v>
      </c>
      <c r="C65" s="33">
        <f t="shared" si="7"/>
        <v>11485</v>
      </c>
      <c r="D65" s="33" t="str">
        <f t="shared" si="7"/>
        <v>СОШ с углуб.</v>
      </c>
      <c r="E65" s="35" t="str">
        <f t="shared" si="7"/>
        <v>3в</v>
      </c>
      <c r="F65" s="35">
        <f t="shared" si="7"/>
        <v>76</v>
      </c>
      <c r="G65" s="35">
        <f t="shared" si="7"/>
        <v>66</v>
      </c>
      <c r="H65" s="35">
        <f t="shared" si="3"/>
        <v>11485062</v>
      </c>
      <c r="I65" s="36"/>
      <c r="J65" s="36">
        <v>2</v>
      </c>
      <c r="K65" s="37">
        <v>1</v>
      </c>
      <c r="L65" s="37"/>
      <c r="M65" s="36">
        <v>1</v>
      </c>
      <c r="N65" s="36"/>
      <c r="O65" s="37">
        <v>1</v>
      </c>
      <c r="P65" s="37"/>
      <c r="Q65" s="36"/>
      <c r="R65" s="36">
        <v>2</v>
      </c>
      <c r="S65" s="37">
        <v>1</v>
      </c>
      <c r="T65" s="37"/>
      <c r="U65" s="36"/>
      <c r="V65" s="36">
        <v>1</v>
      </c>
      <c r="W65" s="37"/>
      <c r="X65" s="37">
        <v>2</v>
      </c>
      <c r="Y65" s="36"/>
      <c r="Z65" s="36">
        <v>0</v>
      </c>
      <c r="AA65" s="38">
        <f t="shared" si="1"/>
        <v>11</v>
      </c>
    </row>
    <row r="66" spans="1:27" ht="30" customHeight="1" x14ac:dyDescent="0.25">
      <c r="A66" s="31" t="str">
        <f t="shared" si="7"/>
        <v>Московский</v>
      </c>
      <c r="B66" s="32" t="str">
        <f t="shared" si="7"/>
        <v>ГБОУ СОШ №485</v>
      </c>
      <c r="C66" s="33">
        <f t="shared" si="7"/>
        <v>11485</v>
      </c>
      <c r="D66" s="33" t="str">
        <f t="shared" si="7"/>
        <v>СОШ с углуб.</v>
      </c>
      <c r="E66" s="35" t="str">
        <f t="shared" si="7"/>
        <v>3в</v>
      </c>
      <c r="F66" s="35">
        <f t="shared" si="7"/>
        <v>76</v>
      </c>
      <c r="G66" s="35">
        <f t="shared" si="7"/>
        <v>66</v>
      </c>
      <c r="H66" s="35">
        <f t="shared" si="3"/>
        <v>11485063</v>
      </c>
      <c r="I66" s="36"/>
      <c r="J66" s="36">
        <v>1</v>
      </c>
      <c r="K66" s="37"/>
      <c r="L66" s="37">
        <v>1</v>
      </c>
      <c r="M66" s="36"/>
      <c r="N66" s="36">
        <v>1</v>
      </c>
      <c r="O66" s="37">
        <v>2</v>
      </c>
      <c r="P66" s="37"/>
      <c r="Q66" s="36">
        <v>2</v>
      </c>
      <c r="R66" s="36"/>
      <c r="S66" s="37">
        <v>0</v>
      </c>
      <c r="T66" s="37"/>
      <c r="U66" s="36"/>
      <c r="V66" s="36">
        <v>0</v>
      </c>
      <c r="W66" s="37">
        <v>2</v>
      </c>
      <c r="X66" s="37"/>
      <c r="Y66" s="36">
        <v>1</v>
      </c>
      <c r="Z66" s="36"/>
      <c r="AA66" s="38">
        <f t="shared" si="1"/>
        <v>10</v>
      </c>
    </row>
    <row r="67" spans="1:27" ht="30" customHeight="1" x14ac:dyDescent="0.25">
      <c r="A67" s="31" t="str">
        <f t="shared" si="7"/>
        <v>Московский</v>
      </c>
      <c r="B67" s="32" t="str">
        <f t="shared" si="7"/>
        <v>ГБОУ СОШ №485</v>
      </c>
      <c r="C67" s="33">
        <f t="shared" si="7"/>
        <v>11485</v>
      </c>
      <c r="D67" s="33" t="str">
        <f t="shared" si="7"/>
        <v>СОШ с углуб.</v>
      </c>
      <c r="E67" s="35" t="str">
        <f t="shared" si="7"/>
        <v>3в</v>
      </c>
      <c r="F67" s="35">
        <f t="shared" si="7"/>
        <v>76</v>
      </c>
      <c r="G67" s="35">
        <f t="shared" si="7"/>
        <v>66</v>
      </c>
      <c r="H67" s="35">
        <f t="shared" si="3"/>
        <v>11485064</v>
      </c>
      <c r="I67" s="36"/>
      <c r="J67" s="36">
        <v>2</v>
      </c>
      <c r="K67" s="37">
        <v>1</v>
      </c>
      <c r="L67" s="37"/>
      <c r="M67" s="36">
        <v>1</v>
      </c>
      <c r="N67" s="36"/>
      <c r="O67" s="37"/>
      <c r="P67" s="37">
        <v>2</v>
      </c>
      <c r="Q67" s="36">
        <v>0</v>
      </c>
      <c r="R67" s="36"/>
      <c r="S67" s="37"/>
      <c r="T67" s="37">
        <v>1</v>
      </c>
      <c r="U67" s="36">
        <v>1</v>
      </c>
      <c r="V67" s="36"/>
      <c r="W67" s="37">
        <v>1</v>
      </c>
      <c r="X67" s="37"/>
      <c r="Y67" s="36">
        <v>1</v>
      </c>
      <c r="Z67" s="36"/>
      <c r="AA67" s="38">
        <f t="shared" si="1"/>
        <v>10</v>
      </c>
    </row>
    <row r="68" spans="1:27" ht="30" customHeight="1" x14ac:dyDescent="0.25">
      <c r="A68" s="31" t="str">
        <f t="shared" si="7"/>
        <v>Московский</v>
      </c>
      <c r="B68" s="32" t="str">
        <f t="shared" si="7"/>
        <v>ГБОУ СОШ №485</v>
      </c>
      <c r="C68" s="33">
        <f t="shared" si="7"/>
        <v>11485</v>
      </c>
      <c r="D68" s="33" t="str">
        <f t="shared" si="7"/>
        <v>СОШ с углуб.</v>
      </c>
      <c r="E68" s="35" t="str">
        <f t="shared" si="7"/>
        <v>3в</v>
      </c>
      <c r="F68" s="35">
        <f t="shared" si="7"/>
        <v>76</v>
      </c>
      <c r="G68" s="35">
        <f t="shared" si="7"/>
        <v>66</v>
      </c>
      <c r="H68" s="35">
        <f t="shared" si="3"/>
        <v>11485065</v>
      </c>
      <c r="I68" s="36"/>
      <c r="J68" s="36">
        <v>2</v>
      </c>
      <c r="K68" s="37"/>
      <c r="L68" s="37">
        <v>1</v>
      </c>
      <c r="M68" s="36">
        <v>0</v>
      </c>
      <c r="N68" s="36"/>
      <c r="O68" s="37">
        <v>1</v>
      </c>
      <c r="P68" s="37"/>
      <c r="Q68" s="36"/>
      <c r="R68" s="36">
        <v>2</v>
      </c>
      <c r="S68" s="37">
        <v>1</v>
      </c>
      <c r="T68" s="37"/>
      <c r="U68" s="36">
        <v>0</v>
      </c>
      <c r="V68" s="36"/>
      <c r="W68" s="37"/>
      <c r="X68" s="37">
        <v>0</v>
      </c>
      <c r="Y68" s="36"/>
      <c r="Z68" s="36">
        <v>1</v>
      </c>
      <c r="AA68" s="38">
        <f t="shared" si="1"/>
        <v>8</v>
      </c>
    </row>
    <row r="69" spans="1:27" ht="30" customHeight="1" x14ac:dyDescent="0.25">
      <c r="A69" s="31" t="str">
        <f t="shared" si="7"/>
        <v>Московский</v>
      </c>
      <c r="B69" s="32" t="str">
        <f t="shared" si="7"/>
        <v>ГБОУ СОШ №485</v>
      </c>
      <c r="C69" s="33">
        <f t="shared" si="7"/>
        <v>11485</v>
      </c>
      <c r="D69" s="33" t="str">
        <f t="shared" si="7"/>
        <v>СОШ с углуб.</v>
      </c>
      <c r="E69" s="35" t="str">
        <f t="shared" si="7"/>
        <v>3в</v>
      </c>
      <c r="F69" s="35">
        <f t="shared" si="7"/>
        <v>76</v>
      </c>
      <c r="G69" s="35">
        <f t="shared" si="7"/>
        <v>66</v>
      </c>
      <c r="H69" s="35">
        <f t="shared" si="3"/>
        <v>11485066</v>
      </c>
      <c r="I69" s="36"/>
      <c r="J69" s="36">
        <v>0</v>
      </c>
      <c r="K69" s="37"/>
      <c r="L69" s="37">
        <v>1</v>
      </c>
      <c r="M69" s="36">
        <v>1</v>
      </c>
      <c r="N69" s="36"/>
      <c r="O69" s="37">
        <v>2</v>
      </c>
      <c r="P69" s="37"/>
      <c r="Q69" s="36">
        <v>2</v>
      </c>
      <c r="R69" s="36"/>
      <c r="S69" s="37">
        <v>0</v>
      </c>
      <c r="T69" s="37"/>
      <c r="U69" s="36"/>
      <c r="V69" s="36">
        <v>0</v>
      </c>
      <c r="W69" s="37">
        <v>1</v>
      </c>
      <c r="X69" s="37"/>
      <c r="Y69" s="36">
        <v>1</v>
      </c>
      <c r="Z69" s="36"/>
      <c r="AA69" s="38">
        <f t="shared" ref="AA69" si="8">IF(COUNTBLANK(I69:Z69)&lt;=9,SUM(I69:Z69),"Не писал")</f>
        <v>8</v>
      </c>
    </row>
    <row r="70" spans="1:27" x14ac:dyDescent="0.25">
      <c r="I70" s="15">
        <f>COUNTA(I4:I69)</f>
        <v>35</v>
      </c>
      <c r="J70" s="15">
        <f t="shared" ref="J70:AA70" si="9">COUNTA(J4:J69)</f>
        <v>31</v>
      </c>
      <c r="K70" s="15">
        <f t="shared" si="9"/>
        <v>33</v>
      </c>
      <c r="L70" s="15">
        <f t="shared" si="9"/>
        <v>33</v>
      </c>
      <c r="M70" s="15">
        <f t="shared" si="9"/>
        <v>43</v>
      </c>
      <c r="N70" s="15">
        <f t="shared" si="9"/>
        <v>23</v>
      </c>
      <c r="O70" s="15">
        <f t="shared" si="9"/>
        <v>39</v>
      </c>
      <c r="P70" s="15">
        <f t="shared" si="9"/>
        <v>27</v>
      </c>
      <c r="Q70" s="15">
        <f t="shared" si="9"/>
        <v>41</v>
      </c>
      <c r="R70" s="15">
        <f t="shared" si="9"/>
        <v>25</v>
      </c>
      <c r="S70" s="15">
        <f t="shared" si="9"/>
        <v>45</v>
      </c>
      <c r="T70" s="15">
        <f t="shared" si="9"/>
        <v>21</v>
      </c>
      <c r="U70" s="15">
        <f t="shared" si="9"/>
        <v>36</v>
      </c>
      <c r="V70" s="15">
        <f t="shared" si="9"/>
        <v>30</v>
      </c>
      <c r="W70" s="15">
        <f t="shared" si="9"/>
        <v>41</v>
      </c>
      <c r="X70" s="15">
        <f t="shared" si="9"/>
        <v>25</v>
      </c>
      <c r="Y70" s="15">
        <f t="shared" si="9"/>
        <v>47</v>
      </c>
      <c r="Z70" s="15">
        <f t="shared" si="9"/>
        <v>19</v>
      </c>
      <c r="AA70" s="15">
        <f t="shared" si="9"/>
        <v>66</v>
      </c>
    </row>
    <row r="71" spans="1:27" x14ac:dyDescent="0.25">
      <c r="I71" s="15">
        <f>SUM(I4:I69)/(I70*I72)</f>
        <v>0.65714285714285714</v>
      </c>
      <c r="J71" s="15">
        <f t="shared" ref="J71:AA71" si="10">SUM(J4:J69)/(J70*J72)</f>
        <v>0.64516129032258063</v>
      </c>
      <c r="K71" s="15">
        <f t="shared" si="10"/>
        <v>0.90909090909090906</v>
      </c>
      <c r="L71" s="15">
        <f t="shared" si="10"/>
        <v>0.96969696969696972</v>
      </c>
      <c r="M71" s="15">
        <f t="shared" si="10"/>
        <v>0.83720930232558144</v>
      </c>
      <c r="N71" s="15">
        <f t="shared" si="10"/>
        <v>0.82608695652173914</v>
      </c>
      <c r="O71" s="15">
        <f t="shared" si="10"/>
        <v>0.70512820512820518</v>
      </c>
      <c r="P71" s="15">
        <f t="shared" si="10"/>
        <v>0.87037037037037035</v>
      </c>
      <c r="Q71" s="15">
        <f t="shared" si="10"/>
        <v>0.80487804878048785</v>
      </c>
      <c r="R71" s="15">
        <f t="shared" si="10"/>
        <v>0.92</v>
      </c>
      <c r="S71" s="15">
        <f t="shared" si="10"/>
        <v>0.73333333333333328</v>
      </c>
      <c r="T71" s="15">
        <f t="shared" si="10"/>
        <v>0.66666666666666663</v>
      </c>
      <c r="U71" s="15">
        <f t="shared" si="10"/>
        <v>0.66666666666666663</v>
      </c>
      <c r="V71" s="15">
        <f t="shared" si="10"/>
        <v>0.46666666666666667</v>
      </c>
      <c r="W71" s="15">
        <f t="shared" si="10"/>
        <v>0.78048780487804881</v>
      </c>
      <c r="X71" s="15">
        <f t="shared" si="10"/>
        <v>0.76</v>
      </c>
      <c r="Y71" s="15">
        <f t="shared" si="10"/>
        <v>0.91489361702127658</v>
      </c>
      <c r="Z71" s="15">
        <f t="shared" si="10"/>
        <v>0.57894736842105265</v>
      </c>
      <c r="AA71" s="15">
        <f t="shared" si="10"/>
        <v>0.76689976689976691</v>
      </c>
    </row>
    <row r="72" spans="1:27" s="52" customFormat="1" x14ac:dyDescent="0.25">
      <c r="A72" s="52" t="s">
        <v>120</v>
      </c>
      <c r="E72" s="14"/>
      <c r="F72" s="14"/>
      <c r="G72" s="14"/>
      <c r="H72" s="14"/>
      <c r="I72" s="15">
        <v>2</v>
      </c>
      <c r="J72" s="15">
        <v>2</v>
      </c>
      <c r="K72" s="15">
        <v>1</v>
      </c>
      <c r="L72" s="15">
        <v>1</v>
      </c>
      <c r="M72" s="15">
        <v>1</v>
      </c>
      <c r="N72" s="15">
        <v>1</v>
      </c>
      <c r="O72" s="15">
        <v>2</v>
      </c>
      <c r="P72" s="15">
        <v>2</v>
      </c>
      <c r="Q72" s="15">
        <v>2</v>
      </c>
      <c r="R72" s="15">
        <v>2</v>
      </c>
      <c r="S72" s="86">
        <v>1</v>
      </c>
      <c r="T72" s="15">
        <v>1</v>
      </c>
      <c r="U72" s="87">
        <v>1</v>
      </c>
      <c r="V72" s="15">
        <v>1</v>
      </c>
      <c r="W72" s="15">
        <v>2</v>
      </c>
      <c r="X72" s="15">
        <v>2</v>
      </c>
      <c r="Y72" s="87">
        <v>1</v>
      </c>
      <c r="Z72" s="15">
        <v>1</v>
      </c>
      <c r="AA72" s="15">
        <v>13</v>
      </c>
    </row>
    <row r="73" spans="1:27" x14ac:dyDescent="0.25">
      <c r="I73" s="15">
        <f>SUM(I4:J69)/(66*I72)</f>
        <v>0.65151515151515149</v>
      </c>
      <c r="K73" s="15">
        <f t="shared" ref="K73:AA73" si="11">SUM(K4:L69)/(66*K72)</f>
        <v>0.93939393939393945</v>
      </c>
      <c r="M73" s="15">
        <f t="shared" si="11"/>
        <v>0.83333333333333337</v>
      </c>
      <c r="O73" s="15">
        <f t="shared" si="11"/>
        <v>0.77272727272727271</v>
      </c>
      <c r="Q73" s="15">
        <f t="shared" si="11"/>
        <v>0.84848484848484851</v>
      </c>
      <c r="S73" s="15">
        <f t="shared" si="11"/>
        <v>0.71212121212121215</v>
      </c>
      <c r="U73" s="15">
        <f t="shared" si="11"/>
        <v>0.5757575757575758</v>
      </c>
      <c r="W73" s="15">
        <f t="shared" si="11"/>
        <v>0.77272727272727271</v>
      </c>
      <c r="Y73" s="15">
        <f t="shared" si="11"/>
        <v>0.81818181818181823</v>
      </c>
      <c r="AA73" s="15">
        <f t="shared" si="11"/>
        <v>0.76689976689976691</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69 JD4:JD69 SZ4:SZ69 ACV4:ACV69 AMR4:AMR69 AWN4:AWN69 BGJ4:BGJ69 BQF4:BQF69 CAB4:CAB69 CJX4:CJX69 CTT4:CTT69 DDP4:DDP69 DNL4:DNL69 DXH4:DXH69 EHD4:EHD69 EQZ4:EQZ69 FAV4:FAV69 FKR4:FKR69 FUN4:FUN69 GEJ4:GEJ69 GOF4:GOF69 GYB4:GYB69 HHX4:HHX69 HRT4:HRT69 IBP4:IBP69 ILL4:ILL69 IVH4:IVH69 JFD4:JFD69 JOZ4:JOZ69 JYV4:JYV69 KIR4:KIR69 KSN4:KSN69 LCJ4:LCJ69 LMF4:LMF69 LWB4:LWB69 MFX4:MFX69 MPT4:MPT69 MZP4:MZP69 NJL4:NJL69 NTH4:NTH69 ODD4:ODD69 OMZ4:OMZ69 OWV4:OWV69 PGR4:PGR69 PQN4:PQN69 QAJ4:QAJ69 QKF4:QKF69 QUB4:QUB69 RDX4:RDX69 RNT4:RNT69 RXP4:RXP69 SHL4:SHL69 SRH4:SRH69 TBD4:TBD69 TKZ4:TKZ69 TUV4:TUV69 UER4:UER69 UON4:UON69 UYJ4:UYJ69 VIF4:VIF69 VSB4:VSB69 WBX4:WBX69 WLT4:WLT69 WVP4:WVP69 H64592:H64928 JD64592:JD64928 SZ64592:SZ64928 ACV64592:ACV64928 AMR64592:AMR64928 AWN64592:AWN64928 BGJ64592:BGJ64928 BQF64592:BQF64928 CAB64592:CAB64928 CJX64592:CJX64928 CTT64592:CTT64928 DDP64592:DDP64928 DNL64592:DNL64928 DXH64592:DXH64928 EHD64592:EHD64928 EQZ64592:EQZ64928 FAV64592:FAV64928 FKR64592:FKR64928 FUN64592:FUN64928 GEJ64592:GEJ64928 GOF64592:GOF64928 GYB64592:GYB64928 HHX64592:HHX64928 HRT64592:HRT64928 IBP64592:IBP64928 ILL64592:ILL64928 IVH64592:IVH64928 JFD64592:JFD64928 JOZ64592:JOZ64928 JYV64592:JYV64928 KIR64592:KIR64928 KSN64592:KSN64928 LCJ64592:LCJ64928 LMF64592:LMF64928 LWB64592:LWB64928 MFX64592:MFX64928 MPT64592:MPT64928 MZP64592:MZP64928 NJL64592:NJL64928 NTH64592:NTH64928 ODD64592:ODD64928 OMZ64592:OMZ64928 OWV64592:OWV64928 PGR64592:PGR64928 PQN64592:PQN64928 QAJ64592:QAJ64928 QKF64592:QKF64928 QUB64592:QUB64928 RDX64592:RDX64928 RNT64592:RNT64928 RXP64592:RXP64928 SHL64592:SHL64928 SRH64592:SRH64928 TBD64592:TBD64928 TKZ64592:TKZ64928 TUV64592:TUV64928 UER64592:UER64928 UON64592:UON64928 UYJ64592:UYJ64928 VIF64592:VIF64928 VSB64592:VSB64928 WBX64592:WBX64928 WLT64592:WLT64928 WVP64592:WVP64928 H130128:H130464 JD130128:JD130464 SZ130128:SZ130464 ACV130128:ACV130464 AMR130128:AMR130464 AWN130128:AWN130464 BGJ130128:BGJ130464 BQF130128:BQF130464 CAB130128:CAB130464 CJX130128:CJX130464 CTT130128:CTT130464 DDP130128:DDP130464 DNL130128:DNL130464 DXH130128:DXH130464 EHD130128:EHD130464 EQZ130128:EQZ130464 FAV130128:FAV130464 FKR130128:FKR130464 FUN130128:FUN130464 GEJ130128:GEJ130464 GOF130128:GOF130464 GYB130128:GYB130464 HHX130128:HHX130464 HRT130128:HRT130464 IBP130128:IBP130464 ILL130128:ILL130464 IVH130128:IVH130464 JFD130128:JFD130464 JOZ130128:JOZ130464 JYV130128:JYV130464 KIR130128:KIR130464 KSN130128:KSN130464 LCJ130128:LCJ130464 LMF130128:LMF130464 LWB130128:LWB130464 MFX130128:MFX130464 MPT130128:MPT130464 MZP130128:MZP130464 NJL130128:NJL130464 NTH130128:NTH130464 ODD130128:ODD130464 OMZ130128:OMZ130464 OWV130128:OWV130464 PGR130128:PGR130464 PQN130128:PQN130464 QAJ130128:QAJ130464 QKF130128:QKF130464 QUB130128:QUB130464 RDX130128:RDX130464 RNT130128:RNT130464 RXP130128:RXP130464 SHL130128:SHL130464 SRH130128:SRH130464 TBD130128:TBD130464 TKZ130128:TKZ130464 TUV130128:TUV130464 UER130128:UER130464 UON130128:UON130464 UYJ130128:UYJ130464 VIF130128:VIF130464 VSB130128:VSB130464 WBX130128:WBX130464 WLT130128:WLT130464 WVP130128:WVP130464 H195664:H196000 JD195664:JD196000 SZ195664:SZ196000 ACV195664:ACV196000 AMR195664:AMR196000 AWN195664:AWN196000 BGJ195664:BGJ196000 BQF195664:BQF196000 CAB195664:CAB196000 CJX195664:CJX196000 CTT195664:CTT196000 DDP195664:DDP196000 DNL195664:DNL196000 DXH195664:DXH196000 EHD195664:EHD196000 EQZ195664:EQZ196000 FAV195664:FAV196000 FKR195664:FKR196000 FUN195664:FUN196000 GEJ195664:GEJ196000 GOF195664:GOF196000 GYB195664:GYB196000 HHX195664:HHX196000 HRT195664:HRT196000 IBP195664:IBP196000 ILL195664:ILL196000 IVH195664:IVH196000 JFD195664:JFD196000 JOZ195664:JOZ196000 JYV195664:JYV196000 KIR195664:KIR196000 KSN195664:KSN196000 LCJ195664:LCJ196000 LMF195664:LMF196000 LWB195664:LWB196000 MFX195664:MFX196000 MPT195664:MPT196000 MZP195664:MZP196000 NJL195664:NJL196000 NTH195664:NTH196000 ODD195664:ODD196000 OMZ195664:OMZ196000 OWV195664:OWV196000 PGR195664:PGR196000 PQN195664:PQN196000 QAJ195664:QAJ196000 QKF195664:QKF196000 QUB195664:QUB196000 RDX195664:RDX196000 RNT195664:RNT196000 RXP195664:RXP196000 SHL195664:SHL196000 SRH195664:SRH196000 TBD195664:TBD196000 TKZ195664:TKZ196000 TUV195664:TUV196000 UER195664:UER196000 UON195664:UON196000 UYJ195664:UYJ196000 VIF195664:VIF196000 VSB195664:VSB196000 WBX195664:WBX196000 WLT195664:WLT196000 WVP195664:WVP196000 H261200:H261536 JD261200:JD261536 SZ261200:SZ261536 ACV261200:ACV261536 AMR261200:AMR261536 AWN261200:AWN261536 BGJ261200:BGJ261536 BQF261200:BQF261536 CAB261200:CAB261536 CJX261200:CJX261536 CTT261200:CTT261536 DDP261200:DDP261536 DNL261200:DNL261536 DXH261200:DXH261536 EHD261200:EHD261536 EQZ261200:EQZ261536 FAV261200:FAV261536 FKR261200:FKR261536 FUN261200:FUN261536 GEJ261200:GEJ261536 GOF261200:GOF261536 GYB261200:GYB261536 HHX261200:HHX261536 HRT261200:HRT261536 IBP261200:IBP261536 ILL261200:ILL261536 IVH261200:IVH261536 JFD261200:JFD261536 JOZ261200:JOZ261536 JYV261200:JYV261536 KIR261200:KIR261536 KSN261200:KSN261536 LCJ261200:LCJ261536 LMF261200:LMF261536 LWB261200:LWB261536 MFX261200:MFX261536 MPT261200:MPT261536 MZP261200:MZP261536 NJL261200:NJL261536 NTH261200:NTH261536 ODD261200:ODD261536 OMZ261200:OMZ261536 OWV261200:OWV261536 PGR261200:PGR261536 PQN261200:PQN261536 QAJ261200:QAJ261536 QKF261200:QKF261536 QUB261200:QUB261536 RDX261200:RDX261536 RNT261200:RNT261536 RXP261200:RXP261536 SHL261200:SHL261536 SRH261200:SRH261536 TBD261200:TBD261536 TKZ261200:TKZ261536 TUV261200:TUV261536 UER261200:UER261536 UON261200:UON261536 UYJ261200:UYJ261536 VIF261200:VIF261536 VSB261200:VSB261536 WBX261200:WBX261536 WLT261200:WLT261536 WVP261200:WVP261536 H326736:H327072 JD326736:JD327072 SZ326736:SZ327072 ACV326736:ACV327072 AMR326736:AMR327072 AWN326736:AWN327072 BGJ326736:BGJ327072 BQF326736:BQF327072 CAB326736:CAB327072 CJX326736:CJX327072 CTT326736:CTT327072 DDP326736:DDP327072 DNL326736:DNL327072 DXH326736:DXH327072 EHD326736:EHD327072 EQZ326736:EQZ327072 FAV326736:FAV327072 FKR326736:FKR327072 FUN326736:FUN327072 GEJ326736:GEJ327072 GOF326736:GOF327072 GYB326736:GYB327072 HHX326736:HHX327072 HRT326736:HRT327072 IBP326736:IBP327072 ILL326736:ILL327072 IVH326736:IVH327072 JFD326736:JFD327072 JOZ326736:JOZ327072 JYV326736:JYV327072 KIR326736:KIR327072 KSN326736:KSN327072 LCJ326736:LCJ327072 LMF326736:LMF327072 LWB326736:LWB327072 MFX326736:MFX327072 MPT326736:MPT327072 MZP326736:MZP327072 NJL326736:NJL327072 NTH326736:NTH327072 ODD326736:ODD327072 OMZ326736:OMZ327072 OWV326736:OWV327072 PGR326736:PGR327072 PQN326736:PQN327072 QAJ326736:QAJ327072 QKF326736:QKF327072 QUB326736:QUB327072 RDX326736:RDX327072 RNT326736:RNT327072 RXP326736:RXP327072 SHL326736:SHL327072 SRH326736:SRH327072 TBD326736:TBD327072 TKZ326736:TKZ327072 TUV326736:TUV327072 UER326736:UER327072 UON326736:UON327072 UYJ326736:UYJ327072 VIF326736:VIF327072 VSB326736:VSB327072 WBX326736:WBX327072 WLT326736:WLT327072 WVP326736:WVP327072 H392272:H392608 JD392272:JD392608 SZ392272:SZ392608 ACV392272:ACV392608 AMR392272:AMR392608 AWN392272:AWN392608 BGJ392272:BGJ392608 BQF392272:BQF392608 CAB392272:CAB392608 CJX392272:CJX392608 CTT392272:CTT392608 DDP392272:DDP392608 DNL392272:DNL392608 DXH392272:DXH392608 EHD392272:EHD392608 EQZ392272:EQZ392608 FAV392272:FAV392608 FKR392272:FKR392608 FUN392272:FUN392608 GEJ392272:GEJ392608 GOF392272:GOF392608 GYB392272:GYB392608 HHX392272:HHX392608 HRT392272:HRT392608 IBP392272:IBP392608 ILL392272:ILL392608 IVH392272:IVH392608 JFD392272:JFD392608 JOZ392272:JOZ392608 JYV392272:JYV392608 KIR392272:KIR392608 KSN392272:KSN392608 LCJ392272:LCJ392608 LMF392272:LMF392608 LWB392272:LWB392608 MFX392272:MFX392608 MPT392272:MPT392608 MZP392272:MZP392608 NJL392272:NJL392608 NTH392272:NTH392608 ODD392272:ODD392608 OMZ392272:OMZ392608 OWV392272:OWV392608 PGR392272:PGR392608 PQN392272:PQN392608 QAJ392272:QAJ392608 QKF392272:QKF392608 QUB392272:QUB392608 RDX392272:RDX392608 RNT392272:RNT392608 RXP392272:RXP392608 SHL392272:SHL392608 SRH392272:SRH392608 TBD392272:TBD392608 TKZ392272:TKZ392608 TUV392272:TUV392608 UER392272:UER392608 UON392272:UON392608 UYJ392272:UYJ392608 VIF392272:VIF392608 VSB392272:VSB392608 WBX392272:WBX392608 WLT392272:WLT392608 WVP392272:WVP392608 H457808:H458144 JD457808:JD458144 SZ457808:SZ458144 ACV457808:ACV458144 AMR457808:AMR458144 AWN457808:AWN458144 BGJ457808:BGJ458144 BQF457808:BQF458144 CAB457808:CAB458144 CJX457808:CJX458144 CTT457808:CTT458144 DDP457808:DDP458144 DNL457808:DNL458144 DXH457808:DXH458144 EHD457808:EHD458144 EQZ457808:EQZ458144 FAV457808:FAV458144 FKR457808:FKR458144 FUN457808:FUN458144 GEJ457808:GEJ458144 GOF457808:GOF458144 GYB457808:GYB458144 HHX457808:HHX458144 HRT457808:HRT458144 IBP457808:IBP458144 ILL457808:ILL458144 IVH457808:IVH458144 JFD457808:JFD458144 JOZ457808:JOZ458144 JYV457808:JYV458144 KIR457808:KIR458144 KSN457808:KSN458144 LCJ457808:LCJ458144 LMF457808:LMF458144 LWB457808:LWB458144 MFX457808:MFX458144 MPT457808:MPT458144 MZP457808:MZP458144 NJL457808:NJL458144 NTH457808:NTH458144 ODD457808:ODD458144 OMZ457808:OMZ458144 OWV457808:OWV458144 PGR457808:PGR458144 PQN457808:PQN458144 QAJ457808:QAJ458144 QKF457808:QKF458144 QUB457808:QUB458144 RDX457808:RDX458144 RNT457808:RNT458144 RXP457808:RXP458144 SHL457808:SHL458144 SRH457808:SRH458144 TBD457808:TBD458144 TKZ457808:TKZ458144 TUV457808:TUV458144 UER457808:UER458144 UON457808:UON458144 UYJ457808:UYJ458144 VIF457808:VIF458144 VSB457808:VSB458144 WBX457808:WBX458144 WLT457808:WLT458144 WVP457808:WVP458144 H523344:H523680 JD523344:JD523680 SZ523344:SZ523680 ACV523344:ACV523680 AMR523344:AMR523680 AWN523344:AWN523680 BGJ523344:BGJ523680 BQF523344:BQF523680 CAB523344:CAB523680 CJX523344:CJX523680 CTT523344:CTT523680 DDP523344:DDP523680 DNL523344:DNL523680 DXH523344:DXH523680 EHD523344:EHD523680 EQZ523344:EQZ523680 FAV523344:FAV523680 FKR523344:FKR523680 FUN523344:FUN523680 GEJ523344:GEJ523680 GOF523344:GOF523680 GYB523344:GYB523680 HHX523344:HHX523680 HRT523344:HRT523680 IBP523344:IBP523680 ILL523344:ILL523680 IVH523344:IVH523680 JFD523344:JFD523680 JOZ523344:JOZ523680 JYV523344:JYV523680 KIR523344:KIR523680 KSN523344:KSN523680 LCJ523344:LCJ523680 LMF523344:LMF523680 LWB523344:LWB523680 MFX523344:MFX523680 MPT523344:MPT523680 MZP523344:MZP523680 NJL523344:NJL523680 NTH523344:NTH523680 ODD523344:ODD523680 OMZ523344:OMZ523680 OWV523344:OWV523680 PGR523344:PGR523680 PQN523344:PQN523680 QAJ523344:QAJ523680 QKF523344:QKF523680 QUB523344:QUB523680 RDX523344:RDX523680 RNT523344:RNT523680 RXP523344:RXP523680 SHL523344:SHL523680 SRH523344:SRH523680 TBD523344:TBD523680 TKZ523344:TKZ523680 TUV523344:TUV523680 UER523344:UER523680 UON523344:UON523680 UYJ523344:UYJ523680 VIF523344:VIF523680 VSB523344:VSB523680 WBX523344:WBX523680 WLT523344:WLT523680 WVP523344:WVP523680 H588880:H589216 JD588880:JD589216 SZ588880:SZ589216 ACV588880:ACV589216 AMR588880:AMR589216 AWN588880:AWN589216 BGJ588880:BGJ589216 BQF588880:BQF589216 CAB588880:CAB589216 CJX588880:CJX589216 CTT588880:CTT589216 DDP588880:DDP589216 DNL588880:DNL589216 DXH588880:DXH589216 EHD588880:EHD589216 EQZ588880:EQZ589216 FAV588880:FAV589216 FKR588880:FKR589216 FUN588880:FUN589216 GEJ588880:GEJ589216 GOF588880:GOF589216 GYB588880:GYB589216 HHX588880:HHX589216 HRT588880:HRT589216 IBP588880:IBP589216 ILL588880:ILL589216 IVH588880:IVH589216 JFD588880:JFD589216 JOZ588880:JOZ589216 JYV588880:JYV589216 KIR588880:KIR589216 KSN588880:KSN589216 LCJ588880:LCJ589216 LMF588880:LMF589216 LWB588880:LWB589216 MFX588880:MFX589216 MPT588880:MPT589216 MZP588880:MZP589216 NJL588880:NJL589216 NTH588880:NTH589216 ODD588880:ODD589216 OMZ588880:OMZ589216 OWV588880:OWV589216 PGR588880:PGR589216 PQN588880:PQN589216 QAJ588880:QAJ589216 QKF588880:QKF589216 QUB588880:QUB589216 RDX588880:RDX589216 RNT588880:RNT589216 RXP588880:RXP589216 SHL588880:SHL589216 SRH588880:SRH589216 TBD588880:TBD589216 TKZ588880:TKZ589216 TUV588880:TUV589216 UER588880:UER589216 UON588880:UON589216 UYJ588880:UYJ589216 VIF588880:VIF589216 VSB588880:VSB589216 WBX588880:WBX589216 WLT588880:WLT589216 WVP588880:WVP589216 H654416:H654752 JD654416:JD654752 SZ654416:SZ654752 ACV654416:ACV654752 AMR654416:AMR654752 AWN654416:AWN654752 BGJ654416:BGJ654752 BQF654416:BQF654752 CAB654416:CAB654752 CJX654416:CJX654752 CTT654416:CTT654752 DDP654416:DDP654752 DNL654416:DNL654752 DXH654416:DXH654752 EHD654416:EHD654752 EQZ654416:EQZ654752 FAV654416:FAV654752 FKR654416:FKR654752 FUN654416:FUN654752 GEJ654416:GEJ654752 GOF654416:GOF654752 GYB654416:GYB654752 HHX654416:HHX654752 HRT654416:HRT654752 IBP654416:IBP654752 ILL654416:ILL654752 IVH654416:IVH654752 JFD654416:JFD654752 JOZ654416:JOZ654752 JYV654416:JYV654752 KIR654416:KIR654752 KSN654416:KSN654752 LCJ654416:LCJ654752 LMF654416:LMF654752 LWB654416:LWB654752 MFX654416:MFX654752 MPT654416:MPT654752 MZP654416:MZP654752 NJL654416:NJL654752 NTH654416:NTH654752 ODD654416:ODD654752 OMZ654416:OMZ654752 OWV654416:OWV654752 PGR654416:PGR654752 PQN654416:PQN654752 QAJ654416:QAJ654752 QKF654416:QKF654752 QUB654416:QUB654752 RDX654416:RDX654752 RNT654416:RNT654752 RXP654416:RXP654752 SHL654416:SHL654752 SRH654416:SRH654752 TBD654416:TBD654752 TKZ654416:TKZ654752 TUV654416:TUV654752 UER654416:UER654752 UON654416:UON654752 UYJ654416:UYJ654752 VIF654416:VIF654752 VSB654416:VSB654752 WBX654416:WBX654752 WLT654416:WLT654752 WVP654416:WVP654752 H719952:H720288 JD719952:JD720288 SZ719952:SZ720288 ACV719952:ACV720288 AMR719952:AMR720288 AWN719952:AWN720288 BGJ719952:BGJ720288 BQF719952:BQF720288 CAB719952:CAB720288 CJX719952:CJX720288 CTT719952:CTT720288 DDP719952:DDP720288 DNL719952:DNL720288 DXH719952:DXH720288 EHD719952:EHD720288 EQZ719952:EQZ720288 FAV719952:FAV720288 FKR719952:FKR720288 FUN719952:FUN720288 GEJ719952:GEJ720288 GOF719952:GOF720288 GYB719952:GYB720288 HHX719952:HHX720288 HRT719952:HRT720288 IBP719952:IBP720288 ILL719952:ILL720288 IVH719952:IVH720288 JFD719952:JFD720288 JOZ719952:JOZ720288 JYV719952:JYV720288 KIR719952:KIR720288 KSN719952:KSN720288 LCJ719952:LCJ720288 LMF719952:LMF720288 LWB719952:LWB720288 MFX719952:MFX720288 MPT719952:MPT720288 MZP719952:MZP720288 NJL719952:NJL720288 NTH719952:NTH720288 ODD719952:ODD720288 OMZ719952:OMZ720288 OWV719952:OWV720288 PGR719952:PGR720288 PQN719952:PQN720288 QAJ719952:QAJ720288 QKF719952:QKF720288 QUB719952:QUB720288 RDX719952:RDX720288 RNT719952:RNT720288 RXP719952:RXP720288 SHL719952:SHL720288 SRH719952:SRH720288 TBD719952:TBD720288 TKZ719952:TKZ720288 TUV719952:TUV720288 UER719952:UER720288 UON719952:UON720288 UYJ719952:UYJ720288 VIF719952:VIF720288 VSB719952:VSB720288 WBX719952:WBX720288 WLT719952:WLT720288 WVP719952:WVP720288 H785488:H785824 JD785488:JD785824 SZ785488:SZ785824 ACV785488:ACV785824 AMR785488:AMR785824 AWN785488:AWN785824 BGJ785488:BGJ785824 BQF785488:BQF785824 CAB785488:CAB785824 CJX785488:CJX785824 CTT785488:CTT785824 DDP785488:DDP785824 DNL785488:DNL785824 DXH785488:DXH785824 EHD785488:EHD785824 EQZ785488:EQZ785824 FAV785488:FAV785824 FKR785488:FKR785824 FUN785488:FUN785824 GEJ785488:GEJ785824 GOF785488:GOF785824 GYB785488:GYB785824 HHX785488:HHX785824 HRT785488:HRT785824 IBP785488:IBP785824 ILL785488:ILL785824 IVH785488:IVH785824 JFD785488:JFD785824 JOZ785488:JOZ785824 JYV785488:JYV785824 KIR785488:KIR785824 KSN785488:KSN785824 LCJ785488:LCJ785824 LMF785488:LMF785824 LWB785488:LWB785824 MFX785488:MFX785824 MPT785488:MPT785824 MZP785488:MZP785824 NJL785488:NJL785824 NTH785488:NTH785824 ODD785488:ODD785824 OMZ785488:OMZ785824 OWV785488:OWV785824 PGR785488:PGR785824 PQN785488:PQN785824 QAJ785488:QAJ785824 QKF785488:QKF785824 QUB785488:QUB785824 RDX785488:RDX785824 RNT785488:RNT785824 RXP785488:RXP785824 SHL785488:SHL785824 SRH785488:SRH785824 TBD785488:TBD785824 TKZ785488:TKZ785824 TUV785488:TUV785824 UER785488:UER785824 UON785488:UON785824 UYJ785488:UYJ785824 VIF785488:VIF785824 VSB785488:VSB785824 WBX785488:WBX785824 WLT785488:WLT785824 WVP785488:WVP785824 H851024:H851360 JD851024:JD851360 SZ851024:SZ851360 ACV851024:ACV851360 AMR851024:AMR851360 AWN851024:AWN851360 BGJ851024:BGJ851360 BQF851024:BQF851360 CAB851024:CAB851360 CJX851024:CJX851360 CTT851024:CTT851360 DDP851024:DDP851360 DNL851024:DNL851360 DXH851024:DXH851360 EHD851024:EHD851360 EQZ851024:EQZ851360 FAV851024:FAV851360 FKR851024:FKR851360 FUN851024:FUN851360 GEJ851024:GEJ851360 GOF851024:GOF851360 GYB851024:GYB851360 HHX851024:HHX851360 HRT851024:HRT851360 IBP851024:IBP851360 ILL851024:ILL851360 IVH851024:IVH851360 JFD851024:JFD851360 JOZ851024:JOZ851360 JYV851024:JYV851360 KIR851024:KIR851360 KSN851024:KSN851360 LCJ851024:LCJ851360 LMF851024:LMF851360 LWB851024:LWB851360 MFX851024:MFX851360 MPT851024:MPT851360 MZP851024:MZP851360 NJL851024:NJL851360 NTH851024:NTH851360 ODD851024:ODD851360 OMZ851024:OMZ851360 OWV851024:OWV851360 PGR851024:PGR851360 PQN851024:PQN851360 QAJ851024:QAJ851360 QKF851024:QKF851360 QUB851024:QUB851360 RDX851024:RDX851360 RNT851024:RNT851360 RXP851024:RXP851360 SHL851024:SHL851360 SRH851024:SRH851360 TBD851024:TBD851360 TKZ851024:TKZ851360 TUV851024:TUV851360 UER851024:UER851360 UON851024:UON851360 UYJ851024:UYJ851360 VIF851024:VIF851360 VSB851024:VSB851360 WBX851024:WBX851360 WLT851024:WLT851360 WVP851024:WVP851360 H916560:H916896 JD916560:JD916896 SZ916560:SZ916896 ACV916560:ACV916896 AMR916560:AMR916896 AWN916560:AWN916896 BGJ916560:BGJ916896 BQF916560:BQF916896 CAB916560:CAB916896 CJX916560:CJX916896 CTT916560:CTT916896 DDP916560:DDP916896 DNL916560:DNL916896 DXH916560:DXH916896 EHD916560:EHD916896 EQZ916560:EQZ916896 FAV916560:FAV916896 FKR916560:FKR916896 FUN916560:FUN916896 GEJ916560:GEJ916896 GOF916560:GOF916896 GYB916560:GYB916896 HHX916560:HHX916896 HRT916560:HRT916896 IBP916560:IBP916896 ILL916560:ILL916896 IVH916560:IVH916896 JFD916560:JFD916896 JOZ916560:JOZ916896 JYV916560:JYV916896 KIR916560:KIR916896 KSN916560:KSN916896 LCJ916560:LCJ916896 LMF916560:LMF916896 LWB916560:LWB916896 MFX916560:MFX916896 MPT916560:MPT916896 MZP916560:MZP916896 NJL916560:NJL916896 NTH916560:NTH916896 ODD916560:ODD916896 OMZ916560:OMZ916896 OWV916560:OWV916896 PGR916560:PGR916896 PQN916560:PQN916896 QAJ916560:QAJ916896 QKF916560:QKF916896 QUB916560:QUB916896 RDX916560:RDX916896 RNT916560:RNT916896 RXP916560:RXP916896 SHL916560:SHL916896 SRH916560:SRH916896 TBD916560:TBD916896 TKZ916560:TKZ916896 TUV916560:TUV916896 UER916560:UER916896 UON916560:UON916896 UYJ916560:UYJ916896 VIF916560:VIF916896 VSB916560:VSB916896 WBX916560:WBX916896 WLT916560:WLT916896 WVP916560:WVP916896 H982096:H982432 JD982096:JD982432 SZ982096:SZ982432 ACV982096:ACV982432 AMR982096:AMR982432 AWN982096:AWN982432 BGJ982096:BGJ982432 BQF982096:BQF982432 CAB982096:CAB982432 CJX982096:CJX982432 CTT982096:CTT982432 DDP982096:DDP982432 DNL982096:DNL982432 DXH982096:DXH982432 EHD982096:EHD982432 EQZ982096:EQZ982432 FAV982096:FAV982432 FKR982096:FKR982432 FUN982096:FUN982432 GEJ982096:GEJ982432 GOF982096:GOF982432 GYB982096:GYB982432 HHX982096:HHX982432 HRT982096:HRT982432 IBP982096:IBP982432 ILL982096:ILL982432 IVH982096:IVH982432 JFD982096:JFD982432 JOZ982096:JOZ982432 JYV982096:JYV982432 KIR982096:KIR982432 KSN982096:KSN982432 LCJ982096:LCJ982432 LMF982096:LMF982432 LWB982096:LWB982432 MFX982096:MFX982432 MPT982096:MPT982432 MZP982096:MZP982432 NJL982096:NJL982432 NTH982096:NTH982432 ODD982096:ODD982432 OMZ982096:OMZ982432 OWV982096:OWV982432 PGR982096:PGR982432 PQN982096:PQN982432 QAJ982096:QAJ982432 QKF982096:QKF982432 QUB982096:QUB982432 RDX982096:RDX982432 RNT982096:RNT982432 RXP982096:RXP982432 SHL982096:SHL982432 SRH982096:SRH982432 TBD982096:TBD982432 TKZ982096:TKZ982432 TUV982096:TUV982432 UER982096:UER982432 UON982096:UON982432 UYJ982096:UYJ982432 VIF982096:VIF982432 VSB982096:VSB982432 WBX982096:WBX982432 WLT982096:WLT982432 WVP982096:WVP982432"/>
    <dataValidation type="list" allowBlank="1" showInputMessage="1" showErrorMessage="1" sqref="O4:R69 JK4:JN69 TG4:TJ69 ADC4:ADF69 AMY4:ANB69 AWU4:AWX69 BGQ4:BGT69 BQM4:BQP69 CAI4:CAL69 CKE4:CKH69 CUA4:CUD69 DDW4:DDZ69 DNS4:DNV69 DXO4:DXR69 EHK4:EHN69 ERG4:ERJ69 FBC4:FBF69 FKY4:FLB69 FUU4:FUX69 GEQ4:GET69 GOM4:GOP69 GYI4:GYL69 HIE4:HIH69 HSA4:HSD69 IBW4:IBZ69 ILS4:ILV69 IVO4:IVR69 JFK4:JFN69 JPG4:JPJ69 JZC4:JZF69 KIY4:KJB69 KSU4:KSX69 LCQ4:LCT69 LMM4:LMP69 LWI4:LWL69 MGE4:MGH69 MQA4:MQD69 MZW4:MZZ69 NJS4:NJV69 NTO4:NTR69 ODK4:ODN69 ONG4:ONJ69 OXC4:OXF69 PGY4:PHB69 PQU4:PQX69 QAQ4:QAT69 QKM4:QKP69 QUI4:QUL69 REE4:REH69 ROA4:ROD69 RXW4:RXZ69 SHS4:SHV69 SRO4:SRR69 TBK4:TBN69 TLG4:TLJ69 TVC4:TVF69 UEY4:UFB69 UOU4:UOX69 UYQ4:UYT69 VIM4:VIP69 VSI4:VSL69 WCE4:WCH69 WMA4:WMD69 WVW4:WVZ69 O64592:R64928 JK64592:JN64928 TG64592:TJ64928 ADC64592:ADF64928 AMY64592:ANB64928 AWU64592:AWX64928 BGQ64592:BGT64928 BQM64592:BQP64928 CAI64592:CAL64928 CKE64592:CKH64928 CUA64592:CUD64928 DDW64592:DDZ64928 DNS64592:DNV64928 DXO64592:DXR64928 EHK64592:EHN64928 ERG64592:ERJ64928 FBC64592:FBF64928 FKY64592:FLB64928 FUU64592:FUX64928 GEQ64592:GET64928 GOM64592:GOP64928 GYI64592:GYL64928 HIE64592:HIH64928 HSA64592:HSD64928 IBW64592:IBZ64928 ILS64592:ILV64928 IVO64592:IVR64928 JFK64592:JFN64928 JPG64592:JPJ64928 JZC64592:JZF64928 KIY64592:KJB64928 KSU64592:KSX64928 LCQ64592:LCT64928 LMM64592:LMP64928 LWI64592:LWL64928 MGE64592:MGH64928 MQA64592:MQD64928 MZW64592:MZZ64928 NJS64592:NJV64928 NTO64592:NTR64928 ODK64592:ODN64928 ONG64592:ONJ64928 OXC64592:OXF64928 PGY64592:PHB64928 PQU64592:PQX64928 QAQ64592:QAT64928 QKM64592:QKP64928 QUI64592:QUL64928 REE64592:REH64928 ROA64592:ROD64928 RXW64592:RXZ64928 SHS64592:SHV64928 SRO64592:SRR64928 TBK64592:TBN64928 TLG64592:TLJ64928 TVC64592:TVF64928 UEY64592:UFB64928 UOU64592:UOX64928 UYQ64592:UYT64928 VIM64592:VIP64928 VSI64592:VSL64928 WCE64592:WCH64928 WMA64592:WMD64928 WVW64592:WVZ64928 O130128:R130464 JK130128:JN130464 TG130128:TJ130464 ADC130128:ADF130464 AMY130128:ANB130464 AWU130128:AWX130464 BGQ130128:BGT130464 BQM130128:BQP130464 CAI130128:CAL130464 CKE130128:CKH130464 CUA130128:CUD130464 DDW130128:DDZ130464 DNS130128:DNV130464 DXO130128:DXR130464 EHK130128:EHN130464 ERG130128:ERJ130464 FBC130128:FBF130464 FKY130128:FLB130464 FUU130128:FUX130464 GEQ130128:GET130464 GOM130128:GOP130464 GYI130128:GYL130464 HIE130128:HIH130464 HSA130128:HSD130464 IBW130128:IBZ130464 ILS130128:ILV130464 IVO130128:IVR130464 JFK130128:JFN130464 JPG130128:JPJ130464 JZC130128:JZF130464 KIY130128:KJB130464 KSU130128:KSX130464 LCQ130128:LCT130464 LMM130128:LMP130464 LWI130128:LWL130464 MGE130128:MGH130464 MQA130128:MQD130464 MZW130128:MZZ130464 NJS130128:NJV130464 NTO130128:NTR130464 ODK130128:ODN130464 ONG130128:ONJ130464 OXC130128:OXF130464 PGY130128:PHB130464 PQU130128:PQX130464 QAQ130128:QAT130464 QKM130128:QKP130464 QUI130128:QUL130464 REE130128:REH130464 ROA130128:ROD130464 RXW130128:RXZ130464 SHS130128:SHV130464 SRO130128:SRR130464 TBK130128:TBN130464 TLG130128:TLJ130464 TVC130128:TVF130464 UEY130128:UFB130464 UOU130128:UOX130464 UYQ130128:UYT130464 VIM130128:VIP130464 VSI130128:VSL130464 WCE130128:WCH130464 WMA130128:WMD130464 WVW130128:WVZ130464 O195664:R196000 JK195664:JN196000 TG195664:TJ196000 ADC195664:ADF196000 AMY195664:ANB196000 AWU195664:AWX196000 BGQ195664:BGT196000 BQM195664:BQP196000 CAI195664:CAL196000 CKE195664:CKH196000 CUA195664:CUD196000 DDW195664:DDZ196000 DNS195664:DNV196000 DXO195664:DXR196000 EHK195664:EHN196000 ERG195664:ERJ196000 FBC195664:FBF196000 FKY195664:FLB196000 FUU195664:FUX196000 GEQ195664:GET196000 GOM195664:GOP196000 GYI195664:GYL196000 HIE195664:HIH196000 HSA195664:HSD196000 IBW195664:IBZ196000 ILS195664:ILV196000 IVO195664:IVR196000 JFK195664:JFN196000 JPG195664:JPJ196000 JZC195664:JZF196000 KIY195664:KJB196000 KSU195664:KSX196000 LCQ195664:LCT196000 LMM195664:LMP196000 LWI195664:LWL196000 MGE195664:MGH196000 MQA195664:MQD196000 MZW195664:MZZ196000 NJS195664:NJV196000 NTO195664:NTR196000 ODK195664:ODN196000 ONG195664:ONJ196000 OXC195664:OXF196000 PGY195664:PHB196000 PQU195664:PQX196000 QAQ195664:QAT196000 QKM195664:QKP196000 QUI195664:QUL196000 REE195664:REH196000 ROA195664:ROD196000 RXW195664:RXZ196000 SHS195664:SHV196000 SRO195664:SRR196000 TBK195664:TBN196000 TLG195664:TLJ196000 TVC195664:TVF196000 UEY195664:UFB196000 UOU195664:UOX196000 UYQ195664:UYT196000 VIM195664:VIP196000 VSI195664:VSL196000 WCE195664:WCH196000 WMA195664:WMD196000 WVW195664:WVZ196000 O261200:R261536 JK261200:JN261536 TG261200:TJ261536 ADC261200:ADF261536 AMY261200:ANB261536 AWU261200:AWX261536 BGQ261200:BGT261536 BQM261200:BQP261536 CAI261200:CAL261536 CKE261200:CKH261536 CUA261200:CUD261536 DDW261200:DDZ261536 DNS261200:DNV261536 DXO261200:DXR261536 EHK261200:EHN261536 ERG261200:ERJ261536 FBC261200:FBF261536 FKY261200:FLB261536 FUU261200:FUX261536 GEQ261200:GET261536 GOM261200:GOP261536 GYI261200:GYL261536 HIE261200:HIH261536 HSA261200:HSD261536 IBW261200:IBZ261536 ILS261200:ILV261536 IVO261200:IVR261536 JFK261200:JFN261536 JPG261200:JPJ261536 JZC261200:JZF261536 KIY261200:KJB261536 KSU261200:KSX261536 LCQ261200:LCT261536 LMM261200:LMP261536 LWI261200:LWL261536 MGE261200:MGH261536 MQA261200:MQD261536 MZW261200:MZZ261536 NJS261200:NJV261536 NTO261200:NTR261536 ODK261200:ODN261536 ONG261200:ONJ261536 OXC261200:OXF261536 PGY261200:PHB261536 PQU261200:PQX261536 QAQ261200:QAT261536 QKM261200:QKP261536 QUI261200:QUL261536 REE261200:REH261536 ROA261200:ROD261536 RXW261200:RXZ261536 SHS261200:SHV261536 SRO261200:SRR261536 TBK261200:TBN261536 TLG261200:TLJ261536 TVC261200:TVF261536 UEY261200:UFB261536 UOU261200:UOX261536 UYQ261200:UYT261536 VIM261200:VIP261536 VSI261200:VSL261536 WCE261200:WCH261536 WMA261200:WMD261536 WVW261200:WVZ261536 O326736:R327072 JK326736:JN327072 TG326736:TJ327072 ADC326736:ADF327072 AMY326736:ANB327072 AWU326736:AWX327072 BGQ326736:BGT327072 BQM326736:BQP327072 CAI326736:CAL327072 CKE326736:CKH327072 CUA326736:CUD327072 DDW326736:DDZ327072 DNS326736:DNV327072 DXO326736:DXR327072 EHK326736:EHN327072 ERG326736:ERJ327072 FBC326736:FBF327072 FKY326736:FLB327072 FUU326736:FUX327072 GEQ326736:GET327072 GOM326736:GOP327072 GYI326736:GYL327072 HIE326736:HIH327072 HSA326736:HSD327072 IBW326736:IBZ327072 ILS326736:ILV327072 IVO326736:IVR327072 JFK326736:JFN327072 JPG326736:JPJ327072 JZC326736:JZF327072 KIY326736:KJB327072 KSU326736:KSX327072 LCQ326736:LCT327072 LMM326736:LMP327072 LWI326736:LWL327072 MGE326736:MGH327072 MQA326736:MQD327072 MZW326736:MZZ327072 NJS326736:NJV327072 NTO326736:NTR327072 ODK326736:ODN327072 ONG326736:ONJ327072 OXC326736:OXF327072 PGY326736:PHB327072 PQU326736:PQX327072 QAQ326736:QAT327072 QKM326736:QKP327072 QUI326736:QUL327072 REE326736:REH327072 ROA326736:ROD327072 RXW326736:RXZ327072 SHS326736:SHV327072 SRO326736:SRR327072 TBK326736:TBN327072 TLG326736:TLJ327072 TVC326736:TVF327072 UEY326736:UFB327072 UOU326736:UOX327072 UYQ326736:UYT327072 VIM326736:VIP327072 VSI326736:VSL327072 WCE326736:WCH327072 WMA326736:WMD327072 WVW326736:WVZ327072 O392272:R392608 JK392272:JN392608 TG392272:TJ392608 ADC392272:ADF392608 AMY392272:ANB392608 AWU392272:AWX392608 BGQ392272:BGT392608 BQM392272:BQP392608 CAI392272:CAL392608 CKE392272:CKH392608 CUA392272:CUD392608 DDW392272:DDZ392608 DNS392272:DNV392608 DXO392272:DXR392608 EHK392272:EHN392608 ERG392272:ERJ392608 FBC392272:FBF392608 FKY392272:FLB392608 FUU392272:FUX392608 GEQ392272:GET392608 GOM392272:GOP392608 GYI392272:GYL392608 HIE392272:HIH392608 HSA392272:HSD392608 IBW392272:IBZ392608 ILS392272:ILV392608 IVO392272:IVR392608 JFK392272:JFN392608 JPG392272:JPJ392608 JZC392272:JZF392608 KIY392272:KJB392608 KSU392272:KSX392608 LCQ392272:LCT392608 LMM392272:LMP392608 LWI392272:LWL392608 MGE392272:MGH392608 MQA392272:MQD392608 MZW392272:MZZ392608 NJS392272:NJV392608 NTO392272:NTR392608 ODK392272:ODN392608 ONG392272:ONJ392608 OXC392272:OXF392608 PGY392272:PHB392608 PQU392272:PQX392608 QAQ392272:QAT392608 QKM392272:QKP392608 QUI392272:QUL392608 REE392272:REH392608 ROA392272:ROD392608 RXW392272:RXZ392608 SHS392272:SHV392608 SRO392272:SRR392608 TBK392272:TBN392608 TLG392272:TLJ392608 TVC392272:TVF392608 UEY392272:UFB392608 UOU392272:UOX392608 UYQ392272:UYT392608 VIM392272:VIP392608 VSI392272:VSL392608 WCE392272:WCH392608 WMA392272:WMD392608 WVW392272:WVZ392608 O457808:R458144 JK457808:JN458144 TG457808:TJ458144 ADC457808:ADF458144 AMY457808:ANB458144 AWU457808:AWX458144 BGQ457808:BGT458144 BQM457808:BQP458144 CAI457808:CAL458144 CKE457808:CKH458144 CUA457808:CUD458144 DDW457808:DDZ458144 DNS457808:DNV458144 DXO457808:DXR458144 EHK457808:EHN458144 ERG457808:ERJ458144 FBC457808:FBF458144 FKY457808:FLB458144 FUU457808:FUX458144 GEQ457808:GET458144 GOM457808:GOP458144 GYI457808:GYL458144 HIE457808:HIH458144 HSA457808:HSD458144 IBW457808:IBZ458144 ILS457808:ILV458144 IVO457808:IVR458144 JFK457808:JFN458144 JPG457808:JPJ458144 JZC457808:JZF458144 KIY457808:KJB458144 KSU457808:KSX458144 LCQ457808:LCT458144 LMM457808:LMP458144 LWI457808:LWL458144 MGE457808:MGH458144 MQA457808:MQD458144 MZW457808:MZZ458144 NJS457808:NJV458144 NTO457808:NTR458144 ODK457808:ODN458144 ONG457808:ONJ458144 OXC457808:OXF458144 PGY457808:PHB458144 PQU457808:PQX458144 QAQ457808:QAT458144 QKM457808:QKP458144 QUI457808:QUL458144 REE457808:REH458144 ROA457808:ROD458144 RXW457808:RXZ458144 SHS457808:SHV458144 SRO457808:SRR458144 TBK457808:TBN458144 TLG457808:TLJ458144 TVC457808:TVF458144 UEY457808:UFB458144 UOU457808:UOX458144 UYQ457808:UYT458144 VIM457808:VIP458144 VSI457808:VSL458144 WCE457808:WCH458144 WMA457808:WMD458144 WVW457808:WVZ458144 O523344:R523680 JK523344:JN523680 TG523344:TJ523680 ADC523344:ADF523680 AMY523344:ANB523680 AWU523344:AWX523680 BGQ523344:BGT523680 BQM523344:BQP523680 CAI523344:CAL523680 CKE523344:CKH523680 CUA523344:CUD523680 DDW523344:DDZ523680 DNS523344:DNV523680 DXO523344:DXR523680 EHK523344:EHN523680 ERG523344:ERJ523680 FBC523344:FBF523680 FKY523344:FLB523680 FUU523344:FUX523680 GEQ523344:GET523680 GOM523344:GOP523680 GYI523344:GYL523680 HIE523344:HIH523680 HSA523344:HSD523680 IBW523344:IBZ523680 ILS523344:ILV523680 IVO523344:IVR523680 JFK523344:JFN523680 JPG523344:JPJ523680 JZC523344:JZF523680 KIY523344:KJB523680 KSU523344:KSX523680 LCQ523344:LCT523680 LMM523344:LMP523680 LWI523344:LWL523680 MGE523344:MGH523680 MQA523344:MQD523680 MZW523344:MZZ523680 NJS523344:NJV523680 NTO523344:NTR523680 ODK523344:ODN523680 ONG523344:ONJ523680 OXC523344:OXF523680 PGY523344:PHB523680 PQU523344:PQX523680 QAQ523344:QAT523680 QKM523344:QKP523680 QUI523344:QUL523680 REE523344:REH523680 ROA523344:ROD523680 RXW523344:RXZ523680 SHS523344:SHV523680 SRO523344:SRR523680 TBK523344:TBN523680 TLG523344:TLJ523680 TVC523344:TVF523680 UEY523344:UFB523680 UOU523344:UOX523680 UYQ523344:UYT523680 VIM523344:VIP523680 VSI523344:VSL523680 WCE523344:WCH523680 WMA523344:WMD523680 WVW523344:WVZ523680 O588880:R589216 JK588880:JN589216 TG588880:TJ589216 ADC588880:ADF589216 AMY588880:ANB589216 AWU588880:AWX589216 BGQ588880:BGT589216 BQM588880:BQP589216 CAI588880:CAL589216 CKE588880:CKH589216 CUA588880:CUD589216 DDW588880:DDZ589216 DNS588880:DNV589216 DXO588880:DXR589216 EHK588880:EHN589216 ERG588880:ERJ589216 FBC588880:FBF589216 FKY588880:FLB589216 FUU588880:FUX589216 GEQ588880:GET589216 GOM588880:GOP589216 GYI588880:GYL589216 HIE588880:HIH589216 HSA588880:HSD589216 IBW588880:IBZ589216 ILS588880:ILV589216 IVO588880:IVR589216 JFK588880:JFN589216 JPG588880:JPJ589216 JZC588880:JZF589216 KIY588880:KJB589216 KSU588880:KSX589216 LCQ588880:LCT589216 LMM588880:LMP589216 LWI588880:LWL589216 MGE588880:MGH589216 MQA588880:MQD589216 MZW588880:MZZ589216 NJS588880:NJV589216 NTO588880:NTR589216 ODK588880:ODN589216 ONG588880:ONJ589216 OXC588880:OXF589216 PGY588880:PHB589216 PQU588880:PQX589216 QAQ588880:QAT589216 QKM588880:QKP589216 QUI588880:QUL589216 REE588880:REH589216 ROA588880:ROD589216 RXW588880:RXZ589216 SHS588880:SHV589216 SRO588880:SRR589216 TBK588880:TBN589216 TLG588880:TLJ589216 TVC588880:TVF589216 UEY588880:UFB589216 UOU588880:UOX589216 UYQ588880:UYT589216 VIM588880:VIP589216 VSI588880:VSL589216 WCE588880:WCH589216 WMA588880:WMD589216 WVW588880:WVZ589216 O654416:R654752 JK654416:JN654752 TG654416:TJ654752 ADC654416:ADF654752 AMY654416:ANB654752 AWU654416:AWX654752 BGQ654416:BGT654752 BQM654416:BQP654752 CAI654416:CAL654752 CKE654416:CKH654752 CUA654416:CUD654752 DDW654416:DDZ654752 DNS654416:DNV654752 DXO654416:DXR654752 EHK654416:EHN654752 ERG654416:ERJ654752 FBC654416:FBF654752 FKY654416:FLB654752 FUU654416:FUX654752 GEQ654416:GET654752 GOM654416:GOP654752 GYI654416:GYL654752 HIE654416:HIH654752 HSA654416:HSD654752 IBW654416:IBZ654752 ILS654416:ILV654752 IVO654416:IVR654752 JFK654416:JFN654752 JPG654416:JPJ654752 JZC654416:JZF654752 KIY654416:KJB654752 KSU654416:KSX654752 LCQ654416:LCT654752 LMM654416:LMP654752 LWI654416:LWL654752 MGE654416:MGH654752 MQA654416:MQD654752 MZW654416:MZZ654752 NJS654416:NJV654752 NTO654416:NTR654752 ODK654416:ODN654752 ONG654416:ONJ654752 OXC654416:OXF654752 PGY654416:PHB654752 PQU654416:PQX654752 QAQ654416:QAT654752 QKM654416:QKP654752 QUI654416:QUL654752 REE654416:REH654752 ROA654416:ROD654752 RXW654416:RXZ654752 SHS654416:SHV654752 SRO654416:SRR654752 TBK654416:TBN654752 TLG654416:TLJ654752 TVC654416:TVF654752 UEY654416:UFB654752 UOU654416:UOX654752 UYQ654416:UYT654752 VIM654416:VIP654752 VSI654416:VSL654752 WCE654416:WCH654752 WMA654416:WMD654752 WVW654416:WVZ654752 O719952:R720288 JK719952:JN720288 TG719952:TJ720288 ADC719952:ADF720288 AMY719952:ANB720288 AWU719952:AWX720288 BGQ719952:BGT720288 BQM719952:BQP720288 CAI719952:CAL720288 CKE719952:CKH720288 CUA719952:CUD720288 DDW719952:DDZ720288 DNS719952:DNV720288 DXO719952:DXR720288 EHK719952:EHN720288 ERG719952:ERJ720288 FBC719952:FBF720288 FKY719952:FLB720288 FUU719952:FUX720288 GEQ719952:GET720288 GOM719952:GOP720288 GYI719952:GYL720288 HIE719952:HIH720288 HSA719952:HSD720288 IBW719952:IBZ720288 ILS719952:ILV720288 IVO719952:IVR720288 JFK719952:JFN720288 JPG719952:JPJ720288 JZC719952:JZF720288 KIY719952:KJB720288 KSU719952:KSX720288 LCQ719952:LCT720288 LMM719952:LMP720288 LWI719952:LWL720288 MGE719952:MGH720288 MQA719952:MQD720288 MZW719952:MZZ720288 NJS719952:NJV720288 NTO719952:NTR720288 ODK719952:ODN720288 ONG719952:ONJ720288 OXC719952:OXF720288 PGY719952:PHB720288 PQU719952:PQX720288 QAQ719952:QAT720288 QKM719952:QKP720288 QUI719952:QUL720288 REE719952:REH720288 ROA719952:ROD720288 RXW719952:RXZ720288 SHS719952:SHV720288 SRO719952:SRR720288 TBK719952:TBN720288 TLG719952:TLJ720288 TVC719952:TVF720288 UEY719952:UFB720288 UOU719952:UOX720288 UYQ719952:UYT720288 VIM719952:VIP720288 VSI719952:VSL720288 WCE719952:WCH720288 WMA719952:WMD720288 WVW719952:WVZ720288 O785488:R785824 JK785488:JN785824 TG785488:TJ785824 ADC785488:ADF785824 AMY785488:ANB785824 AWU785488:AWX785824 BGQ785488:BGT785824 BQM785488:BQP785824 CAI785488:CAL785824 CKE785488:CKH785824 CUA785488:CUD785824 DDW785488:DDZ785824 DNS785488:DNV785824 DXO785488:DXR785824 EHK785488:EHN785824 ERG785488:ERJ785824 FBC785488:FBF785824 FKY785488:FLB785824 FUU785488:FUX785824 GEQ785488:GET785824 GOM785488:GOP785824 GYI785488:GYL785824 HIE785488:HIH785824 HSA785488:HSD785824 IBW785488:IBZ785824 ILS785488:ILV785824 IVO785488:IVR785824 JFK785488:JFN785824 JPG785488:JPJ785824 JZC785488:JZF785824 KIY785488:KJB785824 KSU785488:KSX785824 LCQ785488:LCT785824 LMM785488:LMP785824 LWI785488:LWL785824 MGE785488:MGH785824 MQA785488:MQD785824 MZW785488:MZZ785824 NJS785488:NJV785824 NTO785488:NTR785824 ODK785488:ODN785824 ONG785488:ONJ785824 OXC785488:OXF785824 PGY785488:PHB785824 PQU785488:PQX785824 QAQ785488:QAT785824 QKM785488:QKP785824 QUI785488:QUL785824 REE785488:REH785824 ROA785488:ROD785824 RXW785488:RXZ785824 SHS785488:SHV785824 SRO785488:SRR785824 TBK785488:TBN785824 TLG785488:TLJ785824 TVC785488:TVF785824 UEY785488:UFB785824 UOU785488:UOX785824 UYQ785488:UYT785824 VIM785488:VIP785824 VSI785488:VSL785824 WCE785488:WCH785824 WMA785488:WMD785824 WVW785488:WVZ785824 O851024:R851360 JK851024:JN851360 TG851024:TJ851360 ADC851024:ADF851360 AMY851024:ANB851360 AWU851024:AWX851360 BGQ851024:BGT851360 BQM851024:BQP851360 CAI851024:CAL851360 CKE851024:CKH851360 CUA851024:CUD851360 DDW851024:DDZ851360 DNS851024:DNV851360 DXO851024:DXR851360 EHK851024:EHN851360 ERG851024:ERJ851360 FBC851024:FBF851360 FKY851024:FLB851360 FUU851024:FUX851360 GEQ851024:GET851360 GOM851024:GOP851360 GYI851024:GYL851360 HIE851024:HIH851360 HSA851024:HSD851360 IBW851024:IBZ851360 ILS851024:ILV851360 IVO851024:IVR851360 JFK851024:JFN851360 JPG851024:JPJ851360 JZC851024:JZF851360 KIY851024:KJB851360 KSU851024:KSX851360 LCQ851024:LCT851360 LMM851024:LMP851360 LWI851024:LWL851360 MGE851024:MGH851360 MQA851024:MQD851360 MZW851024:MZZ851360 NJS851024:NJV851360 NTO851024:NTR851360 ODK851024:ODN851360 ONG851024:ONJ851360 OXC851024:OXF851360 PGY851024:PHB851360 PQU851024:PQX851360 QAQ851024:QAT851360 QKM851024:QKP851360 QUI851024:QUL851360 REE851024:REH851360 ROA851024:ROD851360 RXW851024:RXZ851360 SHS851024:SHV851360 SRO851024:SRR851360 TBK851024:TBN851360 TLG851024:TLJ851360 TVC851024:TVF851360 UEY851024:UFB851360 UOU851024:UOX851360 UYQ851024:UYT851360 VIM851024:VIP851360 VSI851024:VSL851360 WCE851024:WCH851360 WMA851024:WMD851360 WVW851024:WVZ851360 O916560:R916896 JK916560:JN916896 TG916560:TJ916896 ADC916560:ADF916896 AMY916560:ANB916896 AWU916560:AWX916896 BGQ916560:BGT916896 BQM916560:BQP916896 CAI916560:CAL916896 CKE916560:CKH916896 CUA916560:CUD916896 DDW916560:DDZ916896 DNS916560:DNV916896 DXO916560:DXR916896 EHK916560:EHN916896 ERG916560:ERJ916896 FBC916560:FBF916896 FKY916560:FLB916896 FUU916560:FUX916896 GEQ916560:GET916896 GOM916560:GOP916896 GYI916560:GYL916896 HIE916560:HIH916896 HSA916560:HSD916896 IBW916560:IBZ916896 ILS916560:ILV916896 IVO916560:IVR916896 JFK916560:JFN916896 JPG916560:JPJ916896 JZC916560:JZF916896 KIY916560:KJB916896 KSU916560:KSX916896 LCQ916560:LCT916896 LMM916560:LMP916896 LWI916560:LWL916896 MGE916560:MGH916896 MQA916560:MQD916896 MZW916560:MZZ916896 NJS916560:NJV916896 NTO916560:NTR916896 ODK916560:ODN916896 ONG916560:ONJ916896 OXC916560:OXF916896 PGY916560:PHB916896 PQU916560:PQX916896 QAQ916560:QAT916896 QKM916560:QKP916896 QUI916560:QUL916896 REE916560:REH916896 ROA916560:ROD916896 RXW916560:RXZ916896 SHS916560:SHV916896 SRO916560:SRR916896 TBK916560:TBN916896 TLG916560:TLJ916896 TVC916560:TVF916896 UEY916560:UFB916896 UOU916560:UOX916896 UYQ916560:UYT916896 VIM916560:VIP916896 VSI916560:VSL916896 WCE916560:WCH916896 WMA916560:WMD916896 WVW916560:WVZ916896 O982096:R982432 JK982096:JN982432 TG982096:TJ982432 ADC982096:ADF982432 AMY982096:ANB982432 AWU982096:AWX982432 BGQ982096:BGT982432 BQM982096:BQP982432 CAI982096:CAL982432 CKE982096:CKH982432 CUA982096:CUD982432 DDW982096:DDZ982432 DNS982096:DNV982432 DXO982096:DXR982432 EHK982096:EHN982432 ERG982096:ERJ982432 FBC982096:FBF982432 FKY982096:FLB982432 FUU982096:FUX982432 GEQ982096:GET982432 GOM982096:GOP982432 GYI982096:GYL982432 HIE982096:HIH982432 HSA982096:HSD982432 IBW982096:IBZ982432 ILS982096:ILV982432 IVO982096:IVR982432 JFK982096:JFN982432 JPG982096:JPJ982432 JZC982096:JZF982432 KIY982096:KJB982432 KSU982096:KSX982432 LCQ982096:LCT982432 LMM982096:LMP982432 LWI982096:LWL982432 MGE982096:MGH982432 MQA982096:MQD982432 MZW982096:MZZ982432 NJS982096:NJV982432 NTO982096:NTR982432 ODK982096:ODN982432 ONG982096:ONJ982432 OXC982096:OXF982432 PGY982096:PHB982432 PQU982096:PQX982432 QAQ982096:QAT982432 QKM982096:QKP982432 QUI982096:QUL982432 REE982096:REH982432 ROA982096:ROD982432 RXW982096:RXZ982432 SHS982096:SHV982432 SRO982096:SRR982432 TBK982096:TBN982432 TLG982096:TLJ982432 TVC982096:TVF982432 UEY982096:UFB982432 UOU982096:UOX982432 UYQ982096:UYT982432 VIM982096:VIP982432 VSI982096:VSL982432 WCE982096:WCH982432 WMA982096:WMD982432 WVW982096:WVZ982432 W4:X69 JS4:JT69 TO4:TP69 ADK4:ADL69 ANG4:ANH69 AXC4:AXD69 BGY4:BGZ69 BQU4:BQV69 CAQ4:CAR69 CKM4:CKN69 CUI4:CUJ69 DEE4:DEF69 DOA4:DOB69 DXW4:DXX69 EHS4:EHT69 ERO4:ERP69 FBK4:FBL69 FLG4:FLH69 FVC4:FVD69 GEY4:GEZ69 GOU4:GOV69 GYQ4:GYR69 HIM4:HIN69 HSI4:HSJ69 ICE4:ICF69 IMA4:IMB69 IVW4:IVX69 JFS4:JFT69 JPO4:JPP69 JZK4:JZL69 KJG4:KJH69 KTC4:KTD69 LCY4:LCZ69 LMU4:LMV69 LWQ4:LWR69 MGM4:MGN69 MQI4:MQJ69 NAE4:NAF69 NKA4:NKB69 NTW4:NTX69 ODS4:ODT69 ONO4:ONP69 OXK4:OXL69 PHG4:PHH69 PRC4:PRD69 QAY4:QAZ69 QKU4:QKV69 QUQ4:QUR69 REM4:REN69 ROI4:ROJ69 RYE4:RYF69 SIA4:SIB69 SRW4:SRX69 TBS4:TBT69 TLO4:TLP69 TVK4:TVL69 UFG4:UFH69 UPC4:UPD69 UYY4:UYZ69 VIU4:VIV69 VSQ4:VSR69 WCM4:WCN69 WMI4:WMJ69 WWE4:WWF69 W64592:X64928 JS64592:JT64928 TO64592:TP64928 ADK64592:ADL64928 ANG64592:ANH64928 AXC64592:AXD64928 BGY64592:BGZ64928 BQU64592:BQV64928 CAQ64592:CAR64928 CKM64592:CKN64928 CUI64592:CUJ64928 DEE64592:DEF64928 DOA64592:DOB64928 DXW64592:DXX64928 EHS64592:EHT64928 ERO64592:ERP64928 FBK64592:FBL64928 FLG64592:FLH64928 FVC64592:FVD64928 GEY64592:GEZ64928 GOU64592:GOV64928 GYQ64592:GYR64928 HIM64592:HIN64928 HSI64592:HSJ64928 ICE64592:ICF64928 IMA64592:IMB64928 IVW64592:IVX64928 JFS64592:JFT64928 JPO64592:JPP64928 JZK64592:JZL64928 KJG64592:KJH64928 KTC64592:KTD64928 LCY64592:LCZ64928 LMU64592:LMV64928 LWQ64592:LWR64928 MGM64592:MGN64928 MQI64592:MQJ64928 NAE64592:NAF64928 NKA64592:NKB64928 NTW64592:NTX64928 ODS64592:ODT64928 ONO64592:ONP64928 OXK64592:OXL64928 PHG64592:PHH64928 PRC64592:PRD64928 QAY64592:QAZ64928 QKU64592:QKV64928 QUQ64592:QUR64928 REM64592:REN64928 ROI64592:ROJ64928 RYE64592:RYF64928 SIA64592:SIB64928 SRW64592:SRX64928 TBS64592:TBT64928 TLO64592:TLP64928 TVK64592:TVL64928 UFG64592:UFH64928 UPC64592:UPD64928 UYY64592:UYZ64928 VIU64592:VIV64928 VSQ64592:VSR64928 WCM64592:WCN64928 WMI64592:WMJ64928 WWE64592:WWF64928 W130128:X130464 JS130128:JT130464 TO130128:TP130464 ADK130128:ADL130464 ANG130128:ANH130464 AXC130128:AXD130464 BGY130128:BGZ130464 BQU130128:BQV130464 CAQ130128:CAR130464 CKM130128:CKN130464 CUI130128:CUJ130464 DEE130128:DEF130464 DOA130128:DOB130464 DXW130128:DXX130464 EHS130128:EHT130464 ERO130128:ERP130464 FBK130128:FBL130464 FLG130128:FLH130464 FVC130128:FVD130464 GEY130128:GEZ130464 GOU130128:GOV130464 GYQ130128:GYR130464 HIM130128:HIN130464 HSI130128:HSJ130464 ICE130128:ICF130464 IMA130128:IMB130464 IVW130128:IVX130464 JFS130128:JFT130464 JPO130128:JPP130464 JZK130128:JZL130464 KJG130128:KJH130464 KTC130128:KTD130464 LCY130128:LCZ130464 LMU130128:LMV130464 LWQ130128:LWR130464 MGM130128:MGN130464 MQI130128:MQJ130464 NAE130128:NAF130464 NKA130128:NKB130464 NTW130128:NTX130464 ODS130128:ODT130464 ONO130128:ONP130464 OXK130128:OXL130464 PHG130128:PHH130464 PRC130128:PRD130464 QAY130128:QAZ130464 QKU130128:QKV130464 QUQ130128:QUR130464 REM130128:REN130464 ROI130128:ROJ130464 RYE130128:RYF130464 SIA130128:SIB130464 SRW130128:SRX130464 TBS130128:TBT130464 TLO130128:TLP130464 TVK130128:TVL130464 UFG130128:UFH130464 UPC130128:UPD130464 UYY130128:UYZ130464 VIU130128:VIV130464 VSQ130128:VSR130464 WCM130128:WCN130464 WMI130128:WMJ130464 WWE130128:WWF130464 W195664:X196000 JS195664:JT196000 TO195664:TP196000 ADK195664:ADL196000 ANG195664:ANH196000 AXC195664:AXD196000 BGY195664:BGZ196000 BQU195664:BQV196000 CAQ195664:CAR196000 CKM195664:CKN196000 CUI195664:CUJ196000 DEE195664:DEF196000 DOA195664:DOB196000 DXW195664:DXX196000 EHS195664:EHT196000 ERO195664:ERP196000 FBK195664:FBL196000 FLG195664:FLH196000 FVC195664:FVD196000 GEY195664:GEZ196000 GOU195664:GOV196000 GYQ195664:GYR196000 HIM195664:HIN196000 HSI195664:HSJ196000 ICE195664:ICF196000 IMA195664:IMB196000 IVW195664:IVX196000 JFS195664:JFT196000 JPO195664:JPP196000 JZK195664:JZL196000 KJG195664:KJH196000 KTC195664:KTD196000 LCY195664:LCZ196000 LMU195664:LMV196000 LWQ195664:LWR196000 MGM195664:MGN196000 MQI195664:MQJ196000 NAE195664:NAF196000 NKA195664:NKB196000 NTW195664:NTX196000 ODS195664:ODT196000 ONO195664:ONP196000 OXK195664:OXL196000 PHG195664:PHH196000 PRC195664:PRD196000 QAY195664:QAZ196000 QKU195664:QKV196000 QUQ195664:QUR196000 REM195664:REN196000 ROI195664:ROJ196000 RYE195664:RYF196000 SIA195664:SIB196000 SRW195664:SRX196000 TBS195664:TBT196000 TLO195664:TLP196000 TVK195664:TVL196000 UFG195664:UFH196000 UPC195664:UPD196000 UYY195664:UYZ196000 VIU195664:VIV196000 VSQ195664:VSR196000 WCM195664:WCN196000 WMI195664:WMJ196000 WWE195664:WWF196000 W261200:X261536 JS261200:JT261536 TO261200:TP261536 ADK261200:ADL261536 ANG261200:ANH261536 AXC261200:AXD261536 BGY261200:BGZ261536 BQU261200:BQV261536 CAQ261200:CAR261536 CKM261200:CKN261536 CUI261200:CUJ261536 DEE261200:DEF261536 DOA261200:DOB261536 DXW261200:DXX261536 EHS261200:EHT261536 ERO261200:ERP261536 FBK261200:FBL261536 FLG261200:FLH261536 FVC261200:FVD261536 GEY261200:GEZ261536 GOU261200:GOV261536 GYQ261200:GYR261536 HIM261200:HIN261536 HSI261200:HSJ261536 ICE261200:ICF261536 IMA261200:IMB261536 IVW261200:IVX261536 JFS261200:JFT261536 JPO261200:JPP261536 JZK261200:JZL261536 KJG261200:KJH261536 KTC261200:KTD261536 LCY261200:LCZ261536 LMU261200:LMV261536 LWQ261200:LWR261536 MGM261200:MGN261536 MQI261200:MQJ261536 NAE261200:NAF261536 NKA261200:NKB261536 NTW261200:NTX261536 ODS261200:ODT261536 ONO261200:ONP261536 OXK261200:OXL261536 PHG261200:PHH261536 PRC261200:PRD261536 QAY261200:QAZ261536 QKU261200:QKV261536 QUQ261200:QUR261536 REM261200:REN261536 ROI261200:ROJ261536 RYE261200:RYF261536 SIA261200:SIB261536 SRW261200:SRX261536 TBS261200:TBT261536 TLO261200:TLP261536 TVK261200:TVL261536 UFG261200:UFH261536 UPC261200:UPD261536 UYY261200:UYZ261536 VIU261200:VIV261536 VSQ261200:VSR261536 WCM261200:WCN261536 WMI261200:WMJ261536 WWE261200:WWF261536 W326736:X327072 JS326736:JT327072 TO326736:TP327072 ADK326736:ADL327072 ANG326736:ANH327072 AXC326736:AXD327072 BGY326736:BGZ327072 BQU326736:BQV327072 CAQ326736:CAR327072 CKM326736:CKN327072 CUI326736:CUJ327072 DEE326736:DEF327072 DOA326736:DOB327072 DXW326736:DXX327072 EHS326736:EHT327072 ERO326736:ERP327072 FBK326736:FBL327072 FLG326736:FLH327072 FVC326736:FVD327072 GEY326736:GEZ327072 GOU326736:GOV327072 GYQ326736:GYR327072 HIM326736:HIN327072 HSI326736:HSJ327072 ICE326736:ICF327072 IMA326736:IMB327072 IVW326736:IVX327072 JFS326736:JFT327072 JPO326736:JPP327072 JZK326736:JZL327072 KJG326736:KJH327072 KTC326736:KTD327072 LCY326736:LCZ327072 LMU326736:LMV327072 LWQ326736:LWR327072 MGM326736:MGN327072 MQI326736:MQJ327072 NAE326736:NAF327072 NKA326736:NKB327072 NTW326736:NTX327072 ODS326736:ODT327072 ONO326736:ONP327072 OXK326736:OXL327072 PHG326736:PHH327072 PRC326736:PRD327072 QAY326736:QAZ327072 QKU326736:QKV327072 QUQ326736:QUR327072 REM326736:REN327072 ROI326736:ROJ327072 RYE326736:RYF327072 SIA326736:SIB327072 SRW326736:SRX327072 TBS326736:TBT327072 TLO326736:TLP327072 TVK326736:TVL327072 UFG326736:UFH327072 UPC326736:UPD327072 UYY326736:UYZ327072 VIU326736:VIV327072 VSQ326736:VSR327072 WCM326736:WCN327072 WMI326736:WMJ327072 WWE326736:WWF327072 W392272:X392608 JS392272:JT392608 TO392272:TP392608 ADK392272:ADL392608 ANG392272:ANH392608 AXC392272:AXD392608 BGY392272:BGZ392608 BQU392272:BQV392608 CAQ392272:CAR392608 CKM392272:CKN392608 CUI392272:CUJ392608 DEE392272:DEF392608 DOA392272:DOB392608 DXW392272:DXX392608 EHS392272:EHT392608 ERO392272:ERP392608 FBK392272:FBL392608 FLG392272:FLH392608 FVC392272:FVD392608 GEY392272:GEZ392608 GOU392272:GOV392608 GYQ392272:GYR392608 HIM392272:HIN392608 HSI392272:HSJ392608 ICE392272:ICF392608 IMA392272:IMB392608 IVW392272:IVX392608 JFS392272:JFT392608 JPO392272:JPP392608 JZK392272:JZL392608 KJG392272:KJH392608 KTC392272:KTD392608 LCY392272:LCZ392608 LMU392272:LMV392608 LWQ392272:LWR392608 MGM392272:MGN392608 MQI392272:MQJ392608 NAE392272:NAF392608 NKA392272:NKB392608 NTW392272:NTX392608 ODS392272:ODT392608 ONO392272:ONP392608 OXK392272:OXL392608 PHG392272:PHH392608 PRC392272:PRD392608 QAY392272:QAZ392608 QKU392272:QKV392608 QUQ392272:QUR392608 REM392272:REN392608 ROI392272:ROJ392608 RYE392272:RYF392608 SIA392272:SIB392608 SRW392272:SRX392608 TBS392272:TBT392608 TLO392272:TLP392608 TVK392272:TVL392608 UFG392272:UFH392608 UPC392272:UPD392608 UYY392272:UYZ392608 VIU392272:VIV392608 VSQ392272:VSR392608 WCM392272:WCN392608 WMI392272:WMJ392608 WWE392272:WWF392608 W457808:X458144 JS457808:JT458144 TO457808:TP458144 ADK457808:ADL458144 ANG457808:ANH458144 AXC457808:AXD458144 BGY457808:BGZ458144 BQU457808:BQV458144 CAQ457808:CAR458144 CKM457808:CKN458144 CUI457808:CUJ458144 DEE457808:DEF458144 DOA457808:DOB458144 DXW457808:DXX458144 EHS457808:EHT458144 ERO457808:ERP458144 FBK457808:FBL458144 FLG457808:FLH458144 FVC457808:FVD458144 GEY457808:GEZ458144 GOU457808:GOV458144 GYQ457808:GYR458144 HIM457808:HIN458144 HSI457808:HSJ458144 ICE457808:ICF458144 IMA457808:IMB458144 IVW457808:IVX458144 JFS457808:JFT458144 JPO457808:JPP458144 JZK457808:JZL458144 KJG457808:KJH458144 KTC457808:KTD458144 LCY457808:LCZ458144 LMU457808:LMV458144 LWQ457808:LWR458144 MGM457808:MGN458144 MQI457808:MQJ458144 NAE457808:NAF458144 NKA457808:NKB458144 NTW457808:NTX458144 ODS457808:ODT458144 ONO457808:ONP458144 OXK457808:OXL458144 PHG457808:PHH458144 PRC457808:PRD458144 QAY457808:QAZ458144 QKU457808:QKV458144 QUQ457808:QUR458144 REM457808:REN458144 ROI457808:ROJ458144 RYE457808:RYF458144 SIA457808:SIB458144 SRW457808:SRX458144 TBS457808:TBT458144 TLO457808:TLP458144 TVK457808:TVL458144 UFG457808:UFH458144 UPC457808:UPD458144 UYY457808:UYZ458144 VIU457808:VIV458144 VSQ457808:VSR458144 WCM457808:WCN458144 WMI457808:WMJ458144 WWE457808:WWF458144 W523344:X523680 JS523344:JT523680 TO523344:TP523680 ADK523344:ADL523680 ANG523344:ANH523680 AXC523344:AXD523680 BGY523344:BGZ523680 BQU523344:BQV523680 CAQ523344:CAR523680 CKM523344:CKN523680 CUI523344:CUJ523680 DEE523344:DEF523680 DOA523344:DOB523680 DXW523344:DXX523680 EHS523344:EHT523680 ERO523344:ERP523680 FBK523344:FBL523680 FLG523344:FLH523680 FVC523344:FVD523680 GEY523344:GEZ523680 GOU523344:GOV523680 GYQ523344:GYR523680 HIM523344:HIN523680 HSI523344:HSJ523680 ICE523344:ICF523680 IMA523344:IMB523680 IVW523344:IVX523680 JFS523344:JFT523680 JPO523344:JPP523680 JZK523344:JZL523680 KJG523344:KJH523680 KTC523344:KTD523680 LCY523344:LCZ523680 LMU523344:LMV523680 LWQ523344:LWR523680 MGM523344:MGN523680 MQI523344:MQJ523680 NAE523344:NAF523680 NKA523344:NKB523680 NTW523344:NTX523680 ODS523344:ODT523680 ONO523344:ONP523680 OXK523344:OXL523680 PHG523344:PHH523680 PRC523344:PRD523680 QAY523344:QAZ523680 QKU523344:QKV523680 QUQ523344:QUR523680 REM523344:REN523680 ROI523344:ROJ523680 RYE523344:RYF523680 SIA523344:SIB523680 SRW523344:SRX523680 TBS523344:TBT523680 TLO523344:TLP523680 TVK523344:TVL523680 UFG523344:UFH523680 UPC523344:UPD523680 UYY523344:UYZ523680 VIU523344:VIV523680 VSQ523344:VSR523680 WCM523344:WCN523680 WMI523344:WMJ523680 WWE523344:WWF523680 W588880:X589216 JS588880:JT589216 TO588880:TP589216 ADK588880:ADL589216 ANG588880:ANH589216 AXC588880:AXD589216 BGY588880:BGZ589216 BQU588880:BQV589216 CAQ588880:CAR589216 CKM588880:CKN589216 CUI588880:CUJ589216 DEE588880:DEF589216 DOA588880:DOB589216 DXW588880:DXX589216 EHS588880:EHT589216 ERO588880:ERP589216 FBK588880:FBL589216 FLG588880:FLH589216 FVC588880:FVD589216 GEY588880:GEZ589216 GOU588880:GOV589216 GYQ588880:GYR589216 HIM588880:HIN589216 HSI588880:HSJ589216 ICE588880:ICF589216 IMA588880:IMB589216 IVW588880:IVX589216 JFS588880:JFT589216 JPO588880:JPP589216 JZK588880:JZL589216 KJG588880:KJH589216 KTC588880:KTD589216 LCY588880:LCZ589216 LMU588880:LMV589216 LWQ588880:LWR589216 MGM588880:MGN589216 MQI588880:MQJ589216 NAE588880:NAF589216 NKA588880:NKB589216 NTW588880:NTX589216 ODS588880:ODT589216 ONO588880:ONP589216 OXK588880:OXL589216 PHG588880:PHH589216 PRC588880:PRD589216 QAY588880:QAZ589216 QKU588880:QKV589216 QUQ588880:QUR589216 REM588880:REN589216 ROI588880:ROJ589216 RYE588880:RYF589216 SIA588880:SIB589216 SRW588880:SRX589216 TBS588880:TBT589216 TLO588880:TLP589216 TVK588880:TVL589216 UFG588880:UFH589216 UPC588880:UPD589216 UYY588880:UYZ589216 VIU588880:VIV589216 VSQ588880:VSR589216 WCM588880:WCN589216 WMI588880:WMJ589216 WWE588880:WWF589216 W654416:X654752 JS654416:JT654752 TO654416:TP654752 ADK654416:ADL654752 ANG654416:ANH654752 AXC654416:AXD654752 BGY654416:BGZ654752 BQU654416:BQV654752 CAQ654416:CAR654752 CKM654416:CKN654752 CUI654416:CUJ654752 DEE654416:DEF654752 DOA654416:DOB654752 DXW654416:DXX654752 EHS654416:EHT654752 ERO654416:ERP654752 FBK654416:FBL654752 FLG654416:FLH654752 FVC654416:FVD654752 GEY654416:GEZ654752 GOU654416:GOV654752 GYQ654416:GYR654752 HIM654416:HIN654752 HSI654416:HSJ654752 ICE654416:ICF654752 IMA654416:IMB654752 IVW654416:IVX654752 JFS654416:JFT654752 JPO654416:JPP654752 JZK654416:JZL654752 KJG654416:KJH654752 KTC654416:KTD654752 LCY654416:LCZ654752 LMU654416:LMV654752 LWQ654416:LWR654752 MGM654416:MGN654752 MQI654416:MQJ654752 NAE654416:NAF654752 NKA654416:NKB654752 NTW654416:NTX654752 ODS654416:ODT654752 ONO654416:ONP654752 OXK654416:OXL654752 PHG654416:PHH654752 PRC654416:PRD654752 QAY654416:QAZ654752 QKU654416:QKV654752 QUQ654416:QUR654752 REM654416:REN654752 ROI654416:ROJ654752 RYE654416:RYF654752 SIA654416:SIB654752 SRW654416:SRX654752 TBS654416:TBT654752 TLO654416:TLP654752 TVK654416:TVL654752 UFG654416:UFH654752 UPC654416:UPD654752 UYY654416:UYZ654752 VIU654416:VIV654752 VSQ654416:VSR654752 WCM654416:WCN654752 WMI654416:WMJ654752 WWE654416:WWF654752 W719952:X720288 JS719952:JT720288 TO719952:TP720288 ADK719952:ADL720288 ANG719952:ANH720288 AXC719952:AXD720288 BGY719952:BGZ720288 BQU719952:BQV720288 CAQ719952:CAR720288 CKM719952:CKN720288 CUI719952:CUJ720288 DEE719952:DEF720288 DOA719952:DOB720288 DXW719952:DXX720288 EHS719952:EHT720288 ERO719952:ERP720288 FBK719952:FBL720288 FLG719952:FLH720288 FVC719952:FVD720288 GEY719952:GEZ720288 GOU719952:GOV720288 GYQ719952:GYR720288 HIM719952:HIN720288 HSI719952:HSJ720288 ICE719952:ICF720288 IMA719952:IMB720288 IVW719952:IVX720288 JFS719952:JFT720288 JPO719952:JPP720288 JZK719952:JZL720288 KJG719952:KJH720288 KTC719952:KTD720288 LCY719952:LCZ720288 LMU719952:LMV720288 LWQ719952:LWR720288 MGM719952:MGN720288 MQI719952:MQJ720288 NAE719952:NAF720288 NKA719952:NKB720288 NTW719952:NTX720288 ODS719952:ODT720288 ONO719952:ONP720288 OXK719952:OXL720288 PHG719952:PHH720288 PRC719952:PRD720288 QAY719952:QAZ720288 QKU719952:QKV720288 QUQ719952:QUR720288 REM719952:REN720288 ROI719952:ROJ720288 RYE719952:RYF720288 SIA719952:SIB720288 SRW719952:SRX720288 TBS719952:TBT720288 TLO719952:TLP720288 TVK719952:TVL720288 UFG719952:UFH720288 UPC719952:UPD720288 UYY719952:UYZ720288 VIU719952:VIV720288 VSQ719952:VSR720288 WCM719952:WCN720288 WMI719952:WMJ720288 WWE719952:WWF720288 W785488:X785824 JS785488:JT785824 TO785488:TP785824 ADK785488:ADL785824 ANG785488:ANH785824 AXC785488:AXD785824 BGY785488:BGZ785824 BQU785488:BQV785824 CAQ785488:CAR785824 CKM785488:CKN785824 CUI785488:CUJ785824 DEE785488:DEF785824 DOA785488:DOB785824 DXW785488:DXX785824 EHS785488:EHT785824 ERO785488:ERP785824 FBK785488:FBL785824 FLG785488:FLH785824 FVC785488:FVD785824 GEY785488:GEZ785824 GOU785488:GOV785824 GYQ785488:GYR785824 HIM785488:HIN785824 HSI785488:HSJ785824 ICE785488:ICF785824 IMA785488:IMB785824 IVW785488:IVX785824 JFS785488:JFT785824 JPO785488:JPP785824 JZK785488:JZL785824 KJG785488:KJH785824 KTC785488:KTD785824 LCY785488:LCZ785824 LMU785488:LMV785824 LWQ785488:LWR785824 MGM785488:MGN785824 MQI785488:MQJ785824 NAE785488:NAF785824 NKA785488:NKB785824 NTW785488:NTX785824 ODS785488:ODT785824 ONO785488:ONP785824 OXK785488:OXL785824 PHG785488:PHH785824 PRC785488:PRD785824 QAY785488:QAZ785824 QKU785488:QKV785824 QUQ785488:QUR785824 REM785488:REN785824 ROI785488:ROJ785824 RYE785488:RYF785824 SIA785488:SIB785824 SRW785488:SRX785824 TBS785488:TBT785824 TLO785488:TLP785824 TVK785488:TVL785824 UFG785488:UFH785824 UPC785488:UPD785824 UYY785488:UYZ785824 VIU785488:VIV785824 VSQ785488:VSR785824 WCM785488:WCN785824 WMI785488:WMJ785824 WWE785488:WWF785824 W851024:X851360 JS851024:JT851360 TO851024:TP851360 ADK851024:ADL851360 ANG851024:ANH851360 AXC851024:AXD851360 BGY851024:BGZ851360 BQU851024:BQV851360 CAQ851024:CAR851360 CKM851024:CKN851360 CUI851024:CUJ851360 DEE851024:DEF851360 DOA851024:DOB851360 DXW851024:DXX851360 EHS851024:EHT851360 ERO851024:ERP851360 FBK851024:FBL851360 FLG851024:FLH851360 FVC851024:FVD851360 GEY851024:GEZ851360 GOU851024:GOV851360 GYQ851024:GYR851360 HIM851024:HIN851360 HSI851024:HSJ851360 ICE851024:ICF851360 IMA851024:IMB851360 IVW851024:IVX851360 JFS851024:JFT851360 JPO851024:JPP851360 JZK851024:JZL851360 KJG851024:KJH851360 KTC851024:KTD851360 LCY851024:LCZ851360 LMU851024:LMV851360 LWQ851024:LWR851360 MGM851024:MGN851360 MQI851024:MQJ851360 NAE851024:NAF851360 NKA851024:NKB851360 NTW851024:NTX851360 ODS851024:ODT851360 ONO851024:ONP851360 OXK851024:OXL851360 PHG851024:PHH851360 PRC851024:PRD851360 QAY851024:QAZ851360 QKU851024:QKV851360 QUQ851024:QUR851360 REM851024:REN851360 ROI851024:ROJ851360 RYE851024:RYF851360 SIA851024:SIB851360 SRW851024:SRX851360 TBS851024:TBT851360 TLO851024:TLP851360 TVK851024:TVL851360 UFG851024:UFH851360 UPC851024:UPD851360 UYY851024:UYZ851360 VIU851024:VIV851360 VSQ851024:VSR851360 WCM851024:WCN851360 WMI851024:WMJ851360 WWE851024:WWF851360 W916560:X916896 JS916560:JT916896 TO916560:TP916896 ADK916560:ADL916896 ANG916560:ANH916896 AXC916560:AXD916896 BGY916560:BGZ916896 BQU916560:BQV916896 CAQ916560:CAR916896 CKM916560:CKN916896 CUI916560:CUJ916896 DEE916560:DEF916896 DOA916560:DOB916896 DXW916560:DXX916896 EHS916560:EHT916896 ERO916560:ERP916896 FBK916560:FBL916896 FLG916560:FLH916896 FVC916560:FVD916896 GEY916560:GEZ916896 GOU916560:GOV916896 GYQ916560:GYR916896 HIM916560:HIN916896 HSI916560:HSJ916896 ICE916560:ICF916896 IMA916560:IMB916896 IVW916560:IVX916896 JFS916560:JFT916896 JPO916560:JPP916896 JZK916560:JZL916896 KJG916560:KJH916896 KTC916560:KTD916896 LCY916560:LCZ916896 LMU916560:LMV916896 LWQ916560:LWR916896 MGM916560:MGN916896 MQI916560:MQJ916896 NAE916560:NAF916896 NKA916560:NKB916896 NTW916560:NTX916896 ODS916560:ODT916896 ONO916560:ONP916896 OXK916560:OXL916896 PHG916560:PHH916896 PRC916560:PRD916896 QAY916560:QAZ916896 QKU916560:QKV916896 QUQ916560:QUR916896 REM916560:REN916896 ROI916560:ROJ916896 RYE916560:RYF916896 SIA916560:SIB916896 SRW916560:SRX916896 TBS916560:TBT916896 TLO916560:TLP916896 TVK916560:TVL916896 UFG916560:UFH916896 UPC916560:UPD916896 UYY916560:UYZ916896 VIU916560:VIV916896 VSQ916560:VSR916896 WCM916560:WCN916896 WMI916560:WMJ916896 WWE916560:WWF916896 W982096:X982432 JS982096:JT982432 TO982096:TP982432 ADK982096:ADL982432 ANG982096:ANH982432 AXC982096:AXD982432 BGY982096:BGZ982432 BQU982096:BQV982432 CAQ982096:CAR982432 CKM982096:CKN982432 CUI982096:CUJ982432 DEE982096:DEF982432 DOA982096:DOB982432 DXW982096:DXX982432 EHS982096:EHT982432 ERO982096:ERP982432 FBK982096:FBL982432 FLG982096:FLH982432 FVC982096:FVD982432 GEY982096:GEZ982432 GOU982096:GOV982432 GYQ982096:GYR982432 HIM982096:HIN982432 HSI982096:HSJ982432 ICE982096:ICF982432 IMA982096:IMB982432 IVW982096:IVX982432 JFS982096:JFT982432 JPO982096:JPP982432 JZK982096:JZL982432 KJG982096:KJH982432 KTC982096:KTD982432 LCY982096:LCZ982432 LMU982096:LMV982432 LWQ982096:LWR982432 MGM982096:MGN982432 MQI982096:MQJ982432 NAE982096:NAF982432 NKA982096:NKB982432 NTW982096:NTX982432 ODS982096:ODT982432 ONO982096:ONP982432 OXK982096:OXL982432 PHG982096:PHH982432 PRC982096:PRD982432 QAY982096:QAZ982432 QKU982096:QKV982432 QUQ982096:QUR982432 REM982096:REN982432 ROI982096:ROJ982432 RYE982096:RYF982432 SIA982096:SIB982432 SRW982096:SRX982432 TBS982096:TBT982432 TLO982096:TLP982432 TVK982096:TVL982432 UFG982096:UFH982432 UPC982096:UPD982432 UYY982096:UYZ982432 VIU982096:VIV982432 VSQ982096:VSR982432 WCM982096:WCN982432 WMI982096:WMJ982432 WWE982096:WWF982432 I4:J69 JE4:JF69 TA4:TB69 ACW4:ACX69 AMS4:AMT69 AWO4:AWP69 BGK4:BGL69 BQG4:BQH69 CAC4:CAD69 CJY4:CJZ69 CTU4:CTV69 DDQ4:DDR69 DNM4:DNN69 DXI4:DXJ69 EHE4:EHF69 ERA4:ERB69 FAW4:FAX69 FKS4:FKT69 FUO4:FUP69 GEK4:GEL69 GOG4:GOH69 GYC4:GYD69 HHY4:HHZ69 HRU4:HRV69 IBQ4:IBR69 ILM4:ILN69 IVI4:IVJ69 JFE4:JFF69 JPA4:JPB69 JYW4:JYX69 KIS4:KIT69 KSO4:KSP69 LCK4:LCL69 LMG4:LMH69 LWC4:LWD69 MFY4:MFZ69 MPU4:MPV69 MZQ4:MZR69 NJM4:NJN69 NTI4:NTJ69 ODE4:ODF69 ONA4:ONB69 OWW4:OWX69 PGS4:PGT69 PQO4:PQP69 QAK4:QAL69 QKG4:QKH69 QUC4:QUD69 RDY4:RDZ69 RNU4:RNV69 RXQ4:RXR69 SHM4:SHN69 SRI4:SRJ69 TBE4:TBF69 TLA4:TLB69 TUW4:TUX69 UES4:UET69 UOO4:UOP69 UYK4:UYL69 VIG4:VIH69 VSC4:VSD69 WBY4:WBZ69 WLU4:WLV69 WVQ4:WVR69 I64592:J64928 JE64592:JF64928 TA64592:TB64928 ACW64592:ACX64928 AMS64592:AMT64928 AWO64592:AWP64928 BGK64592:BGL64928 BQG64592:BQH64928 CAC64592:CAD64928 CJY64592:CJZ64928 CTU64592:CTV64928 DDQ64592:DDR64928 DNM64592:DNN64928 DXI64592:DXJ64928 EHE64592:EHF64928 ERA64592:ERB64928 FAW64592:FAX64928 FKS64592:FKT64928 FUO64592:FUP64928 GEK64592:GEL64928 GOG64592:GOH64928 GYC64592:GYD64928 HHY64592:HHZ64928 HRU64592:HRV64928 IBQ64592:IBR64928 ILM64592:ILN64928 IVI64592:IVJ64928 JFE64592:JFF64928 JPA64592:JPB64928 JYW64592:JYX64928 KIS64592:KIT64928 KSO64592:KSP64928 LCK64592:LCL64928 LMG64592:LMH64928 LWC64592:LWD64928 MFY64592:MFZ64928 MPU64592:MPV64928 MZQ64592:MZR64928 NJM64592:NJN64928 NTI64592:NTJ64928 ODE64592:ODF64928 ONA64592:ONB64928 OWW64592:OWX64928 PGS64592:PGT64928 PQO64592:PQP64928 QAK64592:QAL64928 QKG64592:QKH64928 QUC64592:QUD64928 RDY64592:RDZ64928 RNU64592:RNV64928 RXQ64592:RXR64928 SHM64592:SHN64928 SRI64592:SRJ64928 TBE64592:TBF64928 TLA64592:TLB64928 TUW64592:TUX64928 UES64592:UET64928 UOO64592:UOP64928 UYK64592:UYL64928 VIG64592:VIH64928 VSC64592:VSD64928 WBY64592:WBZ64928 WLU64592:WLV64928 WVQ64592:WVR64928 I130128:J130464 JE130128:JF130464 TA130128:TB130464 ACW130128:ACX130464 AMS130128:AMT130464 AWO130128:AWP130464 BGK130128:BGL130464 BQG130128:BQH130464 CAC130128:CAD130464 CJY130128:CJZ130464 CTU130128:CTV130464 DDQ130128:DDR130464 DNM130128:DNN130464 DXI130128:DXJ130464 EHE130128:EHF130464 ERA130128:ERB130464 FAW130128:FAX130464 FKS130128:FKT130464 FUO130128:FUP130464 GEK130128:GEL130464 GOG130128:GOH130464 GYC130128:GYD130464 HHY130128:HHZ130464 HRU130128:HRV130464 IBQ130128:IBR130464 ILM130128:ILN130464 IVI130128:IVJ130464 JFE130128:JFF130464 JPA130128:JPB130464 JYW130128:JYX130464 KIS130128:KIT130464 KSO130128:KSP130464 LCK130128:LCL130464 LMG130128:LMH130464 LWC130128:LWD130464 MFY130128:MFZ130464 MPU130128:MPV130464 MZQ130128:MZR130464 NJM130128:NJN130464 NTI130128:NTJ130464 ODE130128:ODF130464 ONA130128:ONB130464 OWW130128:OWX130464 PGS130128:PGT130464 PQO130128:PQP130464 QAK130128:QAL130464 QKG130128:QKH130464 QUC130128:QUD130464 RDY130128:RDZ130464 RNU130128:RNV130464 RXQ130128:RXR130464 SHM130128:SHN130464 SRI130128:SRJ130464 TBE130128:TBF130464 TLA130128:TLB130464 TUW130128:TUX130464 UES130128:UET130464 UOO130128:UOP130464 UYK130128:UYL130464 VIG130128:VIH130464 VSC130128:VSD130464 WBY130128:WBZ130464 WLU130128:WLV130464 WVQ130128:WVR130464 I195664:J196000 JE195664:JF196000 TA195664:TB196000 ACW195664:ACX196000 AMS195664:AMT196000 AWO195664:AWP196000 BGK195664:BGL196000 BQG195664:BQH196000 CAC195664:CAD196000 CJY195664:CJZ196000 CTU195664:CTV196000 DDQ195664:DDR196000 DNM195664:DNN196000 DXI195664:DXJ196000 EHE195664:EHF196000 ERA195664:ERB196000 FAW195664:FAX196000 FKS195664:FKT196000 FUO195664:FUP196000 GEK195664:GEL196000 GOG195664:GOH196000 GYC195664:GYD196000 HHY195664:HHZ196000 HRU195664:HRV196000 IBQ195664:IBR196000 ILM195664:ILN196000 IVI195664:IVJ196000 JFE195664:JFF196000 JPA195664:JPB196000 JYW195664:JYX196000 KIS195664:KIT196000 KSO195664:KSP196000 LCK195664:LCL196000 LMG195664:LMH196000 LWC195664:LWD196000 MFY195664:MFZ196000 MPU195664:MPV196000 MZQ195664:MZR196000 NJM195664:NJN196000 NTI195664:NTJ196000 ODE195664:ODF196000 ONA195664:ONB196000 OWW195664:OWX196000 PGS195664:PGT196000 PQO195664:PQP196000 QAK195664:QAL196000 QKG195664:QKH196000 QUC195664:QUD196000 RDY195664:RDZ196000 RNU195664:RNV196000 RXQ195664:RXR196000 SHM195664:SHN196000 SRI195664:SRJ196000 TBE195664:TBF196000 TLA195664:TLB196000 TUW195664:TUX196000 UES195664:UET196000 UOO195664:UOP196000 UYK195664:UYL196000 VIG195664:VIH196000 VSC195664:VSD196000 WBY195664:WBZ196000 WLU195664:WLV196000 WVQ195664:WVR196000 I261200:J261536 JE261200:JF261536 TA261200:TB261536 ACW261200:ACX261536 AMS261200:AMT261536 AWO261200:AWP261536 BGK261200:BGL261536 BQG261200:BQH261536 CAC261200:CAD261536 CJY261200:CJZ261536 CTU261200:CTV261536 DDQ261200:DDR261536 DNM261200:DNN261536 DXI261200:DXJ261536 EHE261200:EHF261536 ERA261200:ERB261536 FAW261200:FAX261536 FKS261200:FKT261536 FUO261200:FUP261536 GEK261200:GEL261536 GOG261200:GOH261536 GYC261200:GYD261536 HHY261200:HHZ261536 HRU261200:HRV261536 IBQ261200:IBR261536 ILM261200:ILN261536 IVI261200:IVJ261536 JFE261200:JFF261536 JPA261200:JPB261536 JYW261200:JYX261536 KIS261200:KIT261536 KSO261200:KSP261536 LCK261200:LCL261536 LMG261200:LMH261536 LWC261200:LWD261536 MFY261200:MFZ261536 MPU261200:MPV261536 MZQ261200:MZR261536 NJM261200:NJN261536 NTI261200:NTJ261536 ODE261200:ODF261536 ONA261200:ONB261536 OWW261200:OWX261536 PGS261200:PGT261536 PQO261200:PQP261536 QAK261200:QAL261536 QKG261200:QKH261536 QUC261200:QUD261536 RDY261200:RDZ261536 RNU261200:RNV261536 RXQ261200:RXR261536 SHM261200:SHN261536 SRI261200:SRJ261536 TBE261200:TBF261536 TLA261200:TLB261536 TUW261200:TUX261536 UES261200:UET261536 UOO261200:UOP261536 UYK261200:UYL261536 VIG261200:VIH261536 VSC261200:VSD261536 WBY261200:WBZ261536 WLU261200:WLV261536 WVQ261200:WVR261536 I326736:J327072 JE326736:JF327072 TA326736:TB327072 ACW326736:ACX327072 AMS326736:AMT327072 AWO326736:AWP327072 BGK326736:BGL327072 BQG326736:BQH327072 CAC326736:CAD327072 CJY326736:CJZ327072 CTU326736:CTV327072 DDQ326736:DDR327072 DNM326736:DNN327072 DXI326736:DXJ327072 EHE326736:EHF327072 ERA326736:ERB327072 FAW326736:FAX327072 FKS326736:FKT327072 FUO326736:FUP327072 GEK326736:GEL327072 GOG326736:GOH327072 GYC326736:GYD327072 HHY326736:HHZ327072 HRU326736:HRV327072 IBQ326736:IBR327072 ILM326736:ILN327072 IVI326736:IVJ327072 JFE326736:JFF327072 JPA326736:JPB327072 JYW326736:JYX327072 KIS326736:KIT327072 KSO326736:KSP327072 LCK326736:LCL327072 LMG326736:LMH327072 LWC326736:LWD327072 MFY326736:MFZ327072 MPU326736:MPV327072 MZQ326736:MZR327072 NJM326736:NJN327072 NTI326736:NTJ327072 ODE326736:ODF327072 ONA326736:ONB327072 OWW326736:OWX327072 PGS326736:PGT327072 PQO326736:PQP327072 QAK326736:QAL327072 QKG326736:QKH327072 QUC326736:QUD327072 RDY326736:RDZ327072 RNU326736:RNV327072 RXQ326736:RXR327072 SHM326736:SHN327072 SRI326736:SRJ327072 TBE326736:TBF327072 TLA326736:TLB327072 TUW326736:TUX327072 UES326736:UET327072 UOO326736:UOP327072 UYK326736:UYL327072 VIG326736:VIH327072 VSC326736:VSD327072 WBY326736:WBZ327072 WLU326736:WLV327072 WVQ326736:WVR327072 I392272:J392608 JE392272:JF392608 TA392272:TB392608 ACW392272:ACX392608 AMS392272:AMT392608 AWO392272:AWP392608 BGK392272:BGL392608 BQG392272:BQH392608 CAC392272:CAD392608 CJY392272:CJZ392608 CTU392272:CTV392608 DDQ392272:DDR392608 DNM392272:DNN392608 DXI392272:DXJ392608 EHE392272:EHF392608 ERA392272:ERB392608 FAW392272:FAX392608 FKS392272:FKT392608 FUO392272:FUP392608 GEK392272:GEL392608 GOG392272:GOH392608 GYC392272:GYD392608 HHY392272:HHZ392608 HRU392272:HRV392608 IBQ392272:IBR392608 ILM392272:ILN392608 IVI392272:IVJ392608 JFE392272:JFF392608 JPA392272:JPB392608 JYW392272:JYX392608 KIS392272:KIT392608 KSO392272:KSP392608 LCK392272:LCL392608 LMG392272:LMH392608 LWC392272:LWD392608 MFY392272:MFZ392608 MPU392272:MPV392608 MZQ392272:MZR392608 NJM392272:NJN392608 NTI392272:NTJ392608 ODE392272:ODF392608 ONA392272:ONB392608 OWW392272:OWX392608 PGS392272:PGT392608 PQO392272:PQP392608 QAK392272:QAL392608 QKG392272:QKH392608 QUC392272:QUD392608 RDY392272:RDZ392608 RNU392272:RNV392608 RXQ392272:RXR392608 SHM392272:SHN392608 SRI392272:SRJ392608 TBE392272:TBF392608 TLA392272:TLB392608 TUW392272:TUX392608 UES392272:UET392608 UOO392272:UOP392608 UYK392272:UYL392608 VIG392272:VIH392608 VSC392272:VSD392608 WBY392272:WBZ392608 WLU392272:WLV392608 WVQ392272:WVR392608 I457808:J458144 JE457808:JF458144 TA457808:TB458144 ACW457808:ACX458144 AMS457808:AMT458144 AWO457808:AWP458144 BGK457808:BGL458144 BQG457808:BQH458144 CAC457808:CAD458144 CJY457808:CJZ458144 CTU457808:CTV458144 DDQ457808:DDR458144 DNM457808:DNN458144 DXI457808:DXJ458144 EHE457808:EHF458144 ERA457808:ERB458144 FAW457808:FAX458144 FKS457808:FKT458144 FUO457808:FUP458144 GEK457808:GEL458144 GOG457808:GOH458144 GYC457808:GYD458144 HHY457808:HHZ458144 HRU457808:HRV458144 IBQ457808:IBR458144 ILM457808:ILN458144 IVI457808:IVJ458144 JFE457808:JFF458144 JPA457808:JPB458144 JYW457808:JYX458144 KIS457808:KIT458144 KSO457808:KSP458144 LCK457808:LCL458144 LMG457808:LMH458144 LWC457808:LWD458144 MFY457808:MFZ458144 MPU457808:MPV458144 MZQ457808:MZR458144 NJM457808:NJN458144 NTI457808:NTJ458144 ODE457808:ODF458144 ONA457808:ONB458144 OWW457808:OWX458144 PGS457808:PGT458144 PQO457808:PQP458144 QAK457808:QAL458144 QKG457808:QKH458144 QUC457808:QUD458144 RDY457808:RDZ458144 RNU457808:RNV458144 RXQ457808:RXR458144 SHM457808:SHN458144 SRI457808:SRJ458144 TBE457808:TBF458144 TLA457808:TLB458144 TUW457808:TUX458144 UES457808:UET458144 UOO457808:UOP458144 UYK457808:UYL458144 VIG457808:VIH458144 VSC457808:VSD458144 WBY457808:WBZ458144 WLU457808:WLV458144 WVQ457808:WVR458144 I523344:J523680 JE523344:JF523680 TA523344:TB523680 ACW523344:ACX523680 AMS523344:AMT523680 AWO523344:AWP523680 BGK523344:BGL523680 BQG523344:BQH523680 CAC523344:CAD523680 CJY523344:CJZ523680 CTU523344:CTV523680 DDQ523344:DDR523680 DNM523344:DNN523680 DXI523344:DXJ523680 EHE523344:EHF523680 ERA523344:ERB523680 FAW523344:FAX523680 FKS523344:FKT523680 FUO523344:FUP523680 GEK523344:GEL523680 GOG523344:GOH523680 GYC523344:GYD523680 HHY523344:HHZ523680 HRU523344:HRV523680 IBQ523344:IBR523680 ILM523344:ILN523680 IVI523344:IVJ523680 JFE523344:JFF523680 JPA523344:JPB523680 JYW523344:JYX523680 KIS523344:KIT523680 KSO523344:KSP523680 LCK523344:LCL523680 LMG523344:LMH523680 LWC523344:LWD523680 MFY523344:MFZ523680 MPU523344:MPV523680 MZQ523344:MZR523680 NJM523344:NJN523680 NTI523344:NTJ523680 ODE523344:ODF523680 ONA523344:ONB523680 OWW523344:OWX523680 PGS523344:PGT523680 PQO523344:PQP523680 QAK523344:QAL523680 QKG523344:QKH523680 QUC523344:QUD523680 RDY523344:RDZ523680 RNU523344:RNV523680 RXQ523344:RXR523680 SHM523344:SHN523680 SRI523344:SRJ523680 TBE523344:TBF523680 TLA523344:TLB523680 TUW523344:TUX523680 UES523344:UET523680 UOO523344:UOP523680 UYK523344:UYL523680 VIG523344:VIH523680 VSC523344:VSD523680 WBY523344:WBZ523680 WLU523344:WLV523680 WVQ523344:WVR523680 I588880:J589216 JE588880:JF589216 TA588880:TB589216 ACW588880:ACX589216 AMS588880:AMT589216 AWO588880:AWP589216 BGK588880:BGL589216 BQG588880:BQH589216 CAC588880:CAD589216 CJY588880:CJZ589216 CTU588880:CTV589216 DDQ588880:DDR589216 DNM588880:DNN589216 DXI588880:DXJ589216 EHE588880:EHF589216 ERA588880:ERB589216 FAW588880:FAX589216 FKS588880:FKT589216 FUO588880:FUP589216 GEK588880:GEL589216 GOG588880:GOH589216 GYC588880:GYD589216 HHY588880:HHZ589216 HRU588880:HRV589216 IBQ588880:IBR589216 ILM588880:ILN589216 IVI588880:IVJ589216 JFE588880:JFF589216 JPA588880:JPB589216 JYW588880:JYX589216 KIS588880:KIT589216 KSO588880:KSP589216 LCK588880:LCL589216 LMG588880:LMH589216 LWC588880:LWD589216 MFY588880:MFZ589216 MPU588880:MPV589216 MZQ588880:MZR589216 NJM588880:NJN589216 NTI588880:NTJ589216 ODE588880:ODF589216 ONA588880:ONB589216 OWW588880:OWX589216 PGS588880:PGT589216 PQO588880:PQP589216 QAK588880:QAL589216 QKG588880:QKH589216 QUC588880:QUD589216 RDY588880:RDZ589216 RNU588880:RNV589216 RXQ588880:RXR589216 SHM588880:SHN589216 SRI588880:SRJ589216 TBE588880:TBF589216 TLA588880:TLB589216 TUW588880:TUX589216 UES588880:UET589216 UOO588880:UOP589216 UYK588880:UYL589216 VIG588880:VIH589216 VSC588880:VSD589216 WBY588880:WBZ589216 WLU588880:WLV589216 WVQ588880:WVR589216 I654416:J654752 JE654416:JF654752 TA654416:TB654752 ACW654416:ACX654752 AMS654416:AMT654752 AWO654416:AWP654752 BGK654416:BGL654752 BQG654416:BQH654752 CAC654416:CAD654752 CJY654416:CJZ654752 CTU654416:CTV654752 DDQ654416:DDR654752 DNM654416:DNN654752 DXI654416:DXJ654752 EHE654416:EHF654752 ERA654416:ERB654752 FAW654416:FAX654752 FKS654416:FKT654752 FUO654416:FUP654752 GEK654416:GEL654752 GOG654416:GOH654752 GYC654416:GYD654752 HHY654416:HHZ654752 HRU654416:HRV654752 IBQ654416:IBR654752 ILM654416:ILN654752 IVI654416:IVJ654752 JFE654416:JFF654752 JPA654416:JPB654752 JYW654416:JYX654752 KIS654416:KIT654752 KSO654416:KSP654752 LCK654416:LCL654752 LMG654416:LMH654752 LWC654416:LWD654752 MFY654416:MFZ654752 MPU654416:MPV654752 MZQ654416:MZR654752 NJM654416:NJN654752 NTI654416:NTJ654752 ODE654416:ODF654752 ONA654416:ONB654752 OWW654416:OWX654752 PGS654416:PGT654752 PQO654416:PQP654752 QAK654416:QAL654752 QKG654416:QKH654752 QUC654416:QUD654752 RDY654416:RDZ654752 RNU654416:RNV654752 RXQ654416:RXR654752 SHM654416:SHN654752 SRI654416:SRJ654752 TBE654416:TBF654752 TLA654416:TLB654752 TUW654416:TUX654752 UES654416:UET654752 UOO654416:UOP654752 UYK654416:UYL654752 VIG654416:VIH654752 VSC654416:VSD654752 WBY654416:WBZ654752 WLU654416:WLV654752 WVQ654416:WVR654752 I719952:J720288 JE719952:JF720288 TA719952:TB720288 ACW719952:ACX720288 AMS719952:AMT720288 AWO719952:AWP720288 BGK719952:BGL720288 BQG719952:BQH720288 CAC719952:CAD720288 CJY719952:CJZ720288 CTU719952:CTV720288 DDQ719952:DDR720288 DNM719952:DNN720288 DXI719952:DXJ720288 EHE719952:EHF720288 ERA719952:ERB720288 FAW719952:FAX720288 FKS719952:FKT720288 FUO719952:FUP720288 GEK719952:GEL720288 GOG719952:GOH720288 GYC719952:GYD720288 HHY719952:HHZ720288 HRU719952:HRV720288 IBQ719952:IBR720288 ILM719952:ILN720288 IVI719952:IVJ720288 JFE719952:JFF720288 JPA719952:JPB720288 JYW719952:JYX720288 KIS719952:KIT720288 KSO719952:KSP720288 LCK719952:LCL720288 LMG719952:LMH720288 LWC719952:LWD720288 MFY719952:MFZ720288 MPU719952:MPV720288 MZQ719952:MZR720288 NJM719952:NJN720288 NTI719952:NTJ720288 ODE719952:ODF720288 ONA719952:ONB720288 OWW719952:OWX720288 PGS719952:PGT720288 PQO719952:PQP720288 QAK719952:QAL720288 QKG719952:QKH720288 QUC719952:QUD720288 RDY719952:RDZ720288 RNU719952:RNV720288 RXQ719952:RXR720288 SHM719952:SHN720288 SRI719952:SRJ720288 TBE719952:TBF720288 TLA719952:TLB720288 TUW719952:TUX720288 UES719952:UET720288 UOO719952:UOP720288 UYK719952:UYL720288 VIG719952:VIH720288 VSC719952:VSD720288 WBY719952:WBZ720288 WLU719952:WLV720288 WVQ719952:WVR720288 I785488:J785824 JE785488:JF785824 TA785488:TB785824 ACW785488:ACX785824 AMS785488:AMT785824 AWO785488:AWP785824 BGK785488:BGL785824 BQG785488:BQH785824 CAC785488:CAD785824 CJY785488:CJZ785824 CTU785488:CTV785824 DDQ785488:DDR785824 DNM785488:DNN785824 DXI785488:DXJ785824 EHE785488:EHF785824 ERA785488:ERB785824 FAW785488:FAX785824 FKS785488:FKT785824 FUO785488:FUP785824 GEK785488:GEL785824 GOG785488:GOH785824 GYC785488:GYD785824 HHY785488:HHZ785824 HRU785488:HRV785824 IBQ785488:IBR785824 ILM785488:ILN785824 IVI785488:IVJ785824 JFE785488:JFF785824 JPA785488:JPB785824 JYW785488:JYX785824 KIS785488:KIT785824 KSO785488:KSP785824 LCK785488:LCL785824 LMG785488:LMH785824 LWC785488:LWD785824 MFY785488:MFZ785824 MPU785488:MPV785824 MZQ785488:MZR785824 NJM785488:NJN785824 NTI785488:NTJ785824 ODE785488:ODF785824 ONA785488:ONB785824 OWW785488:OWX785824 PGS785488:PGT785824 PQO785488:PQP785824 QAK785488:QAL785824 QKG785488:QKH785824 QUC785488:QUD785824 RDY785488:RDZ785824 RNU785488:RNV785824 RXQ785488:RXR785824 SHM785488:SHN785824 SRI785488:SRJ785824 TBE785488:TBF785824 TLA785488:TLB785824 TUW785488:TUX785824 UES785488:UET785824 UOO785488:UOP785824 UYK785488:UYL785824 VIG785488:VIH785824 VSC785488:VSD785824 WBY785488:WBZ785824 WLU785488:WLV785824 WVQ785488:WVR785824 I851024:J851360 JE851024:JF851360 TA851024:TB851360 ACW851024:ACX851360 AMS851024:AMT851360 AWO851024:AWP851360 BGK851024:BGL851360 BQG851024:BQH851360 CAC851024:CAD851360 CJY851024:CJZ851360 CTU851024:CTV851360 DDQ851024:DDR851360 DNM851024:DNN851360 DXI851024:DXJ851360 EHE851024:EHF851360 ERA851024:ERB851360 FAW851024:FAX851360 FKS851024:FKT851360 FUO851024:FUP851360 GEK851024:GEL851360 GOG851024:GOH851360 GYC851024:GYD851360 HHY851024:HHZ851360 HRU851024:HRV851360 IBQ851024:IBR851360 ILM851024:ILN851360 IVI851024:IVJ851360 JFE851024:JFF851360 JPA851024:JPB851360 JYW851024:JYX851360 KIS851024:KIT851360 KSO851024:KSP851360 LCK851024:LCL851360 LMG851024:LMH851360 LWC851024:LWD851360 MFY851024:MFZ851360 MPU851024:MPV851360 MZQ851024:MZR851360 NJM851024:NJN851360 NTI851024:NTJ851360 ODE851024:ODF851360 ONA851024:ONB851360 OWW851024:OWX851360 PGS851024:PGT851360 PQO851024:PQP851360 QAK851024:QAL851360 QKG851024:QKH851360 QUC851024:QUD851360 RDY851024:RDZ851360 RNU851024:RNV851360 RXQ851024:RXR851360 SHM851024:SHN851360 SRI851024:SRJ851360 TBE851024:TBF851360 TLA851024:TLB851360 TUW851024:TUX851360 UES851024:UET851360 UOO851024:UOP851360 UYK851024:UYL851360 VIG851024:VIH851360 VSC851024:VSD851360 WBY851024:WBZ851360 WLU851024:WLV851360 WVQ851024:WVR851360 I916560:J916896 JE916560:JF916896 TA916560:TB916896 ACW916560:ACX916896 AMS916560:AMT916896 AWO916560:AWP916896 BGK916560:BGL916896 BQG916560:BQH916896 CAC916560:CAD916896 CJY916560:CJZ916896 CTU916560:CTV916896 DDQ916560:DDR916896 DNM916560:DNN916896 DXI916560:DXJ916896 EHE916560:EHF916896 ERA916560:ERB916896 FAW916560:FAX916896 FKS916560:FKT916896 FUO916560:FUP916896 GEK916560:GEL916896 GOG916560:GOH916896 GYC916560:GYD916896 HHY916560:HHZ916896 HRU916560:HRV916896 IBQ916560:IBR916896 ILM916560:ILN916896 IVI916560:IVJ916896 JFE916560:JFF916896 JPA916560:JPB916896 JYW916560:JYX916896 KIS916560:KIT916896 KSO916560:KSP916896 LCK916560:LCL916896 LMG916560:LMH916896 LWC916560:LWD916896 MFY916560:MFZ916896 MPU916560:MPV916896 MZQ916560:MZR916896 NJM916560:NJN916896 NTI916560:NTJ916896 ODE916560:ODF916896 ONA916560:ONB916896 OWW916560:OWX916896 PGS916560:PGT916896 PQO916560:PQP916896 QAK916560:QAL916896 QKG916560:QKH916896 QUC916560:QUD916896 RDY916560:RDZ916896 RNU916560:RNV916896 RXQ916560:RXR916896 SHM916560:SHN916896 SRI916560:SRJ916896 TBE916560:TBF916896 TLA916560:TLB916896 TUW916560:TUX916896 UES916560:UET916896 UOO916560:UOP916896 UYK916560:UYL916896 VIG916560:VIH916896 VSC916560:VSD916896 WBY916560:WBZ916896 WLU916560:WLV916896 WVQ916560:WVR916896 I982096:J982432 JE982096:JF982432 TA982096:TB982432 ACW982096:ACX982432 AMS982096:AMT982432 AWO982096:AWP982432 BGK982096:BGL982432 BQG982096:BQH982432 CAC982096:CAD982432 CJY982096:CJZ982432 CTU982096:CTV982432 DDQ982096:DDR982432 DNM982096:DNN982432 DXI982096:DXJ982432 EHE982096:EHF982432 ERA982096:ERB982432 FAW982096:FAX982432 FKS982096:FKT982432 FUO982096:FUP982432 GEK982096:GEL982432 GOG982096:GOH982432 GYC982096:GYD982432 HHY982096:HHZ982432 HRU982096:HRV982432 IBQ982096:IBR982432 ILM982096:ILN982432 IVI982096:IVJ982432 JFE982096:JFF982432 JPA982096:JPB982432 JYW982096:JYX982432 KIS982096:KIT982432 KSO982096:KSP982432 LCK982096:LCL982432 LMG982096:LMH982432 LWC982096:LWD982432 MFY982096:MFZ982432 MPU982096:MPV982432 MZQ982096:MZR982432 NJM982096:NJN982432 NTI982096:NTJ982432 ODE982096:ODF982432 ONA982096:ONB982432 OWW982096:OWX982432 PGS982096:PGT982432 PQO982096:PQP982432 QAK982096:QAL982432 QKG982096:QKH982432 QUC982096:QUD982432 RDY982096:RDZ982432 RNU982096:RNV982432 RXQ982096:RXR982432 SHM982096:SHN982432 SRI982096:SRJ982432 TBE982096:TBF982432 TLA982096:TLB982432 TUW982096:TUX982432 UES982096:UET982432 UOO982096:UOP982432 UYK982096:UYL982432 VIG982096:VIH982432 VSC982096:VSD982432 WBY982096:WBZ982432 WLU982096:WLV982432 WVQ982096:WVR982432">
      <formula1>балл2</formula1>
    </dataValidation>
    <dataValidation type="list" allowBlank="1" showInputMessage="1" showErrorMessage="1" sqref="S4:V69 JO4:JR69 TK4:TN69 ADG4:ADJ69 ANC4:ANF69 AWY4:AXB69 BGU4:BGX69 BQQ4:BQT69 CAM4:CAP69 CKI4:CKL69 CUE4:CUH69 DEA4:DED69 DNW4:DNZ69 DXS4:DXV69 EHO4:EHR69 ERK4:ERN69 FBG4:FBJ69 FLC4:FLF69 FUY4:FVB69 GEU4:GEX69 GOQ4:GOT69 GYM4:GYP69 HII4:HIL69 HSE4:HSH69 ICA4:ICD69 ILW4:ILZ69 IVS4:IVV69 JFO4:JFR69 JPK4:JPN69 JZG4:JZJ69 KJC4:KJF69 KSY4:KTB69 LCU4:LCX69 LMQ4:LMT69 LWM4:LWP69 MGI4:MGL69 MQE4:MQH69 NAA4:NAD69 NJW4:NJZ69 NTS4:NTV69 ODO4:ODR69 ONK4:ONN69 OXG4:OXJ69 PHC4:PHF69 PQY4:PRB69 QAU4:QAX69 QKQ4:QKT69 QUM4:QUP69 REI4:REL69 ROE4:ROH69 RYA4:RYD69 SHW4:SHZ69 SRS4:SRV69 TBO4:TBR69 TLK4:TLN69 TVG4:TVJ69 UFC4:UFF69 UOY4:UPB69 UYU4:UYX69 VIQ4:VIT69 VSM4:VSP69 WCI4:WCL69 WME4:WMH69 WWA4:WWD69 S64592:V64928 JO64592:JR64928 TK64592:TN64928 ADG64592:ADJ64928 ANC64592:ANF64928 AWY64592:AXB64928 BGU64592:BGX64928 BQQ64592:BQT64928 CAM64592:CAP64928 CKI64592:CKL64928 CUE64592:CUH64928 DEA64592:DED64928 DNW64592:DNZ64928 DXS64592:DXV64928 EHO64592:EHR64928 ERK64592:ERN64928 FBG64592:FBJ64928 FLC64592:FLF64928 FUY64592:FVB64928 GEU64592:GEX64928 GOQ64592:GOT64928 GYM64592:GYP64928 HII64592:HIL64928 HSE64592:HSH64928 ICA64592:ICD64928 ILW64592:ILZ64928 IVS64592:IVV64928 JFO64592:JFR64928 JPK64592:JPN64928 JZG64592:JZJ64928 KJC64592:KJF64928 KSY64592:KTB64928 LCU64592:LCX64928 LMQ64592:LMT64928 LWM64592:LWP64928 MGI64592:MGL64928 MQE64592:MQH64928 NAA64592:NAD64928 NJW64592:NJZ64928 NTS64592:NTV64928 ODO64592:ODR64928 ONK64592:ONN64928 OXG64592:OXJ64928 PHC64592:PHF64928 PQY64592:PRB64928 QAU64592:QAX64928 QKQ64592:QKT64928 QUM64592:QUP64928 REI64592:REL64928 ROE64592:ROH64928 RYA64592:RYD64928 SHW64592:SHZ64928 SRS64592:SRV64928 TBO64592:TBR64928 TLK64592:TLN64928 TVG64592:TVJ64928 UFC64592:UFF64928 UOY64592:UPB64928 UYU64592:UYX64928 VIQ64592:VIT64928 VSM64592:VSP64928 WCI64592:WCL64928 WME64592:WMH64928 WWA64592:WWD64928 S130128:V130464 JO130128:JR130464 TK130128:TN130464 ADG130128:ADJ130464 ANC130128:ANF130464 AWY130128:AXB130464 BGU130128:BGX130464 BQQ130128:BQT130464 CAM130128:CAP130464 CKI130128:CKL130464 CUE130128:CUH130464 DEA130128:DED130464 DNW130128:DNZ130464 DXS130128:DXV130464 EHO130128:EHR130464 ERK130128:ERN130464 FBG130128:FBJ130464 FLC130128:FLF130464 FUY130128:FVB130464 GEU130128:GEX130464 GOQ130128:GOT130464 GYM130128:GYP130464 HII130128:HIL130464 HSE130128:HSH130464 ICA130128:ICD130464 ILW130128:ILZ130464 IVS130128:IVV130464 JFO130128:JFR130464 JPK130128:JPN130464 JZG130128:JZJ130464 KJC130128:KJF130464 KSY130128:KTB130464 LCU130128:LCX130464 LMQ130128:LMT130464 LWM130128:LWP130464 MGI130128:MGL130464 MQE130128:MQH130464 NAA130128:NAD130464 NJW130128:NJZ130464 NTS130128:NTV130464 ODO130128:ODR130464 ONK130128:ONN130464 OXG130128:OXJ130464 PHC130128:PHF130464 PQY130128:PRB130464 QAU130128:QAX130464 QKQ130128:QKT130464 QUM130128:QUP130464 REI130128:REL130464 ROE130128:ROH130464 RYA130128:RYD130464 SHW130128:SHZ130464 SRS130128:SRV130464 TBO130128:TBR130464 TLK130128:TLN130464 TVG130128:TVJ130464 UFC130128:UFF130464 UOY130128:UPB130464 UYU130128:UYX130464 VIQ130128:VIT130464 VSM130128:VSP130464 WCI130128:WCL130464 WME130128:WMH130464 WWA130128:WWD130464 S195664:V196000 JO195664:JR196000 TK195664:TN196000 ADG195664:ADJ196000 ANC195664:ANF196000 AWY195664:AXB196000 BGU195664:BGX196000 BQQ195664:BQT196000 CAM195664:CAP196000 CKI195664:CKL196000 CUE195664:CUH196000 DEA195664:DED196000 DNW195664:DNZ196000 DXS195664:DXV196000 EHO195664:EHR196000 ERK195664:ERN196000 FBG195664:FBJ196000 FLC195664:FLF196000 FUY195664:FVB196000 GEU195664:GEX196000 GOQ195664:GOT196000 GYM195664:GYP196000 HII195664:HIL196000 HSE195664:HSH196000 ICA195664:ICD196000 ILW195664:ILZ196000 IVS195664:IVV196000 JFO195664:JFR196000 JPK195664:JPN196000 JZG195664:JZJ196000 KJC195664:KJF196000 KSY195664:KTB196000 LCU195664:LCX196000 LMQ195664:LMT196000 LWM195664:LWP196000 MGI195664:MGL196000 MQE195664:MQH196000 NAA195664:NAD196000 NJW195664:NJZ196000 NTS195664:NTV196000 ODO195664:ODR196000 ONK195664:ONN196000 OXG195664:OXJ196000 PHC195664:PHF196000 PQY195664:PRB196000 QAU195664:QAX196000 QKQ195664:QKT196000 QUM195664:QUP196000 REI195664:REL196000 ROE195664:ROH196000 RYA195664:RYD196000 SHW195664:SHZ196000 SRS195664:SRV196000 TBO195664:TBR196000 TLK195664:TLN196000 TVG195664:TVJ196000 UFC195664:UFF196000 UOY195664:UPB196000 UYU195664:UYX196000 VIQ195664:VIT196000 VSM195664:VSP196000 WCI195664:WCL196000 WME195664:WMH196000 WWA195664:WWD196000 S261200:V261536 JO261200:JR261536 TK261200:TN261536 ADG261200:ADJ261536 ANC261200:ANF261536 AWY261200:AXB261536 BGU261200:BGX261536 BQQ261200:BQT261536 CAM261200:CAP261536 CKI261200:CKL261536 CUE261200:CUH261536 DEA261200:DED261536 DNW261200:DNZ261536 DXS261200:DXV261536 EHO261200:EHR261536 ERK261200:ERN261536 FBG261200:FBJ261536 FLC261200:FLF261536 FUY261200:FVB261536 GEU261200:GEX261536 GOQ261200:GOT261536 GYM261200:GYP261536 HII261200:HIL261536 HSE261200:HSH261536 ICA261200:ICD261536 ILW261200:ILZ261536 IVS261200:IVV261536 JFO261200:JFR261536 JPK261200:JPN261536 JZG261200:JZJ261536 KJC261200:KJF261536 KSY261200:KTB261536 LCU261200:LCX261536 LMQ261200:LMT261536 LWM261200:LWP261536 MGI261200:MGL261536 MQE261200:MQH261536 NAA261200:NAD261536 NJW261200:NJZ261536 NTS261200:NTV261536 ODO261200:ODR261536 ONK261200:ONN261536 OXG261200:OXJ261536 PHC261200:PHF261536 PQY261200:PRB261536 QAU261200:QAX261536 QKQ261200:QKT261536 QUM261200:QUP261536 REI261200:REL261536 ROE261200:ROH261536 RYA261200:RYD261536 SHW261200:SHZ261536 SRS261200:SRV261536 TBO261200:TBR261536 TLK261200:TLN261536 TVG261200:TVJ261536 UFC261200:UFF261536 UOY261200:UPB261536 UYU261200:UYX261536 VIQ261200:VIT261536 VSM261200:VSP261536 WCI261200:WCL261536 WME261200:WMH261536 WWA261200:WWD261536 S326736:V327072 JO326736:JR327072 TK326736:TN327072 ADG326736:ADJ327072 ANC326736:ANF327072 AWY326736:AXB327072 BGU326736:BGX327072 BQQ326736:BQT327072 CAM326736:CAP327072 CKI326736:CKL327072 CUE326736:CUH327072 DEA326736:DED327072 DNW326736:DNZ327072 DXS326736:DXV327072 EHO326736:EHR327072 ERK326736:ERN327072 FBG326736:FBJ327072 FLC326736:FLF327072 FUY326736:FVB327072 GEU326736:GEX327072 GOQ326736:GOT327072 GYM326736:GYP327072 HII326736:HIL327072 HSE326736:HSH327072 ICA326736:ICD327072 ILW326736:ILZ327072 IVS326736:IVV327072 JFO326736:JFR327072 JPK326736:JPN327072 JZG326736:JZJ327072 KJC326736:KJF327072 KSY326736:KTB327072 LCU326736:LCX327072 LMQ326736:LMT327072 LWM326736:LWP327072 MGI326736:MGL327072 MQE326736:MQH327072 NAA326736:NAD327072 NJW326736:NJZ327072 NTS326736:NTV327072 ODO326736:ODR327072 ONK326736:ONN327072 OXG326736:OXJ327072 PHC326736:PHF327072 PQY326736:PRB327072 QAU326736:QAX327072 QKQ326736:QKT327072 QUM326736:QUP327072 REI326736:REL327072 ROE326736:ROH327072 RYA326736:RYD327072 SHW326736:SHZ327072 SRS326736:SRV327072 TBO326736:TBR327072 TLK326736:TLN327072 TVG326736:TVJ327072 UFC326736:UFF327072 UOY326736:UPB327072 UYU326736:UYX327072 VIQ326736:VIT327072 VSM326736:VSP327072 WCI326736:WCL327072 WME326736:WMH327072 WWA326736:WWD327072 S392272:V392608 JO392272:JR392608 TK392272:TN392608 ADG392272:ADJ392608 ANC392272:ANF392608 AWY392272:AXB392608 BGU392272:BGX392608 BQQ392272:BQT392608 CAM392272:CAP392608 CKI392272:CKL392608 CUE392272:CUH392608 DEA392272:DED392608 DNW392272:DNZ392608 DXS392272:DXV392608 EHO392272:EHR392608 ERK392272:ERN392608 FBG392272:FBJ392608 FLC392272:FLF392608 FUY392272:FVB392608 GEU392272:GEX392608 GOQ392272:GOT392608 GYM392272:GYP392608 HII392272:HIL392608 HSE392272:HSH392608 ICA392272:ICD392608 ILW392272:ILZ392608 IVS392272:IVV392608 JFO392272:JFR392608 JPK392272:JPN392608 JZG392272:JZJ392608 KJC392272:KJF392608 KSY392272:KTB392608 LCU392272:LCX392608 LMQ392272:LMT392608 LWM392272:LWP392608 MGI392272:MGL392608 MQE392272:MQH392608 NAA392272:NAD392608 NJW392272:NJZ392608 NTS392272:NTV392608 ODO392272:ODR392608 ONK392272:ONN392608 OXG392272:OXJ392608 PHC392272:PHF392608 PQY392272:PRB392608 QAU392272:QAX392608 QKQ392272:QKT392608 QUM392272:QUP392608 REI392272:REL392608 ROE392272:ROH392608 RYA392272:RYD392608 SHW392272:SHZ392608 SRS392272:SRV392608 TBO392272:TBR392608 TLK392272:TLN392608 TVG392272:TVJ392608 UFC392272:UFF392608 UOY392272:UPB392608 UYU392272:UYX392608 VIQ392272:VIT392608 VSM392272:VSP392608 WCI392272:WCL392608 WME392272:WMH392608 WWA392272:WWD392608 S457808:V458144 JO457808:JR458144 TK457808:TN458144 ADG457808:ADJ458144 ANC457808:ANF458144 AWY457808:AXB458144 BGU457808:BGX458144 BQQ457808:BQT458144 CAM457808:CAP458144 CKI457808:CKL458144 CUE457808:CUH458144 DEA457808:DED458144 DNW457808:DNZ458144 DXS457808:DXV458144 EHO457808:EHR458144 ERK457808:ERN458144 FBG457808:FBJ458144 FLC457808:FLF458144 FUY457808:FVB458144 GEU457808:GEX458144 GOQ457808:GOT458144 GYM457808:GYP458144 HII457808:HIL458144 HSE457808:HSH458144 ICA457808:ICD458144 ILW457808:ILZ458144 IVS457808:IVV458144 JFO457808:JFR458144 JPK457808:JPN458144 JZG457808:JZJ458144 KJC457808:KJF458144 KSY457808:KTB458144 LCU457808:LCX458144 LMQ457808:LMT458144 LWM457808:LWP458144 MGI457808:MGL458144 MQE457808:MQH458144 NAA457808:NAD458144 NJW457808:NJZ458144 NTS457808:NTV458144 ODO457808:ODR458144 ONK457808:ONN458144 OXG457808:OXJ458144 PHC457808:PHF458144 PQY457808:PRB458144 QAU457808:QAX458144 QKQ457808:QKT458144 QUM457808:QUP458144 REI457808:REL458144 ROE457808:ROH458144 RYA457808:RYD458144 SHW457808:SHZ458144 SRS457808:SRV458144 TBO457808:TBR458144 TLK457808:TLN458144 TVG457808:TVJ458144 UFC457808:UFF458144 UOY457808:UPB458144 UYU457808:UYX458144 VIQ457808:VIT458144 VSM457808:VSP458144 WCI457808:WCL458144 WME457808:WMH458144 WWA457808:WWD458144 S523344:V523680 JO523344:JR523680 TK523344:TN523680 ADG523344:ADJ523680 ANC523344:ANF523680 AWY523344:AXB523680 BGU523344:BGX523680 BQQ523344:BQT523680 CAM523344:CAP523680 CKI523344:CKL523680 CUE523344:CUH523680 DEA523344:DED523680 DNW523344:DNZ523680 DXS523344:DXV523680 EHO523344:EHR523680 ERK523344:ERN523680 FBG523344:FBJ523680 FLC523344:FLF523680 FUY523344:FVB523680 GEU523344:GEX523680 GOQ523344:GOT523680 GYM523344:GYP523680 HII523344:HIL523680 HSE523344:HSH523680 ICA523344:ICD523680 ILW523344:ILZ523680 IVS523344:IVV523680 JFO523344:JFR523680 JPK523344:JPN523680 JZG523344:JZJ523680 KJC523344:KJF523680 KSY523344:KTB523680 LCU523344:LCX523680 LMQ523344:LMT523680 LWM523344:LWP523680 MGI523344:MGL523680 MQE523344:MQH523680 NAA523344:NAD523680 NJW523344:NJZ523680 NTS523344:NTV523680 ODO523344:ODR523680 ONK523344:ONN523680 OXG523344:OXJ523680 PHC523344:PHF523680 PQY523344:PRB523680 QAU523344:QAX523680 QKQ523344:QKT523680 QUM523344:QUP523680 REI523344:REL523680 ROE523344:ROH523680 RYA523344:RYD523680 SHW523344:SHZ523680 SRS523344:SRV523680 TBO523344:TBR523680 TLK523344:TLN523680 TVG523344:TVJ523680 UFC523344:UFF523680 UOY523344:UPB523680 UYU523344:UYX523680 VIQ523344:VIT523680 VSM523344:VSP523680 WCI523344:WCL523680 WME523344:WMH523680 WWA523344:WWD523680 S588880:V589216 JO588880:JR589216 TK588880:TN589216 ADG588880:ADJ589216 ANC588880:ANF589216 AWY588880:AXB589216 BGU588880:BGX589216 BQQ588880:BQT589216 CAM588880:CAP589216 CKI588880:CKL589216 CUE588880:CUH589216 DEA588880:DED589216 DNW588880:DNZ589216 DXS588880:DXV589216 EHO588880:EHR589216 ERK588880:ERN589216 FBG588880:FBJ589216 FLC588880:FLF589216 FUY588880:FVB589216 GEU588880:GEX589216 GOQ588880:GOT589216 GYM588880:GYP589216 HII588880:HIL589216 HSE588880:HSH589216 ICA588880:ICD589216 ILW588880:ILZ589216 IVS588880:IVV589216 JFO588880:JFR589216 JPK588880:JPN589216 JZG588880:JZJ589216 KJC588880:KJF589216 KSY588880:KTB589216 LCU588880:LCX589216 LMQ588880:LMT589216 LWM588880:LWP589216 MGI588880:MGL589216 MQE588880:MQH589216 NAA588880:NAD589216 NJW588880:NJZ589216 NTS588880:NTV589216 ODO588880:ODR589216 ONK588880:ONN589216 OXG588880:OXJ589216 PHC588880:PHF589216 PQY588880:PRB589216 QAU588880:QAX589216 QKQ588880:QKT589216 QUM588880:QUP589216 REI588880:REL589216 ROE588880:ROH589216 RYA588880:RYD589216 SHW588880:SHZ589216 SRS588880:SRV589216 TBO588880:TBR589216 TLK588880:TLN589216 TVG588880:TVJ589216 UFC588880:UFF589216 UOY588880:UPB589216 UYU588880:UYX589216 VIQ588880:VIT589216 VSM588880:VSP589216 WCI588880:WCL589216 WME588880:WMH589216 WWA588880:WWD589216 S654416:V654752 JO654416:JR654752 TK654416:TN654752 ADG654416:ADJ654752 ANC654416:ANF654752 AWY654416:AXB654752 BGU654416:BGX654752 BQQ654416:BQT654752 CAM654416:CAP654752 CKI654416:CKL654752 CUE654416:CUH654752 DEA654416:DED654752 DNW654416:DNZ654752 DXS654416:DXV654752 EHO654416:EHR654752 ERK654416:ERN654752 FBG654416:FBJ654752 FLC654416:FLF654752 FUY654416:FVB654752 GEU654416:GEX654752 GOQ654416:GOT654752 GYM654416:GYP654752 HII654416:HIL654752 HSE654416:HSH654752 ICA654416:ICD654752 ILW654416:ILZ654752 IVS654416:IVV654752 JFO654416:JFR654752 JPK654416:JPN654752 JZG654416:JZJ654752 KJC654416:KJF654752 KSY654416:KTB654752 LCU654416:LCX654752 LMQ654416:LMT654752 LWM654416:LWP654752 MGI654416:MGL654752 MQE654416:MQH654752 NAA654416:NAD654752 NJW654416:NJZ654752 NTS654416:NTV654752 ODO654416:ODR654752 ONK654416:ONN654752 OXG654416:OXJ654752 PHC654416:PHF654752 PQY654416:PRB654752 QAU654416:QAX654752 QKQ654416:QKT654752 QUM654416:QUP654752 REI654416:REL654752 ROE654416:ROH654752 RYA654416:RYD654752 SHW654416:SHZ654752 SRS654416:SRV654752 TBO654416:TBR654752 TLK654416:TLN654752 TVG654416:TVJ654752 UFC654416:UFF654752 UOY654416:UPB654752 UYU654416:UYX654752 VIQ654416:VIT654752 VSM654416:VSP654752 WCI654416:WCL654752 WME654416:WMH654752 WWA654416:WWD654752 S719952:V720288 JO719952:JR720288 TK719952:TN720288 ADG719952:ADJ720288 ANC719952:ANF720288 AWY719952:AXB720288 BGU719952:BGX720288 BQQ719952:BQT720288 CAM719952:CAP720288 CKI719952:CKL720288 CUE719952:CUH720288 DEA719952:DED720288 DNW719952:DNZ720288 DXS719952:DXV720288 EHO719952:EHR720288 ERK719952:ERN720288 FBG719952:FBJ720288 FLC719952:FLF720288 FUY719952:FVB720288 GEU719952:GEX720288 GOQ719952:GOT720288 GYM719952:GYP720288 HII719952:HIL720288 HSE719952:HSH720288 ICA719952:ICD720288 ILW719952:ILZ720288 IVS719952:IVV720288 JFO719952:JFR720288 JPK719952:JPN720288 JZG719952:JZJ720288 KJC719952:KJF720288 KSY719952:KTB720288 LCU719952:LCX720288 LMQ719952:LMT720288 LWM719952:LWP720288 MGI719952:MGL720288 MQE719952:MQH720288 NAA719952:NAD720288 NJW719952:NJZ720288 NTS719952:NTV720288 ODO719952:ODR720288 ONK719952:ONN720288 OXG719952:OXJ720288 PHC719952:PHF720288 PQY719952:PRB720288 QAU719952:QAX720288 QKQ719952:QKT720288 QUM719952:QUP720288 REI719952:REL720288 ROE719952:ROH720288 RYA719952:RYD720288 SHW719952:SHZ720288 SRS719952:SRV720288 TBO719952:TBR720288 TLK719952:TLN720288 TVG719952:TVJ720288 UFC719952:UFF720288 UOY719952:UPB720288 UYU719952:UYX720288 VIQ719952:VIT720288 VSM719952:VSP720288 WCI719952:WCL720288 WME719952:WMH720288 WWA719952:WWD720288 S785488:V785824 JO785488:JR785824 TK785488:TN785824 ADG785488:ADJ785824 ANC785488:ANF785824 AWY785488:AXB785824 BGU785488:BGX785824 BQQ785488:BQT785824 CAM785488:CAP785824 CKI785488:CKL785824 CUE785488:CUH785824 DEA785488:DED785824 DNW785488:DNZ785824 DXS785488:DXV785824 EHO785488:EHR785824 ERK785488:ERN785824 FBG785488:FBJ785824 FLC785488:FLF785824 FUY785488:FVB785824 GEU785488:GEX785824 GOQ785488:GOT785824 GYM785488:GYP785824 HII785488:HIL785824 HSE785488:HSH785824 ICA785488:ICD785824 ILW785488:ILZ785824 IVS785488:IVV785824 JFO785488:JFR785824 JPK785488:JPN785824 JZG785488:JZJ785824 KJC785488:KJF785824 KSY785488:KTB785824 LCU785488:LCX785824 LMQ785488:LMT785824 LWM785488:LWP785824 MGI785488:MGL785824 MQE785488:MQH785824 NAA785488:NAD785824 NJW785488:NJZ785824 NTS785488:NTV785824 ODO785488:ODR785824 ONK785488:ONN785824 OXG785488:OXJ785824 PHC785488:PHF785824 PQY785488:PRB785824 QAU785488:QAX785824 QKQ785488:QKT785824 QUM785488:QUP785824 REI785488:REL785824 ROE785488:ROH785824 RYA785488:RYD785824 SHW785488:SHZ785824 SRS785488:SRV785824 TBO785488:TBR785824 TLK785488:TLN785824 TVG785488:TVJ785824 UFC785488:UFF785824 UOY785488:UPB785824 UYU785488:UYX785824 VIQ785488:VIT785824 VSM785488:VSP785824 WCI785488:WCL785824 WME785488:WMH785824 WWA785488:WWD785824 S851024:V851360 JO851024:JR851360 TK851024:TN851360 ADG851024:ADJ851360 ANC851024:ANF851360 AWY851024:AXB851360 BGU851024:BGX851360 BQQ851024:BQT851360 CAM851024:CAP851360 CKI851024:CKL851360 CUE851024:CUH851360 DEA851024:DED851360 DNW851024:DNZ851360 DXS851024:DXV851360 EHO851024:EHR851360 ERK851024:ERN851360 FBG851024:FBJ851360 FLC851024:FLF851360 FUY851024:FVB851360 GEU851024:GEX851360 GOQ851024:GOT851360 GYM851024:GYP851360 HII851024:HIL851360 HSE851024:HSH851360 ICA851024:ICD851360 ILW851024:ILZ851360 IVS851024:IVV851360 JFO851024:JFR851360 JPK851024:JPN851360 JZG851024:JZJ851360 KJC851024:KJF851360 KSY851024:KTB851360 LCU851024:LCX851360 LMQ851024:LMT851360 LWM851024:LWP851360 MGI851024:MGL851360 MQE851024:MQH851360 NAA851024:NAD851360 NJW851024:NJZ851360 NTS851024:NTV851360 ODO851024:ODR851360 ONK851024:ONN851360 OXG851024:OXJ851360 PHC851024:PHF851360 PQY851024:PRB851360 QAU851024:QAX851360 QKQ851024:QKT851360 QUM851024:QUP851360 REI851024:REL851360 ROE851024:ROH851360 RYA851024:RYD851360 SHW851024:SHZ851360 SRS851024:SRV851360 TBO851024:TBR851360 TLK851024:TLN851360 TVG851024:TVJ851360 UFC851024:UFF851360 UOY851024:UPB851360 UYU851024:UYX851360 VIQ851024:VIT851360 VSM851024:VSP851360 WCI851024:WCL851360 WME851024:WMH851360 WWA851024:WWD851360 S916560:V916896 JO916560:JR916896 TK916560:TN916896 ADG916560:ADJ916896 ANC916560:ANF916896 AWY916560:AXB916896 BGU916560:BGX916896 BQQ916560:BQT916896 CAM916560:CAP916896 CKI916560:CKL916896 CUE916560:CUH916896 DEA916560:DED916896 DNW916560:DNZ916896 DXS916560:DXV916896 EHO916560:EHR916896 ERK916560:ERN916896 FBG916560:FBJ916896 FLC916560:FLF916896 FUY916560:FVB916896 GEU916560:GEX916896 GOQ916560:GOT916896 GYM916560:GYP916896 HII916560:HIL916896 HSE916560:HSH916896 ICA916560:ICD916896 ILW916560:ILZ916896 IVS916560:IVV916896 JFO916560:JFR916896 JPK916560:JPN916896 JZG916560:JZJ916896 KJC916560:KJF916896 KSY916560:KTB916896 LCU916560:LCX916896 LMQ916560:LMT916896 LWM916560:LWP916896 MGI916560:MGL916896 MQE916560:MQH916896 NAA916560:NAD916896 NJW916560:NJZ916896 NTS916560:NTV916896 ODO916560:ODR916896 ONK916560:ONN916896 OXG916560:OXJ916896 PHC916560:PHF916896 PQY916560:PRB916896 QAU916560:QAX916896 QKQ916560:QKT916896 QUM916560:QUP916896 REI916560:REL916896 ROE916560:ROH916896 RYA916560:RYD916896 SHW916560:SHZ916896 SRS916560:SRV916896 TBO916560:TBR916896 TLK916560:TLN916896 TVG916560:TVJ916896 UFC916560:UFF916896 UOY916560:UPB916896 UYU916560:UYX916896 VIQ916560:VIT916896 VSM916560:VSP916896 WCI916560:WCL916896 WME916560:WMH916896 WWA916560:WWD916896 S982096:V982432 JO982096:JR982432 TK982096:TN982432 ADG982096:ADJ982432 ANC982096:ANF982432 AWY982096:AXB982432 BGU982096:BGX982432 BQQ982096:BQT982432 CAM982096:CAP982432 CKI982096:CKL982432 CUE982096:CUH982432 DEA982096:DED982432 DNW982096:DNZ982432 DXS982096:DXV982432 EHO982096:EHR982432 ERK982096:ERN982432 FBG982096:FBJ982432 FLC982096:FLF982432 FUY982096:FVB982432 GEU982096:GEX982432 GOQ982096:GOT982432 GYM982096:GYP982432 HII982096:HIL982432 HSE982096:HSH982432 ICA982096:ICD982432 ILW982096:ILZ982432 IVS982096:IVV982432 JFO982096:JFR982432 JPK982096:JPN982432 JZG982096:JZJ982432 KJC982096:KJF982432 KSY982096:KTB982432 LCU982096:LCX982432 LMQ982096:LMT982432 LWM982096:LWP982432 MGI982096:MGL982432 MQE982096:MQH982432 NAA982096:NAD982432 NJW982096:NJZ982432 NTS982096:NTV982432 ODO982096:ODR982432 ONK982096:ONN982432 OXG982096:OXJ982432 PHC982096:PHF982432 PQY982096:PRB982432 QAU982096:QAX982432 QKQ982096:QKT982432 QUM982096:QUP982432 REI982096:REL982432 ROE982096:ROH982432 RYA982096:RYD982432 SHW982096:SHZ982432 SRS982096:SRV982432 TBO982096:TBR982432 TLK982096:TLN982432 TVG982096:TVJ982432 UFC982096:UFF982432 UOY982096:UPB982432 UYU982096:UYX982432 VIQ982096:VIT982432 VSM982096:VSP982432 WCI982096:WCL982432 WME982096:WMH982432 WWA982096:WWD982432 Y4:Z69 JU4:JV69 TQ4:TR69 ADM4:ADN69 ANI4:ANJ69 AXE4:AXF69 BHA4:BHB69 BQW4:BQX69 CAS4:CAT69 CKO4:CKP69 CUK4:CUL69 DEG4:DEH69 DOC4:DOD69 DXY4:DXZ69 EHU4:EHV69 ERQ4:ERR69 FBM4:FBN69 FLI4:FLJ69 FVE4:FVF69 GFA4:GFB69 GOW4:GOX69 GYS4:GYT69 HIO4:HIP69 HSK4:HSL69 ICG4:ICH69 IMC4:IMD69 IVY4:IVZ69 JFU4:JFV69 JPQ4:JPR69 JZM4:JZN69 KJI4:KJJ69 KTE4:KTF69 LDA4:LDB69 LMW4:LMX69 LWS4:LWT69 MGO4:MGP69 MQK4:MQL69 NAG4:NAH69 NKC4:NKD69 NTY4:NTZ69 ODU4:ODV69 ONQ4:ONR69 OXM4:OXN69 PHI4:PHJ69 PRE4:PRF69 QBA4:QBB69 QKW4:QKX69 QUS4:QUT69 REO4:REP69 ROK4:ROL69 RYG4:RYH69 SIC4:SID69 SRY4:SRZ69 TBU4:TBV69 TLQ4:TLR69 TVM4:TVN69 UFI4:UFJ69 UPE4:UPF69 UZA4:UZB69 VIW4:VIX69 VSS4:VST69 WCO4:WCP69 WMK4:WML69 WWG4:WWH69 Y64592:Z64928 JU64592:JV64928 TQ64592:TR64928 ADM64592:ADN64928 ANI64592:ANJ64928 AXE64592:AXF64928 BHA64592:BHB64928 BQW64592:BQX64928 CAS64592:CAT64928 CKO64592:CKP64928 CUK64592:CUL64928 DEG64592:DEH64928 DOC64592:DOD64928 DXY64592:DXZ64928 EHU64592:EHV64928 ERQ64592:ERR64928 FBM64592:FBN64928 FLI64592:FLJ64928 FVE64592:FVF64928 GFA64592:GFB64928 GOW64592:GOX64928 GYS64592:GYT64928 HIO64592:HIP64928 HSK64592:HSL64928 ICG64592:ICH64928 IMC64592:IMD64928 IVY64592:IVZ64928 JFU64592:JFV64928 JPQ64592:JPR64928 JZM64592:JZN64928 KJI64592:KJJ64928 KTE64592:KTF64928 LDA64592:LDB64928 LMW64592:LMX64928 LWS64592:LWT64928 MGO64592:MGP64928 MQK64592:MQL64928 NAG64592:NAH64928 NKC64592:NKD64928 NTY64592:NTZ64928 ODU64592:ODV64928 ONQ64592:ONR64928 OXM64592:OXN64928 PHI64592:PHJ64928 PRE64592:PRF64928 QBA64592:QBB64928 QKW64592:QKX64928 QUS64592:QUT64928 REO64592:REP64928 ROK64592:ROL64928 RYG64592:RYH64928 SIC64592:SID64928 SRY64592:SRZ64928 TBU64592:TBV64928 TLQ64592:TLR64928 TVM64592:TVN64928 UFI64592:UFJ64928 UPE64592:UPF64928 UZA64592:UZB64928 VIW64592:VIX64928 VSS64592:VST64928 WCO64592:WCP64928 WMK64592:WML64928 WWG64592:WWH64928 Y130128:Z130464 JU130128:JV130464 TQ130128:TR130464 ADM130128:ADN130464 ANI130128:ANJ130464 AXE130128:AXF130464 BHA130128:BHB130464 BQW130128:BQX130464 CAS130128:CAT130464 CKO130128:CKP130464 CUK130128:CUL130464 DEG130128:DEH130464 DOC130128:DOD130464 DXY130128:DXZ130464 EHU130128:EHV130464 ERQ130128:ERR130464 FBM130128:FBN130464 FLI130128:FLJ130464 FVE130128:FVF130464 GFA130128:GFB130464 GOW130128:GOX130464 GYS130128:GYT130464 HIO130128:HIP130464 HSK130128:HSL130464 ICG130128:ICH130464 IMC130128:IMD130464 IVY130128:IVZ130464 JFU130128:JFV130464 JPQ130128:JPR130464 JZM130128:JZN130464 KJI130128:KJJ130464 KTE130128:KTF130464 LDA130128:LDB130464 LMW130128:LMX130464 LWS130128:LWT130464 MGO130128:MGP130464 MQK130128:MQL130464 NAG130128:NAH130464 NKC130128:NKD130464 NTY130128:NTZ130464 ODU130128:ODV130464 ONQ130128:ONR130464 OXM130128:OXN130464 PHI130128:PHJ130464 PRE130128:PRF130464 QBA130128:QBB130464 QKW130128:QKX130464 QUS130128:QUT130464 REO130128:REP130464 ROK130128:ROL130464 RYG130128:RYH130464 SIC130128:SID130464 SRY130128:SRZ130464 TBU130128:TBV130464 TLQ130128:TLR130464 TVM130128:TVN130464 UFI130128:UFJ130464 UPE130128:UPF130464 UZA130128:UZB130464 VIW130128:VIX130464 VSS130128:VST130464 WCO130128:WCP130464 WMK130128:WML130464 WWG130128:WWH130464 Y195664:Z196000 JU195664:JV196000 TQ195664:TR196000 ADM195664:ADN196000 ANI195664:ANJ196000 AXE195664:AXF196000 BHA195664:BHB196000 BQW195664:BQX196000 CAS195664:CAT196000 CKO195664:CKP196000 CUK195664:CUL196000 DEG195664:DEH196000 DOC195664:DOD196000 DXY195664:DXZ196000 EHU195664:EHV196000 ERQ195664:ERR196000 FBM195664:FBN196000 FLI195664:FLJ196000 FVE195664:FVF196000 GFA195664:GFB196000 GOW195664:GOX196000 GYS195664:GYT196000 HIO195664:HIP196000 HSK195664:HSL196000 ICG195664:ICH196000 IMC195664:IMD196000 IVY195664:IVZ196000 JFU195664:JFV196000 JPQ195664:JPR196000 JZM195664:JZN196000 KJI195664:KJJ196000 KTE195664:KTF196000 LDA195664:LDB196000 LMW195664:LMX196000 LWS195664:LWT196000 MGO195664:MGP196000 MQK195664:MQL196000 NAG195664:NAH196000 NKC195664:NKD196000 NTY195664:NTZ196000 ODU195664:ODV196000 ONQ195664:ONR196000 OXM195664:OXN196000 PHI195664:PHJ196000 PRE195664:PRF196000 QBA195664:QBB196000 QKW195664:QKX196000 QUS195664:QUT196000 REO195664:REP196000 ROK195664:ROL196000 RYG195664:RYH196000 SIC195664:SID196000 SRY195664:SRZ196000 TBU195664:TBV196000 TLQ195664:TLR196000 TVM195664:TVN196000 UFI195664:UFJ196000 UPE195664:UPF196000 UZA195664:UZB196000 VIW195664:VIX196000 VSS195664:VST196000 WCO195664:WCP196000 WMK195664:WML196000 WWG195664:WWH196000 Y261200:Z261536 JU261200:JV261536 TQ261200:TR261536 ADM261200:ADN261536 ANI261200:ANJ261536 AXE261200:AXF261536 BHA261200:BHB261536 BQW261200:BQX261536 CAS261200:CAT261536 CKO261200:CKP261536 CUK261200:CUL261536 DEG261200:DEH261536 DOC261200:DOD261536 DXY261200:DXZ261536 EHU261200:EHV261536 ERQ261200:ERR261536 FBM261200:FBN261536 FLI261200:FLJ261536 FVE261200:FVF261536 GFA261200:GFB261536 GOW261200:GOX261536 GYS261200:GYT261536 HIO261200:HIP261536 HSK261200:HSL261536 ICG261200:ICH261536 IMC261200:IMD261536 IVY261200:IVZ261536 JFU261200:JFV261536 JPQ261200:JPR261536 JZM261200:JZN261536 KJI261200:KJJ261536 KTE261200:KTF261536 LDA261200:LDB261536 LMW261200:LMX261536 LWS261200:LWT261536 MGO261200:MGP261536 MQK261200:MQL261536 NAG261200:NAH261536 NKC261200:NKD261536 NTY261200:NTZ261536 ODU261200:ODV261536 ONQ261200:ONR261536 OXM261200:OXN261536 PHI261200:PHJ261536 PRE261200:PRF261536 QBA261200:QBB261536 QKW261200:QKX261536 QUS261200:QUT261536 REO261200:REP261536 ROK261200:ROL261536 RYG261200:RYH261536 SIC261200:SID261536 SRY261200:SRZ261536 TBU261200:TBV261536 TLQ261200:TLR261536 TVM261200:TVN261536 UFI261200:UFJ261536 UPE261200:UPF261536 UZA261200:UZB261536 VIW261200:VIX261536 VSS261200:VST261536 WCO261200:WCP261536 WMK261200:WML261536 WWG261200:WWH261536 Y326736:Z327072 JU326736:JV327072 TQ326736:TR327072 ADM326736:ADN327072 ANI326736:ANJ327072 AXE326736:AXF327072 BHA326736:BHB327072 BQW326736:BQX327072 CAS326736:CAT327072 CKO326736:CKP327072 CUK326736:CUL327072 DEG326736:DEH327072 DOC326736:DOD327072 DXY326736:DXZ327072 EHU326736:EHV327072 ERQ326736:ERR327072 FBM326736:FBN327072 FLI326736:FLJ327072 FVE326736:FVF327072 GFA326736:GFB327072 GOW326736:GOX327072 GYS326736:GYT327072 HIO326736:HIP327072 HSK326736:HSL327072 ICG326736:ICH327072 IMC326736:IMD327072 IVY326736:IVZ327072 JFU326736:JFV327072 JPQ326736:JPR327072 JZM326736:JZN327072 KJI326736:KJJ327072 KTE326736:KTF327072 LDA326736:LDB327072 LMW326736:LMX327072 LWS326736:LWT327072 MGO326736:MGP327072 MQK326736:MQL327072 NAG326736:NAH327072 NKC326736:NKD327072 NTY326736:NTZ327072 ODU326736:ODV327072 ONQ326736:ONR327072 OXM326736:OXN327072 PHI326736:PHJ327072 PRE326736:PRF327072 QBA326736:QBB327072 QKW326736:QKX327072 QUS326736:QUT327072 REO326736:REP327072 ROK326736:ROL327072 RYG326736:RYH327072 SIC326736:SID327072 SRY326736:SRZ327072 TBU326736:TBV327072 TLQ326736:TLR327072 TVM326736:TVN327072 UFI326736:UFJ327072 UPE326736:UPF327072 UZA326736:UZB327072 VIW326736:VIX327072 VSS326736:VST327072 WCO326736:WCP327072 WMK326736:WML327072 WWG326736:WWH327072 Y392272:Z392608 JU392272:JV392608 TQ392272:TR392608 ADM392272:ADN392608 ANI392272:ANJ392608 AXE392272:AXF392608 BHA392272:BHB392608 BQW392272:BQX392608 CAS392272:CAT392608 CKO392272:CKP392608 CUK392272:CUL392608 DEG392272:DEH392608 DOC392272:DOD392608 DXY392272:DXZ392608 EHU392272:EHV392608 ERQ392272:ERR392608 FBM392272:FBN392608 FLI392272:FLJ392608 FVE392272:FVF392608 GFA392272:GFB392608 GOW392272:GOX392608 GYS392272:GYT392608 HIO392272:HIP392608 HSK392272:HSL392608 ICG392272:ICH392608 IMC392272:IMD392608 IVY392272:IVZ392608 JFU392272:JFV392608 JPQ392272:JPR392608 JZM392272:JZN392608 KJI392272:KJJ392608 KTE392272:KTF392608 LDA392272:LDB392608 LMW392272:LMX392608 LWS392272:LWT392608 MGO392272:MGP392608 MQK392272:MQL392608 NAG392272:NAH392608 NKC392272:NKD392608 NTY392272:NTZ392608 ODU392272:ODV392608 ONQ392272:ONR392608 OXM392272:OXN392608 PHI392272:PHJ392608 PRE392272:PRF392608 QBA392272:QBB392608 QKW392272:QKX392608 QUS392272:QUT392608 REO392272:REP392608 ROK392272:ROL392608 RYG392272:RYH392608 SIC392272:SID392608 SRY392272:SRZ392608 TBU392272:TBV392608 TLQ392272:TLR392608 TVM392272:TVN392608 UFI392272:UFJ392608 UPE392272:UPF392608 UZA392272:UZB392608 VIW392272:VIX392608 VSS392272:VST392608 WCO392272:WCP392608 WMK392272:WML392608 WWG392272:WWH392608 Y457808:Z458144 JU457808:JV458144 TQ457808:TR458144 ADM457808:ADN458144 ANI457808:ANJ458144 AXE457808:AXF458144 BHA457808:BHB458144 BQW457808:BQX458144 CAS457808:CAT458144 CKO457808:CKP458144 CUK457808:CUL458144 DEG457808:DEH458144 DOC457808:DOD458144 DXY457808:DXZ458144 EHU457808:EHV458144 ERQ457808:ERR458144 FBM457808:FBN458144 FLI457808:FLJ458144 FVE457808:FVF458144 GFA457808:GFB458144 GOW457808:GOX458144 GYS457808:GYT458144 HIO457808:HIP458144 HSK457808:HSL458144 ICG457808:ICH458144 IMC457808:IMD458144 IVY457808:IVZ458144 JFU457808:JFV458144 JPQ457808:JPR458144 JZM457808:JZN458144 KJI457808:KJJ458144 KTE457808:KTF458144 LDA457808:LDB458144 LMW457808:LMX458144 LWS457808:LWT458144 MGO457808:MGP458144 MQK457808:MQL458144 NAG457808:NAH458144 NKC457808:NKD458144 NTY457808:NTZ458144 ODU457808:ODV458144 ONQ457808:ONR458144 OXM457808:OXN458144 PHI457808:PHJ458144 PRE457808:PRF458144 QBA457808:QBB458144 QKW457808:QKX458144 QUS457808:QUT458144 REO457808:REP458144 ROK457808:ROL458144 RYG457808:RYH458144 SIC457808:SID458144 SRY457808:SRZ458144 TBU457808:TBV458144 TLQ457808:TLR458144 TVM457808:TVN458144 UFI457808:UFJ458144 UPE457808:UPF458144 UZA457808:UZB458144 VIW457808:VIX458144 VSS457808:VST458144 WCO457808:WCP458144 WMK457808:WML458144 WWG457808:WWH458144 Y523344:Z523680 JU523344:JV523680 TQ523344:TR523680 ADM523344:ADN523680 ANI523344:ANJ523680 AXE523344:AXF523680 BHA523344:BHB523680 BQW523344:BQX523680 CAS523344:CAT523680 CKO523344:CKP523680 CUK523344:CUL523680 DEG523344:DEH523680 DOC523344:DOD523680 DXY523344:DXZ523680 EHU523344:EHV523680 ERQ523344:ERR523680 FBM523344:FBN523680 FLI523344:FLJ523680 FVE523344:FVF523680 GFA523344:GFB523680 GOW523344:GOX523680 GYS523344:GYT523680 HIO523344:HIP523680 HSK523344:HSL523680 ICG523344:ICH523680 IMC523344:IMD523680 IVY523344:IVZ523680 JFU523344:JFV523680 JPQ523344:JPR523680 JZM523344:JZN523680 KJI523344:KJJ523680 KTE523344:KTF523680 LDA523344:LDB523680 LMW523344:LMX523680 LWS523344:LWT523680 MGO523344:MGP523680 MQK523344:MQL523680 NAG523344:NAH523680 NKC523344:NKD523680 NTY523344:NTZ523680 ODU523344:ODV523680 ONQ523344:ONR523680 OXM523344:OXN523680 PHI523344:PHJ523680 PRE523344:PRF523680 QBA523344:QBB523680 QKW523344:QKX523680 QUS523344:QUT523680 REO523344:REP523680 ROK523344:ROL523680 RYG523344:RYH523680 SIC523344:SID523680 SRY523344:SRZ523680 TBU523344:TBV523680 TLQ523344:TLR523680 TVM523344:TVN523680 UFI523344:UFJ523680 UPE523344:UPF523680 UZA523344:UZB523680 VIW523344:VIX523680 VSS523344:VST523680 WCO523344:WCP523680 WMK523344:WML523680 WWG523344:WWH523680 Y588880:Z589216 JU588880:JV589216 TQ588880:TR589216 ADM588880:ADN589216 ANI588880:ANJ589216 AXE588880:AXF589216 BHA588880:BHB589216 BQW588880:BQX589216 CAS588880:CAT589216 CKO588880:CKP589216 CUK588880:CUL589216 DEG588880:DEH589216 DOC588880:DOD589216 DXY588880:DXZ589216 EHU588880:EHV589216 ERQ588880:ERR589216 FBM588880:FBN589216 FLI588880:FLJ589216 FVE588880:FVF589216 GFA588880:GFB589216 GOW588880:GOX589216 GYS588880:GYT589216 HIO588880:HIP589216 HSK588880:HSL589216 ICG588880:ICH589216 IMC588880:IMD589216 IVY588880:IVZ589216 JFU588880:JFV589216 JPQ588880:JPR589216 JZM588880:JZN589216 KJI588880:KJJ589216 KTE588880:KTF589216 LDA588880:LDB589216 LMW588880:LMX589216 LWS588880:LWT589216 MGO588880:MGP589216 MQK588880:MQL589216 NAG588880:NAH589216 NKC588880:NKD589216 NTY588880:NTZ589216 ODU588880:ODV589216 ONQ588880:ONR589216 OXM588880:OXN589216 PHI588880:PHJ589216 PRE588880:PRF589216 QBA588880:QBB589216 QKW588880:QKX589216 QUS588880:QUT589216 REO588880:REP589216 ROK588880:ROL589216 RYG588880:RYH589216 SIC588880:SID589216 SRY588880:SRZ589216 TBU588880:TBV589216 TLQ588880:TLR589216 TVM588880:TVN589216 UFI588880:UFJ589216 UPE588880:UPF589216 UZA588880:UZB589216 VIW588880:VIX589216 VSS588880:VST589216 WCO588880:WCP589216 WMK588880:WML589216 WWG588880:WWH589216 Y654416:Z654752 JU654416:JV654752 TQ654416:TR654752 ADM654416:ADN654752 ANI654416:ANJ654752 AXE654416:AXF654752 BHA654416:BHB654752 BQW654416:BQX654752 CAS654416:CAT654752 CKO654416:CKP654752 CUK654416:CUL654752 DEG654416:DEH654752 DOC654416:DOD654752 DXY654416:DXZ654752 EHU654416:EHV654752 ERQ654416:ERR654752 FBM654416:FBN654752 FLI654416:FLJ654752 FVE654416:FVF654752 GFA654416:GFB654752 GOW654416:GOX654752 GYS654416:GYT654752 HIO654416:HIP654752 HSK654416:HSL654752 ICG654416:ICH654752 IMC654416:IMD654752 IVY654416:IVZ654752 JFU654416:JFV654752 JPQ654416:JPR654752 JZM654416:JZN654752 KJI654416:KJJ654752 KTE654416:KTF654752 LDA654416:LDB654752 LMW654416:LMX654752 LWS654416:LWT654752 MGO654416:MGP654752 MQK654416:MQL654752 NAG654416:NAH654752 NKC654416:NKD654752 NTY654416:NTZ654752 ODU654416:ODV654752 ONQ654416:ONR654752 OXM654416:OXN654752 PHI654416:PHJ654752 PRE654416:PRF654752 QBA654416:QBB654752 QKW654416:QKX654752 QUS654416:QUT654752 REO654416:REP654752 ROK654416:ROL654752 RYG654416:RYH654752 SIC654416:SID654752 SRY654416:SRZ654752 TBU654416:TBV654752 TLQ654416:TLR654752 TVM654416:TVN654752 UFI654416:UFJ654752 UPE654416:UPF654752 UZA654416:UZB654752 VIW654416:VIX654752 VSS654416:VST654752 WCO654416:WCP654752 WMK654416:WML654752 WWG654416:WWH654752 Y719952:Z720288 JU719952:JV720288 TQ719952:TR720288 ADM719952:ADN720288 ANI719952:ANJ720288 AXE719952:AXF720288 BHA719952:BHB720288 BQW719952:BQX720288 CAS719952:CAT720288 CKO719952:CKP720288 CUK719952:CUL720288 DEG719952:DEH720288 DOC719952:DOD720288 DXY719952:DXZ720288 EHU719952:EHV720288 ERQ719952:ERR720288 FBM719952:FBN720288 FLI719952:FLJ720288 FVE719952:FVF720288 GFA719952:GFB720288 GOW719952:GOX720288 GYS719952:GYT720288 HIO719952:HIP720288 HSK719952:HSL720288 ICG719952:ICH720288 IMC719952:IMD720288 IVY719952:IVZ720288 JFU719952:JFV720288 JPQ719952:JPR720288 JZM719952:JZN720288 KJI719952:KJJ720288 KTE719952:KTF720288 LDA719952:LDB720288 LMW719952:LMX720288 LWS719952:LWT720288 MGO719952:MGP720288 MQK719952:MQL720288 NAG719952:NAH720288 NKC719952:NKD720288 NTY719952:NTZ720288 ODU719952:ODV720288 ONQ719952:ONR720288 OXM719952:OXN720288 PHI719952:PHJ720288 PRE719952:PRF720288 QBA719952:QBB720288 QKW719952:QKX720288 QUS719952:QUT720288 REO719952:REP720288 ROK719952:ROL720288 RYG719952:RYH720288 SIC719952:SID720288 SRY719952:SRZ720288 TBU719952:TBV720288 TLQ719952:TLR720288 TVM719952:TVN720288 UFI719952:UFJ720288 UPE719952:UPF720288 UZA719952:UZB720288 VIW719952:VIX720288 VSS719952:VST720288 WCO719952:WCP720288 WMK719952:WML720288 WWG719952:WWH720288 Y785488:Z785824 JU785488:JV785824 TQ785488:TR785824 ADM785488:ADN785824 ANI785488:ANJ785824 AXE785488:AXF785824 BHA785488:BHB785824 BQW785488:BQX785824 CAS785488:CAT785824 CKO785488:CKP785824 CUK785488:CUL785824 DEG785488:DEH785824 DOC785488:DOD785824 DXY785488:DXZ785824 EHU785488:EHV785824 ERQ785488:ERR785824 FBM785488:FBN785824 FLI785488:FLJ785824 FVE785488:FVF785824 GFA785488:GFB785824 GOW785488:GOX785824 GYS785488:GYT785824 HIO785488:HIP785824 HSK785488:HSL785824 ICG785488:ICH785824 IMC785488:IMD785824 IVY785488:IVZ785824 JFU785488:JFV785824 JPQ785488:JPR785824 JZM785488:JZN785824 KJI785488:KJJ785824 KTE785488:KTF785824 LDA785488:LDB785824 LMW785488:LMX785824 LWS785488:LWT785824 MGO785488:MGP785824 MQK785488:MQL785824 NAG785488:NAH785824 NKC785488:NKD785824 NTY785488:NTZ785824 ODU785488:ODV785824 ONQ785488:ONR785824 OXM785488:OXN785824 PHI785488:PHJ785824 PRE785488:PRF785824 QBA785488:QBB785824 QKW785488:QKX785824 QUS785488:QUT785824 REO785488:REP785824 ROK785488:ROL785824 RYG785488:RYH785824 SIC785488:SID785824 SRY785488:SRZ785824 TBU785488:TBV785824 TLQ785488:TLR785824 TVM785488:TVN785824 UFI785488:UFJ785824 UPE785488:UPF785824 UZA785488:UZB785824 VIW785488:VIX785824 VSS785488:VST785824 WCO785488:WCP785824 WMK785488:WML785824 WWG785488:WWH785824 Y851024:Z851360 JU851024:JV851360 TQ851024:TR851360 ADM851024:ADN851360 ANI851024:ANJ851360 AXE851024:AXF851360 BHA851024:BHB851360 BQW851024:BQX851360 CAS851024:CAT851360 CKO851024:CKP851360 CUK851024:CUL851360 DEG851024:DEH851360 DOC851024:DOD851360 DXY851024:DXZ851360 EHU851024:EHV851360 ERQ851024:ERR851360 FBM851024:FBN851360 FLI851024:FLJ851360 FVE851024:FVF851360 GFA851024:GFB851360 GOW851024:GOX851360 GYS851024:GYT851360 HIO851024:HIP851360 HSK851024:HSL851360 ICG851024:ICH851360 IMC851024:IMD851360 IVY851024:IVZ851360 JFU851024:JFV851360 JPQ851024:JPR851360 JZM851024:JZN851360 KJI851024:KJJ851360 KTE851024:KTF851360 LDA851024:LDB851360 LMW851024:LMX851360 LWS851024:LWT851360 MGO851024:MGP851360 MQK851024:MQL851360 NAG851024:NAH851360 NKC851024:NKD851360 NTY851024:NTZ851360 ODU851024:ODV851360 ONQ851024:ONR851360 OXM851024:OXN851360 PHI851024:PHJ851360 PRE851024:PRF851360 QBA851024:QBB851360 QKW851024:QKX851360 QUS851024:QUT851360 REO851024:REP851360 ROK851024:ROL851360 RYG851024:RYH851360 SIC851024:SID851360 SRY851024:SRZ851360 TBU851024:TBV851360 TLQ851024:TLR851360 TVM851024:TVN851360 UFI851024:UFJ851360 UPE851024:UPF851360 UZA851024:UZB851360 VIW851024:VIX851360 VSS851024:VST851360 WCO851024:WCP851360 WMK851024:WML851360 WWG851024:WWH851360 Y916560:Z916896 JU916560:JV916896 TQ916560:TR916896 ADM916560:ADN916896 ANI916560:ANJ916896 AXE916560:AXF916896 BHA916560:BHB916896 BQW916560:BQX916896 CAS916560:CAT916896 CKO916560:CKP916896 CUK916560:CUL916896 DEG916560:DEH916896 DOC916560:DOD916896 DXY916560:DXZ916896 EHU916560:EHV916896 ERQ916560:ERR916896 FBM916560:FBN916896 FLI916560:FLJ916896 FVE916560:FVF916896 GFA916560:GFB916896 GOW916560:GOX916896 GYS916560:GYT916896 HIO916560:HIP916896 HSK916560:HSL916896 ICG916560:ICH916896 IMC916560:IMD916896 IVY916560:IVZ916896 JFU916560:JFV916896 JPQ916560:JPR916896 JZM916560:JZN916896 KJI916560:KJJ916896 KTE916560:KTF916896 LDA916560:LDB916896 LMW916560:LMX916896 LWS916560:LWT916896 MGO916560:MGP916896 MQK916560:MQL916896 NAG916560:NAH916896 NKC916560:NKD916896 NTY916560:NTZ916896 ODU916560:ODV916896 ONQ916560:ONR916896 OXM916560:OXN916896 PHI916560:PHJ916896 PRE916560:PRF916896 QBA916560:QBB916896 QKW916560:QKX916896 QUS916560:QUT916896 REO916560:REP916896 ROK916560:ROL916896 RYG916560:RYH916896 SIC916560:SID916896 SRY916560:SRZ916896 TBU916560:TBV916896 TLQ916560:TLR916896 TVM916560:TVN916896 UFI916560:UFJ916896 UPE916560:UPF916896 UZA916560:UZB916896 VIW916560:VIX916896 VSS916560:VST916896 WCO916560:WCP916896 WMK916560:WML916896 WWG916560:WWH916896 Y982096:Z982432 JU982096:JV982432 TQ982096:TR982432 ADM982096:ADN982432 ANI982096:ANJ982432 AXE982096:AXF982432 BHA982096:BHB982432 BQW982096:BQX982432 CAS982096:CAT982432 CKO982096:CKP982432 CUK982096:CUL982432 DEG982096:DEH982432 DOC982096:DOD982432 DXY982096:DXZ982432 EHU982096:EHV982432 ERQ982096:ERR982432 FBM982096:FBN982432 FLI982096:FLJ982432 FVE982096:FVF982432 GFA982096:GFB982432 GOW982096:GOX982432 GYS982096:GYT982432 HIO982096:HIP982432 HSK982096:HSL982432 ICG982096:ICH982432 IMC982096:IMD982432 IVY982096:IVZ982432 JFU982096:JFV982432 JPQ982096:JPR982432 JZM982096:JZN982432 KJI982096:KJJ982432 KTE982096:KTF982432 LDA982096:LDB982432 LMW982096:LMX982432 LWS982096:LWT982432 MGO982096:MGP982432 MQK982096:MQL982432 NAG982096:NAH982432 NKC982096:NKD982432 NTY982096:NTZ982432 ODU982096:ODV982432 ONQ982096:ONR982432 OXM982096:OXN982432 PHI982096:PHJ982432 PRE982096:PRF982432 QBA982096:QBB982432 QKW982096:QKX982432 QUS982096:QUT982432 REO982096:REP982432 ROK982096:ROL982432 RYG982096:RYH982432 SIC982096:SID982432 SRY982096:SRZ982432 TBU982096:TBV982432 TLQ982096:TLR982432 TVM982096:TVN982432 UFI982096:UFJ982432 UPE982096:UPF982432 UZA982096:UZB982432 VIW982096:VIX982432 VSS982096:VST982432 WCO982096:WCP982432 WMK982096:WML982432 WWG982096:WWH982432 K4:N69 JG4:JJ69 TC4:TF69 ACY4:ADB69 AMU4:AMX69 AWQ4:AWT69 BGM4:BGP69 BQI4:BQL69 CAE4:CAH69 CKA4:CKD69 CTW4:CTZ69 DDS4:DDV69 DNO4:DNR69 DXK4:DXN69 EHG4:EHJ69 ERC4:ERF69 FAY4:FBB69 FKU4:FKX69 FUQ4:FUT69 GEM4:GEP69 GOI4:GOL69 GYE4:GYH69 HIA4:HID69 HRW4:HRZ69 IBS4:IBV69 ILO4:ILR69 IVK4:IVN69 JFG4:JFJ69 JPC4:JPF69 JYY4:JZB69 KIU4:KIX69 KSQ4:KST69 LCM4:LCP69 LMI4:LML69 LWE4:LWH69 MGA4:MGD69 MPW4:MPZ69 MZS4:MZV69 NJO4:NJR69 NTK4:NTN69 ODG4:ODJ69 ONC4:ONF69 OWY4:OXB69 PGU4:PGX69 PQQ4:PQT69 QAM4:QAP69 QKI4:QKL69 QUE4:QUH69 REA4:RED69 RNW4:RNZ69 RXS4:RXV69 SHO4:SHR69 SRK4:SRN69 TBG4:TBJ69 TLC4:TLF69 TUY4:TVB69 UEU4:UEX69 UOQ4:UOT69 UYM4:UYP69 VII4:VIL69 VSE4:VSH69 WCA4:WCD69 WLW4:WLZ69 WVS4:WVV69 K64592:N64928 JG64592:JJ64928 TC64592:TF64928 ACY64592:ADB64928 AMU64592:AMX64928 AWQ64592:AWT64928 BGM64592:BGP64928 BQI64592:BQL64928 CAE64592:CAH64928 CKA64592:CKD64928 CTW64592:CTZ64928 DDS64592:DDV64928 DNO64592:DNR64928 DXK64592:DXN64928 EHG64592:EHJ64928 ERC64592:ERF64928 FAY64592:FBB64928 FKU64592:FKX64928 FUQ64592:FUT64928 GEM64592:GEP64928 GOI64592:GOL64928 GYE64592:GYH64928 HIA64592:HID64928 HRW64592:HRZ64928 IBS64592:IBV64928 ILO64592:ILR64928 IVK64592:IVN64928 JFG64592:JFJ64928 JPC64592:JPF64928 JYY64592:JZB64928 KIU64592:KIX64928 KSQ64592:KST64928 LCM64592:LCP64928 LMI64592:LML64928 LWE64592:LWH64928 MGA64592:MGD64928 MPW64592:MPZ64928 MZS64592:MZV64928 NJO64592:NJR64928 NTK64592:NTN64928 ODG64592:ODJ64928 ONC64592:ONF64928 OWY64592:OXB64928 PGU64592:PGX64928 PQQ64592:PQT64928 QAM64592:QAP64928 QKI64592:QKL64928 QUE64592:QUH64928 REA64592:RED64928 RNW64592:RNZ64928 RXS64592:RXV64928 SHO64592:SHR64928 SRK64592:SRN64928 TBG64592:TBJ64928 TLC64592:TLF64928 TUY64592:TVB64928 UEU64592:UEX64928 UOQ64592:UOT64928 UYM64592:UYP64928 VII64592:VIL64928 VSE64592:VSH64928 WCA64592:WCD64928 WLW64592:WLZ64928 WVS64592:WVV64928 K130128:N130464 JG130128:JJ130464 TC130128:TF130464 ACY130128:ADB130464 AMU130128:AMX130464 AWQ130128:AWT130464 BGM130128:BGP130464 BQI130128:BQL130464 CAE130128:CAH130464 CKA130128:CKD130464 CTW130128:CTZ130464 DDS130128:DDV130464 DNO130128:DNR130464 DXK130128:DXN130464 EHG130128:EHJ130464 ERC130128:ERF130464 FAY130128:FBB130464 FKU130128:FKX130464 FUQ130128:FUT130464 GEM130128:GEP130464 GOI130128:GOL130464 GYE130128:GYH130464 HIA130128:HID130464 HRW130128:HRZ130464 IBS130128:IBV130464 ILO130128:ILR130464 IVK130128:IVN130464 JFG130128:JFJ130464 JPC130128:JPF130464 JYY130128:JZB130464 KIU130128:KIX130464 KSQ130128:KST130464 LCM130128:LCP130464 LMI130128:LML130464 LWE130128:LWH130464 MGA130128:MGD130464 MPW130128:MPZ130464 MZS130128:MZV130464 NJO130128:NJR130464 NTK130128:NTN130464 ODG130128:ODJ130464 ONC130128:ONF130464 OWY130128:OXB130464 PGU130128:PGX130464 PQQ130128:PQT130464 QAM130128:QAP130464 QKI130128:QKL130464 QUE130128:QUH130464 REA130128:RED130464 RNW130128:RNZ130464 RXS130128:RXV130464 SHO130128:SHR130464 SRK130128:SRN130464 TBG130128:TBJ130464 TLC130128:TLF130464 TUY130128:TVB130464 UEU130128:UEX130464 UOQ130128:UOT130464 UYM130128:UYP130464 VII130128:VIL130464 VSE130128:VSH130464 WCA130128:WCD130464 WLW130128:WLZ130464 WVS130128:WVV130464 K195664:N196000 JG195664:JJ196000 TC195664:TF196000 ACY195664:ADB196000 AMU195664:AMX196000 AWQ195664:AWT196000 BGM195664:BGP196000 BQI195664:BQL196000 CAE195664:CAH196000 CKA195664:CKD196000 CTW195664:CTZ196000 DDS195664:DDV196000 DNO195664:DNR196000 DXK195664:DXN196000 EHG195664:EHJ196000 ERC195664:ERF196000 FAY195664:FBB196000 FKU195664:FKX196000 FUQ195664:FUT196000 GEM195664:GEP196000 GOI195664:GOL196000 GYE195664:GYH196000 HIA195664:HID196000 HRW195664:HRZ196000 IBS195664:IBV196000 ILO195664:ILR196000 IVK195664:IVN196000 JFG195664:JFJ196000 JPC195664:JPF196000 JYY195664:JZB196000 KIU195664:KIX196000 KSQ195664:KST196000 LCM195664:LCP196000 LMI195664:LML196000 LWE195664:LWH196000 MGA195664:MGD196000 MPW195664:MPZ196000 MZS195664:MZV196000 NJO195664:NJR196000 NTK195664:NTN196000 ODG195664:ODJ196000 ONC195664:ONF196000 OWY195664:OXB196000 PGU195664:PGX196000 PQQ195664:PQT196000 QAM195664:QAP196000 QKI195664:QKL196000 QUE195664:QUH196000 REA195664:RED196000 RNW195664:RNZ196000 RXS195664:RXV196000 SHO195664:SHR196000 SRK195664:SRN196000 TBG195664:TBJ196000 TLC195664:TLF196000 TUY195664:TVB196000 UEU195664:UEX196000 UOQ195664:UOT196000 UYM195664:UYP196000 VII195664:VIL196000 VSE195664:VSH196000 WCA195664:WCD196000 WLW195664:WLZ196000 WVS195664:WVV196000 K261200:N261536 JG261200:JJ261536 TC261200:TF261536 ACY261200:ADB261536 AMU261200:AMX261536 AWQ261200:AWT261536 BGM261200:BGP261536 BQI261200:BQL261536 CAE261200:CAH261536 CKA261200:CKD261536 CTW261200:CTZ261536 DDS261200:DDV261536 DNO261200:DNR261536 DXK261200:DXN261536 EHG261200:EHJ261536 ERC261200:ERF261536 FAY261200:FBB261536 FKU261200:FKX261536 FUQ261200:FUT261536 GEM261200:GEP261536 GOI261200:GOL261536 GYE261200:GYH261536 HIA261200:HID261536 HRW261200:HRZ261536 IBS261200:IBV261536 ILO261200:ILR261536 IVK261200:IVN261536 JFG261200:JFJ261536 JPC261200:JPF261536 JYY261200:JZB261536 KIU261200:KIX261536 KSQ261200:KST261536 LCM261200:LCP261536 LMI261200:LML261536 LWE261200:LWH261536 MGA261200:MGD261536 MPW261200:MPZ261536 MZS261200:MZV261536 NJO261200:NJR261536 NTK261200:NTN261536 ODG261200:ODJ261536 ONC261200:ONF261536 OWY261200:OXB261536 PGU261200:PGX261536 PQQ261200:PQT261536 QAM261200:QAP261536 QKI261200:QKL261536 QUE261200:QUH261536 REA261200:RED261536 RNW261200:RNZ261536 RXS261200:RXV261536 SHO261200:SHR261536 SRK261200:SRN261536 TBG261200:TBJ261536 TLC261200:TLF261536 TUY261200:TVB261536 UEU261200:UEX261536 UOQ261200:UOT261536 UYM261200:UYP261536 VII261200:VIL261536 VSE261200:VSH261536 WCA261200:WCD261536 WLW261200:WLZ261536 WVS261200:WVV261536 K326736:N327072 JG326736:JJ327072 TC326736:TF327072 ACY326736:ADB327072 AMU326736:AMX327072 AWQ326736:AWT327072 BGM326736:BGP327072 BQI326736:BQL327072 CAE326736:CAH327072 CKA326736:CKD327072 CTW326736:CTZ327072 DDS326736:DDV327072 DNO326736:DNR327072 DXK326736:DXN327072 EHG326736:EHJ327072 ERC326736:ERF327072 FAY326736:FBB327072 FKU326736:FKX327072 FUQ326736:FUT327072 GEM326736:GEP327072 GOI326736:GOL327072 GYE326736:GYH327072 HIA326736:HID327072 HRW326736:HRZ327072 IBS326736:IBV327072 ILO326736:ILR327072 IVK326736:IVN327072 JFG326736:JFJ327072 JPC326736:JPF327072 JYY326736:JZB327072 KIU326736:KIX327072 KSQ326736:KST327072 LCM326736:LCP327072 LMI326736:LML327072 LWE326736:LWH327072 MGA326736:MGD327072 MPW326736:MPZ327072 MZS326736:MZV327072 NJO326736:NJR327072 NTK326736:NTN327072 ODG326736:ODJ327072 ONC326736:ONF327072 OWY326736:OXB327072 PGU326736:PGX327072 PQQ326736:PQT327072 QAM326736:QAP327072 QKI326736:QKL327072 QUE326736:QUH327072 REA326736:RED327072 RNW326736:RNZ327072 RXS326736:RXV327072 SHO326736:SHR327072 SRK326736:SRN327072 TBG326736:TBJ327072 TLC326736:TLF327072 TUY326736:TVB327072 UEU326736:UEX327072 UOQ326736:UOT327072 UYM326736:UYP327072 VII326736:VIL327072 VSE326736:VSH327072 WCA326736:WCD327072 WLW326736:WLZ327072 WVS326736:WVV327072 K392272:N392608 JG392272:JJ392608 TC392272:TF392608 ACY392272:ADB392608 AMU392272:AMX392608 AWQ392272:AWT392608 BGM392272:BGP392608 BQI392272:BQL392608 CAE392272:CAH392608 CKA392272:CKD392608 CTW392272:CTZ392608 DDS392272:DDV392608 DNO392272:DNR392608 DXK392272:DXN392608 EHG392272:EHJ392608 ERC392272:ERF392608 FAY392272:FBB392608 FKU392272:FKX392608 FUQ392272:FUT392608 GEM392272:GEP392608 GOI392272:GOL392608 GYE392272:GYH392608 HIA392272:HID392608 HRW392272:HRZ392608 IBS392272:IBV392608 ILO392272:ILR392608 IVK392272:IVN392608 JFG392272:JFJ392608 JPC392272:JPF392608 JYY392272:JZB392608 KIU392272:KIX392608 KSQ392272:KST392608 LCM392272:LCP392608 LMI392272:LML392608 LWE392272:LWH392608 MGA392272:MGD392608 MPW392272:MPZ392608 MZS392272:MZV392608 NJO392272:NJR392608 NTK392272:NTN392608 ODG392272:ODJ392608 ONC392272:ONF392608 OWY392272:OXB392608 PGU392272:PGX392608 PQQ392272:PQT392608 QAM392272:QAP392608 QKI392272:QKL392608 QUE392272:QUH392608 REA392272:RED392608 RNW392272:RNZ392608 RXS392272:RXV392608 SHO392272:SHR392608 SRK392272:SRN392608 TBG392272:TBJ392608 TLC392272:TLF392608 TUY392272:TVB392608 UEU392272:UEX392608 UOQ392272:UOT392608 UYM392272:UYP392608 VII392272:VIL392608 VSE392272:VSH392608 WCA392272:WCD392608 WLW392272:WLZ392608 WVS392272:WVV392608 K457808:N458144 JG457808:JJ458144 TC457808:TF458144 ACY457808:ADB458144 AMU457808:AMX458144 AWQ457808:AWT458144 BGM457808:BGP458144 BQI457808:BQL458144 CAE457808:CAH458144 CKA457808:CKD458144 CTW457808:CTZ458144 DDS457808:DDV458144 DNO457808:DNR458144 DXK457808:DXN458144 EHG457808:EHJ458144 ERC457808:ERF458144 FAY457808:FBB458144 FKU457808:FKX458144 FUQ457808:FUT458144 GEM457808:GEP458144 GOI457808:GOL458144 GYE457808:GYH458144 HIA457808:HID458144 HRW457808:HRZ458144 IBS457808:IBV458144 ILO457808:ILR458144 IVK457808:IVN458144 JFG457808:JFJ458144 JPC457808:JPF458144 JYY457808:JZB458144 KIU457808:KIX458144 KSQ457808:KST458144 LCM457808:LCP458144 LMI457808:LML458144 LWE457808:LWH458144 MGA457808:MGD458144 MPW457808:MPZ458144 MZS457808:MZV458144 NJO457808:NJR458144 NTK457808:NTN458144 ODG457808:ODJ458144 ONC457808:ONF458144 OWY457808:OXB458144 PGU457808:PGX458144 PQQ457808:PQT458144 QAM457808:QAP458144 QKI457808:QKL458144 QUE457808:QUH458144 REA457808:RED458144 RNW457808:RNZ458144 RXS457808:RXV458144 SHO457808:SHR458144 SRK457808:SRN458144 TBG457808:TBJ458144 TLC457808:TLF458144 TUY457808:TVB458144 UEU457808:UEX458144 UOQ457808:UOT458144 UYM457808:UYP458144 VII457808:VIL458144 VSE457808:VSH458144 WCA457808:WCD458144 WLW457808:WLZ458144 WVS457808:WVV458144 K523344:N523680 JG523344:JJ523680 TC523344:TF523680 ACY523344:ADB523680 AMU523344:AMX523680 AWQ523344:AWT523680 BGM523344:BGP523680 BQI523344:BQL523680 CAE523344:CAH523680 CKA523344:CKD523680 CTW523344:CTZ523680 DDS523344:DDV523680 DNO523344:DNR523680 DXK523344:DXN523680 EHG523344:EHJ523680 ERC523344:ERF523680 FAY523344:FBB523680 FKU523344:FKX523680 FUQ523344:FUT523680 GEM523344:GEP523680 GOI523344:GOL523680 GYE523344:GYH523680 HIA523344:HID523680 HRW523344:HRZ523680 IBS523344:IBV523680 ILO523344:ILR523680 IVK523344:IVN523680 JFG523344:JFJ523680 JPC523344:JPF523680 JYY523344:JZB523680 KIU523344:KIX523680 KSQ523344:KST523680 LCM523344:LCP523680 LMI523344:LML523680 LWE523344:LWH523680 MGA523344:MGD523680 MPW523344:MPZ523680 MZS523344:MZV523680 NJO523344:NJR523680 NTK523344:NTN523680 ODG523344:ODJ523680 ONC523344:ONF523680 OWY523344:OXB523680 PGU523344:PGX523680 PQQ523344:PQT523680 QAM523344:QAP523680 QKI523344:QKL523680 QUE523344:QUH523680 REA523344:RED523680 RNW523344:RNZ523680 RXS523344:RXV523680 SHO523344:SHR523680 SRK523344:SRN523680 TBG523344:TBJ523680 TLC523344:TLF523680 TUY523344:TVB523680 UEU523344:UEX523680 UOQ523344:UOT523680 UYM523344:UYP523680 VII523344:VIL523680 VSE523344:VSH523680 WCA523344:WCD523680 WLW523344:WLZ523680 WVS523344:WVV523680 K588880:N589216 JG588880:JJ589216 TC588880:TF589216 ACY588880:ADB589216 AMU588880:AMX589216 AWQ588880:AWT589216 BGM588880:BGP589216 BQI588880:BQL589216 CAE588880:CAH589216 CKA588880:CKD589216 CTW588880:CTZ589216 DDS588880:DDV589216 DNO588880:DNR589216 DXK588880:DXN589216 EHG588880:EHJ589216 ERC588880:ERF589216 FAY588880:FBB589216 FKU588880:FKX589216 FUQ588880:FUT589216 GEM588880:GEP589216 GOI588880:GOL589216 GYE588880:GYH589216 HIA588880:HID589216 HRW588880:HRZ589216 IBS588880:IBV589216 ILO588880:ILR589216 IVK588880:IVN589216 JFG588880:JFJ589216 JPC588880:JPF589216 JYY588880:JZB589216 KIU588880:KIX589216 KSQ588880:KST589216 LCM588880:LCP589216 LMI588880:LML589216 LWE588880:LWH589216 MGA588880:MGD589216 MPW588880:MPZ589216 MZS588880:MZV589216 NJO588880:NJR589216 NTK588880:NTN589216 ODG588880:ODJ589216 ONC588880:ONF589216 OWY588880:OXB589216 PGU588880:PGX589216 PQQ588880:PQT589216 QAM588880:QAP589216 QKI588880:QKL589216 QUE588880:QUH589216 REA588880:RED589216 RNW588880:RNZ589216 RXS588880:RXV589216 SHO588880:SHR589216 SRK588880:SRN589216 TBG588880:TBJ589216 TLC588880:TLF589216 TUY588880:TVB589216 UEU588880:UEX589216 UOQ588880:UOT589216 UYM588880:UYP589216 VII588880:VIL589216 VSE588880:VSH589216 WCA588880:WCD589216 WLW588880:WLZ589216 WVS588880:WVV589216 K654416:N654752 JG654416:JJ654752 TC654416:TF654752 ACY654416:ADB654752 AMU654416:AMX654752 AWQ654416:AWT654752 BGM654416:BGP654752 BQI654416:BQL654752 CAE654416:CAH654752 CKA654416:CKD654752 CTW654416:CTZ654752 DDS654416:DDV654752 DNO654416:DNR654752 DXK654416:DXN654752 EHG654416:EHJ654752 ERC654416:ERF654752 FAY654416:FBB654752 FKU654416:FKX654752 FUQ654416:FUT654752 GEM654416:GEP654752 GOI654416:GOL654752 GYE654416:GYH654752 HIA654416:HID654752 HRW654416:HRZ654752 IBS654416:IBV654752 ILO654416:ILR654752 IVK654416:IVN654752 JFG654416:JFJ654752 JPC654416:JPF654752 JYY654416:JZB654752 KIU654416:KIX654752 KSQ654416:KST654752 LCM654416:LCP654752 LMI654416:LML654752 LWE654416:LWH654752 MGA654416:MGD654752 MPW654416:MPZ654752 MZS654416:MZV654752 NJO654416:NJR654752 NTK654416:NTN654752 ODG654416:ODJ654752 ONC654416:ONF654752 OWY654416:OXB654752 PGU654416:PGX654752 PQQ654416:PQT654752 QAM654416:QAP654752 QKI654416:QKL654752 QUE654416:QUH654752 REA654416:RED654752 RNW654416:RNZ654752 RXS654416:RXV654752 SHO654416:SHR654752 SRK654416:SRN654752 TBG654416:TBJ654752 TLC654416:TLF654752 TUY654416:TVB654752 UEU654416:UEX654752 UOQ654416:UOT654752 UYM654416:UYP654752 VII654416:VIL654752 VSE654416:VSH654752 WCA654416:WCD654752 WLW654416:WLZ654752 WVS654416:WVV654752 K719952:N720288 JG719952:JJ720288 TC719952:TF720288 ACY719952:ADB720288 AMU719952:AMX720288 AWQ719952:AWT720288 BGM719952:BGP720288 BQI719952:BQL720288 CAE719952:CAH720288 CKA719952:CKD720288 CTW719952:CTZ720288 DDS719952:DDV720288 DNO719952:DNR720288 DXK719952:DXN720288 EHG719952:EHJ720288 ERC719952:ERF720288 FAY719952:FBB720288 FKU719952:FKX720288 FUQ719952:FUT720288 GEM719952:GEP720288 GOI719952:GOL720288 GYE719952:GYH720288 HIA719952:HID720288 HRW719952:HRZ720288 IBS719952:IBV720288 ILO719952:ILR720288 IVK719952:IVN720288 JFG719952:JFJ720288 JPC719952:JPF720288 JYY719952:JZB720288 KIU719952:KIX720288 KSQ719952:KST720288 LCM719952:LCP720288 LMI719952:LML720288 LWE719952:LWH720288 MGA719952:MGD720288 MPW719952:MPZ720288 MZS719952:MZV720288 NJO719952:NJR720288 NTK719952:NTN720288 ODG719952:ODJ720288 ONC719952:ONF720288 OWY719952:OXB720288 PGU719952:PGX720288 PQQ719952:PQT720288 QAM719952:QAP720288 QKI719952:QKL720288 QUE719952:QUH720288 REA719952:RED720288 RNW719952:RNZ720288 RXS719952:RXV720288 SHO719952:SHR720288 SRK719952:SRN720288 TBG719952:TBJ720288 TLC719952:TLF720288 TUY719952:TVB720288 UEU719952:UEX720288 UOQ719952:UOT720288 UYM719952:UYP720288 VII719952:VIL720288 VSE719952:VSH720288 WCA719952:WCD720288 WLW719952:WLZ720288 WVS719952:WVV720288 K785488:N785824 JG785488:JJ785824 TC785488:TF785824 ACY785488:ADB785824 AMU785488:AMX785824 AWQ785488:AWT785824 BGM785488:BGP785824 BQI785488:BQL785824 CAE785488:CAH785824 CKA785488:CKD785824 CTW785488:CTZ785824 DDS785488:DDV785824 DNO785488:DNR785824 DXK785488:DXN785824 EHG785488:EHJ785824 ERC785488:ERF785824 FAY785488:FBB785824 FKU785488:FKX785824 FUQ785488:FUT785824 GEM785488:GEP785824 GOI785488:GOL785824 GYE785488:GYH785824 HIA785488:HID785824 HRW785488:HRZ785824 IBS785488:IBV785824 ILO785488:ILR785824 IVK785488:IVN785824 JFG785488:JFJ785824 JPC785488:JPF785824 JYY785488:JZB785824 KIU785488:KIX785824 KSQ785488:KST785824 LCM785488:LCP785824 LMI785488:LML785824 LWE785488:LWH785824 MGA785488:MGD785824 MPW785488:MPZ785824 MZS785488:MZV785824 NJO785488:NJR785824 NTK785488:NTN785824 ODG785488:ODJ785824 ONC785488:ONF785824 OWY785488:OXB785824 PGU785488:PGX785824 PQQ785488:PQT785824 QAM785488:QAP785824 QKI785488:QKL785824 QUE785488:QUH785824 REA785488:RED785824 RNW785488:RNZ785824 RXS785488:RXV785824 SHO785488:SHR785824 SRK785488:SRN785824 TBG785488:TBJ785824 TLC785488:TLF785824 TUY785488:TVB785824 UEU785488:UEX785824 UOQ785488:UOT785824 UYM785488:UYP785824 VII785488:VIL785824 VSE785488:VSH785824 WCA785488:WCD785824 WLW785488:WLZ785824 WVS785488:WVV785824 K851024:N851360 JG851024:JJ851360 TC851024:TF851360 ACY851024:ADB851360 AMU851024:AMX851360 AWQ851024:AWT851360 BGM851024:BGP851360 BQI851024:BQL851360 CAE851024:CAH851360 CKA851024:CKD851360 CTW851024:CTZ851360 DDS851024:DDV851360 DNO851024:DNR851360 DXK851024:DXN851360 EHG851024:EHJ851360 ERC851024:ERF851360 FAY851024:FBB851360 FKU851024:FKX851360 FUQ851024:FUT851360 GEM851024:GEP851360 GOI851024:GOL851360 GYE851024:GYH851360 HIA851024:HID851360 HRW851024:HRZ851360 IBS851024:IBV851360 ILO851024:ILR851360 IVK851024:IVN851360 JFG851024:JFJ851360 JPC851024:JPF851360 JYY851024:JZB851360 KIU851024:KIX851360 KSQ851024:KST851360 LCM851024:LCP851360 LMI851024:LML851360 LWE851024:LWH851360 MGA851024:MGD851360 MPW851024:MPZ851360 MZS851024:MZV851360 NJO851024:NJR851360 NTK851024:NTN851360 ODG851024:ODJ851360 ONC851024:ONF851360 OWY851024:OXB851360 PGU851024:PGX851360 PQQ851024:PQT851360 QAM851024:QAP851360 QKI851024:QKL851360 QUE851024:QUH851360 REA851024:RED851360 RNW851024:RNZ851360 RXS851024:RXV851360 SHO851024:SHR851360 SRK851024:SRN851360 TBG851024:TBJ851360 TLC851024:TLF851360 TUY851024:TVB851360 UEU851024:UEX851360 UOQ851024:UOT851360 UYM851024:UYP851360 VII851024:VIL851360 VSE851024:VSH851360 WCA851024:WCD851360 WLW851024:WLZ851360 WVS851024:WVV851360 K916560:N916896 JG916560:JJ916896 TC916560:TF916896 ACY916560:ADB916896 AMU916560:AMX916896 AWQ916560:AWT916896 BGM916560:BGP916896 BQI916560:BQL916896 CAE916560:CAH916896 CKA916560:CKD916896 CTW916560:CTZ916896 DDS916560:DDV916896 DNO916560:DNR916896 DXK916560:DXN916896 EHG916560:EHJ916896 ERC916560:ERF916896 FAY916560:FBB916896 FKU916560:FKX916896 FUQ916560:FUT916896 GEM916560:GEP916896 GOI916560:GOL916896 GYE916560:GYH916896 HIA916560:HID916896 HRW916560:HRZ916896 IBS916560:IBV916896 ILO916560:ILR916896 IVK916560:IVN916896 JFG916560:JFJ916896 JPC916560:JPF916896 JYY916560:JZB916896 KIU916560:KIX916896 KSQ916560:KST916896 LCM916560:LCP916896 LMI916560:LML916896 LWE916560:LWH916896 MGA916560:MGD916896 MPW916560:MPZ916896 MZS916560:MZV916896 NJO916560:NJR916896 NTK916560:NTN916896 ODG916560:ODJ916896 ONC916560:ONF916896 OWY916560:OXB916896 PGU916560:PGX916896 PQQ916560:PQT916896 QAM916560:QAP916896 QKI916560:QKL916896 QUE916560:QUH916896 REA916560:RED916896 RNW916560:RNZ916896 RXS916560:RXV916896 SHO916560:SHR916896 SRK916560:SRN916896 TBG916560:TBJ916896 TLC916560:TLF916896 TUY916560:TVB916896 UEU916560:UEX916896 UOQ916560:UOT916896 UYM916560:UYP916896 VII916560:VIL916896 VSE916560:VSH916896 WCA916560:WCD916896 WLW916560:WLZ916896 WVS916560:WVV916896 K982096:N982432 JG982096:JJ982432 TC982096:TF982432 ACY982096:ADB982432 AMU982096:AMX982432 AWQ982096:AWT982432 BGM982096:BGP982432 BQI982096:BQL982432 CAE982096:CAH982432 CKA982096:CKD982432 CTW982096:CTZ982432 DDS982096:DDV982432 DNO982096:DNR982432 DXK982096:DXN982432 EHG982096:EHJ982432 ERC982096:ERF982432 FAY982096:FBB982432 FKU982096:FKX982432 FUQ982096:FUT982432 GEM982096:GEP982432 GOI982096:GOL982432 GYE982096:GYH982432 HIA982096:HID982432 HRW982096:HRZ982432 IBS982096:IBV982432 ILO982096:ILR982432 IVK982096:IVN982432 JFG982096:JFJ982432 JPC982096:JPF982432 JYY982096:JZB982432 KIU982096:KIX982432 KSQ982096:KST982432 LCM982096:LCP982432 LMI982096:LML982432 LWE982096:LWH982432 MGA982096:MGD982432 MPW982096:MPZ982432 MZS982096:MZV982432 NJO982096:NJR982432 NTK982096:NTN982432 ODG982096:ODJ982432 ONC982096:ONF982432 OWY982096:OXB982432 PGU982096:PGX982432 PQQ982096:PQT982432 QAM982096:QAP982432 QKI982096:QKL982432 QUE982096:QUH982432 REA982096:RED982432 RNW982096:RNZ982432 RXS982096:RXV982432 SHO982096:SHR982432 SRK982096:SRN982432 TBG982096:TBJ982432 TLC982096:TLF982432 TUY982096:TVB982432 UEU982096:UEX982432 UOQ982096:UOT982432 UYM982096:UYP982432 VII982096:VIL982432 VSE982096:VSH982432 WCA982096:WCD982432 WLW982096:WLZ982432 WVS982096:WVV982432">
      <formula1>балл1</formula1>
    </dataValidation>
    <dataValidation allowBlank="1" showErrorMessage="1" sqref="A4 IW4 SS4 ACO4 AMK4 AWG4 BGC4 BPY4 BZU4 CJQ4 CTM4 DDI4 DNE4 DXA4 EGW4 EQS4 FAO4 FKK4 FUG4 GEC4 GNY4 GXU4 HHQ4 HRM4 IBI4 ILE4 IVA4 JEW4 JOS4 JYO4 KIK4 KSG4 LCC4 LLY4 LVU4 MFQ4 MPM4 MZI4 NJE4 NTA4 OCW4 OMS4 OWO4 PGK4 PQG4 QAC4 QJY4 QTU4 RDQ4 RNM4 RXI4 SHE4 SRA4 TAW4 TKS4 TUO4 UEK4 UOG4 UYC4 VHY4 VRU4 WBQ4 WLM4 WVI4 A64592 IW64592 SS64592 ACO64592 AMK64592 AWG64592 BGC64592 BPY64592 BZU64592 CJQ64592 CTM64592 DDI64592 DNE64592 DXA64592 EGW64592 EQS64592 FAO64592 FKK64592 FUG64592 GEC64592 GNY64592 GXU64592 HHQ64592 HRM64592 IBI64592 ILE64592 IVA64592 JEW64592 JOS64592 JYO64592 KIK64592 KSG64592 LCC64592 LLY64592 LVU64592 MFQ64592 MPM64592 MZI64592 NJE64592 NTA64592 OCW64592 OMS64592 OWO64592 PGK64592 PQG64592 QAC64592 QJY64592 QTU64592 RDQ64592 RNM64592 RXI64592 SHE64592 SRA64592 TAW64592 TKS64592 TUO64592 UEK64592 UOG64592 UYC64592 VHY64592 VRU64592 WBQ64592 WLM64592 WVI64592 A130128 IW130128 SS130128 ACO130128 AMK130128 AWG130128 BGC130128 BPY130128 BZU130128 CJQ130128 CTM130128 DDI130128 DNE130128 DXA130128 EGW130128 EQS130128 FAO130128 FKK130128 FUG130128 GEC130128 GNY130128 GXU130128 HHQ130128 HRM130128 IBI130128 ILE130128 IVA130128 JEW130128 JOS130128 JYO130128 KIK130128 KSG130128 LCC130128 LLY130128 LVU130128 MFQ130128 MPM130128 MZI130128 NJE130128 NTA130128 OCW130128 OMS130128 OWO130128 PGK130128 PQG130128 QAC130128 QJY130128 QTU130128 RDQ130128 RNM130128 RXI130128 SHE130128 SRA130128 TAW130128 TKS130128 TUO130128 UEK130128 UOG130128 UYC130128 VHY130128 VRU130128 WBQ130128 WLM130128 WVI130128 A195664 IW195664 SS195664 ACO195664 AMK195664 AWG195664 BGC195664 BPY195664 BZU195664 CJQ195664 CTM195664 DDI195664 DNE195664 DXA195664 EGW195664 EQS195664 FAO195664 FKK195664 FUG195664 GEC195664 GNY195664 GXU195664 HHQ195664 HRM195664 IBI195664 ILE195664 IVA195664 JEW195664 JOS195664 JYO195664 KIK195664 KSG195664 LCC195664 LLY195664 LVU195664 MFQ195664 MPM195664 MZI195664 NJE195664 NTA195664 OCW195664 OMS195664 OWO195664 PGK195664 PQG195664 QAC195664 QJY195664 QTU195664 RDQ195664 RNM195664 RXI195664 SHE195664 SRA195664 TAW195664 TKS195664 TUO195664 UEK195664 UOG195664 UYC195664 VHY195664 VRU195664 WBQ195664 WLM195664 WVI195664 A261200 IW261200 SS261200 ACO261200 AMK261200 AWG261200 BGC261200 BPY261200 BZU261200 CJQ261200 CTM261200 DDI261200 DNE261200 DXA261200 EGW261200 EQS261200 FAO261200 FKK261200 FUG261200 GEC261200 GNY261200 GXU261200 HHQ261200 HRM261200 IBI261200 ILE261200 IVA261200 JEW261200 JOS261200 JYO261200 KIK261200 KSG261200 LCC261200 LLY261200 LVU261200 MFQ261200 MPM261200 MZI261200 NJE261200 NTA261200 OCW261200 OMS261200 OWO261200 PGK261200 PQG261200 QAC261200 QJY261200 QTU261200 RDQ261200 RNM261200 RXI261200 SHE261200 SRA261200 TAW261200 TKS261200 TUO261200 UEK261200 UOG261200 UYC261200 VHY261200 VRU261200 WBQ261200 WLM261200 WVI261200 A326736 IW326736 SS326736 ACO326736 AMK326736 AWG326736 BGC326736 BPY326736 BZU326736 CJQ326736 CTM326736 DDI326736 DNE326736 DXA326736 EGW326736 EQS326736 FAO326736 FKK326736 FUG326736 GEC326736 GNY326736 GXU326736 HHQ326736 HRM326736 IBI326736 ILE326736 IVA326736 JEW326736 JOS326736 JYO326736 KIK326736 KSG326736 LCC326736 LLY326736 LVU326736 MFQ326736 MPM326736 MZI326736 NJE326736 NTA326736 OCW326736 OMS326736 OWO326736 PGK326736 PQG326736 QAC326736 QJY326736 QTU326736 RDQ326736 RNM326736 RXI326736 SHE326736 SRA326736 TAW326736 TKS326736 TUO326736 UEK326736 UOG326736 UYC326736 VHY326736 VRU326736 WBQ326736 WLM326736 WVI326736 A392272 IW392272 SS392272 ACO392272 AMK392272 AWG392272 BGC392272 BPY392272 BZU392272 CJQ392272 CTM392272 DDI392272 DNE392272 DXA392272 EGW392272 EQS392272 FAO392272 FKK392272 FUG392272 GEC392272 GNY392272 GXU392272 HHQ392272 HRM392272 IBI392272 ILE392272 IVA392272 JEW392272 JOS392272 JYO392272 KIK392272 KSG392272 LCC392272 LLY392272 LVU392272 MFQ392272 MPM392272 MZI392272 NJE392272 NTA392272 OCW392272 OMS392272 OWO392272 PGK392272 PQG392272 QAC392272 QJY392272 QTU392272 RDQ392272 RNM392272 RXI392272 SHE392272 SRA392272 TAW392272 TKS392272 TUO392272 UEK392272 UOG392272 UYC392272 VHY392272 VRU392272 WBQ392272 WLM392272 WVI392272 A457808 IW457808 SS457808 ACO457808 AMK457808 AWG457808 BGC457808 BPY457808 BZU457808 CJQ457808 CTM457808 DDI457808 DNE457808 DXA457808 EGW457808 EQS457808 FAO457808 FKK457808 FUG457808 GEC457808 GNY457808 GXU457808 HHQ457808 HRM457808 IBI457808 ILE457808 IVA457808 JEW457808 JOS457808 JYO457808 KIK457808 KSG457808 LCC457808 LLY457808 LVU457808 MFQ457808 MPM457808 MZI457808 NJE457808 NTA457808 OCW457808 OMS457808 OWO457808 PGK457808 PQG457808 QAC457808 QJY457808 QTU457808 RDQ457808 RNM457808 RXI457808 SHE457808 SRA457808 TAW457808 TKS457808 TUO457808 UEK457808 UOG457808 UYC457808 VHY457808 VRU457808 WBQ457808 WLM457808 WVI457808 A523344 IW523344 SS523344 ACO523344 AMK523344 AWG523344 BGC523344 BPY523344 BZU523344 CJQ523344 CTM523344 DDI523344 DNE523344 DXA523344 EGW523344 EQS523344 FAO523344 FKK523344 FUG523344 GEC523344 GNY523344 GXU523344 HHQ523344 HRM523344 IBI523344 ILE523344 IVA523344 JEW523344 JOS523344 JYO523344 KIK523344 KSG523344 LCC523344 LLY523344 LVU523344 MFQ523344 MPM523344 MZI523344 NJE523344 NTA523344 OCW523344 OMS523344 OWO523344 PGK523344 PQG523344 QAC523344 QJY523344 QTU523344 RDQ523344 RNM523344 RXI523344 SHE523344 SRA523344 TAW523344 TKS523344 TUO523344 UEK523344 UOG523344 UYC523344 VHY523344 VRU523344 WBQ523344 WLM523344 WVI523344 A588880 IW588880 SS588880 ACO588880 AMK588880 AWG588880 BGC588880 BPY588880 BZU588880 CJQ588880 CTM588880 DDI588880 DNE588880 DXA588880 EGW588880 EQS588880 FAO588880 FKK588880 FUG588880 GEC588880 GNY588880 GXU588880 HHQ588880 HRM588880 IBI588880 ILE588880 IVA588880 JEW588880 JOS588880 JYO588880 KIK588880 KSG588880 LCC588880 LLY588880 LVU588880 MFQ588880 MPM588880 MZI588880 NJE588880 NTA588880 OCW588880 OMS588880 OWO588880 PGK588880 PQG588880 QAC588880 QJY588880 QTU588880 RDQ588880 RNM588880 RXI588880 SHE588880 SRA588880 TAW588880 TKS588880 TUO588880 UEK588880 UOG588880 UYC588880 VHY588880 VRU588880 WBQ588880 WLM588880 WVI588880 A654416 IW654416 SS654416 ACO654416 AMK654416 AWG654416 BGC654416 BPY654416 BZU654416 CJQ654416 CTM654416 DDI654416 DNE654416 DXA654416 EGW654416 EQS654416 FAO654416 FKK654416 FUG654416 GEC654416 GNY654416 GXU654416 HHQ654416 HRM654416 IBI654416 ILE654416 IVA654416 JEW654416 JOS654416 JYO654416 KIK654416 KSG654416 LCC654416 LLY654416 LVU654416 MFQ654416 MPM654416 MZI654416 NJE654416 NTA654416 OCW654416 OMS654416 OWO654416 PGK654416 PQG654416 QAC654416 QJY654416 QTU654416 RDQ654416 RNM654416 RXI654416 SHE654416 SRA654416 TAW654416 TKS654416 TUO654416 UEK654416 UOG654416 UYC654416 VHY654416 VRU654416 WBQ654416 WLM654416 WVI654416 A719952 IW719952 SS719952 ACO719952 AMK719952 AWG719952 BGC719952 BPY719952 BZU719952 CJQ719952 CTM719952 DDI719952 DNE719952 DXA719952 EGW719952 EQS719952 FAO719952 FKK719952 FUG719952 GEC719952 GNY719952 GXU719952 HHQ719952 HRM719952 IBI719952 ILE719952 IVA719952 JEW719952 JOS719952 JYO719952 KIK719952 KSG719952 LCC719952 LLY719952 LVU719952 MFQ719952 MPM719952 MZI719952 NJE719952 NTA719952 OCW719952 OMS719952 OWO719952 PGK719952 PQG719952 QAC719952 QJY719952 QTU719952 RDQ719952 RNM719952 RXI719952 SHE719952 SRA719952 TAW719952 TKS719952 TUO719952 UEK719952 UOG719952 UYC719952 VHY719952 VRU719952 WBQ719952 WLM719952 WVI719952 A785488 IW785488 SS785488 ACO785488 AMK785488 AWG785488 BGC785488 BPY785488 BZU785488 CJQ785488 CTM785488 DDI785488 DNE785488 DXA785488 EGW785488 EQS785488 FAO785488 FKK785488 FUG785488 GEC785488 GNY785488 GXU785488 HHQ785488 HRM785488 IBI785488 ILE785488 IVA785488 JEW785488 JOS785488 JYO785488 KIK785488 KSG785488 LCC785488 LLY785488 LVU785488 MFQ785488 MPM785488 MZI785488 NJE785488 NTA785488 OCW785488 OMS785488 OWO785488 PGK785488 PQG785488 QAC785488 QJY785488 QTU785488 RDQ785488 RNM785488 RXI785488 SHE785488 SRA785488 TAW785488 TKS785488 TUO785488 UEK785488 UOG785488 UYC785488 VHY785488 VRU785488 WBQ785488 WLM785488 WVI785488 A851024 IW851024 SS851024 ACO851024 AMK851024 AWG851024 BGC851024 BPY851024 BZU851024 CJQ851024 CTM851024 DDI851024 DNE851024 DXA851024 EGW851024 EQS851024 FAO851024 FKK851024 FUG851024 GEC851024 GNY851024 GXU851024 HHQ851024 HRM851024 IBI851024 ILE851024 IVA851024 JEW851024 JOS851024 JYO851024 KIK851024 KSG851024 LCC851024 LLY851024 LVU851024 MFQ851024 MPM851024 MZI851024 NJE851024 NTA851024 OCW851024 OMS851024 OWO851024 PGK851024 PQG851024 QAC851024 QJY851024 QTU851024 RDQ851024 RNM851024 RXI851024 SHE851024 SRA851024 TAW851024 TKS851024 TUO851024 UEK851024 UOG851024 UYC851024 VHY851024 VRU851024 WBQ851024 WLM851024 WVI851024 A916560 IW916560 SS916560 ACO916560 AMK916560 AWG916560 BGC916560 BPY916560 BZU916560 CJQ916560 CTM916560 DDI916560 DNE916560 DXA916560 EGW916560 EQS916560 FAO916560 FKK916560 FUG916560 GEC916560 GNY916560 GXU916560 HHQ916560 HRM916560 IBI916560 ILE916560 IVA916560 JEW916560 JOS916560 JYO916560 KIK916560 KSG916560 LCC916560 LLY916560 LVU916560 MFQ916560 MPM916560 MZI916560 NJE916560 NTA916560 OCW916560 OMS916560 OWO916560 PGK916560 PQG916560 QAC916560 QJY916560 QTU916560 RDQ916560 RNM916560 RXI916560 SHE916560 SRA916560 TAW916560 TKS916560 TUO916560 UEK916560 UOG916560 UYC916560 VHY916560 VRU916560 WBQ916560 WLM916560 WVI916560 A982096 IW982096 SS982096 ACO982096 AMK982096 AWG982096 BGC982096 BPY982096 BZU982096 CJQ982096 CTM982096 DDI982096 DNE982096 DXA982096 EGW982096 EQS982096 FAO982096 FKK982096 FUG982096 GEC982096 GNY982096 GXU982096 HHQ982096 HRM982096 IBI982096 ILE982096 IVA982096 JEW982096 JOS982096 JYO982096 KIK982096 KSG982096 LCC982096 LLY982096 LVU982096 MFQ982096 MPM982096 MZI982096 NJE982096 NTA982096 OCW982096 OMS982096 OWO982096 PGK982096 PQG982096 QAC982096 QJY982096 QTU982096 RDQ982096 RNM982096 RXI982096 SHE982096 SRA982096 TAW982096 TKS982096 TUO982096 UEK982096 UOG982096 UYC982096 VHY982096 VRU982096 WBQ982096 WLM982096 WVI982096 E4:G69 JA4:JC69 SW4:SY69 ACS4:ACU69 AMO4:AMQ69 AWK4:AWM69 BGG4:BGI69 BQC4:BQE69 BZY4:CAA69 CJU4:CJW69 CTQ4:CTS69 DDM4:DDO69 DNI4:DNK69 DXE4:DXG69 EHA4:EHC69 EQW4:EQY69 FAS4:FAU69 FKO4:FKQ69 FUK4:FUM69 GEG4:GEI69 GOC4:GOE69 GXY4:GYA69 HHU4:HHW69 HRQ4:HRS69 IBM4:IBO69 ILI4:ILK69 IVE4:IVG69 JFA4:JFC69 JOW4:JOY69 JYS4:JYU69 KIO4:KIQ69 KSK4:KSM69 LCG4:LCI69 LMC4:LME69 LVY4:LWA69 MFU4:MFW69 MPQ4:MPS69 MZM4:MZO69 NJI4:NJK69 NTE4:NTG69 ODA4:ODC69 OMW4:OMY69 OWS4:OWU69 PGO4:PGQ69 PQK4:PQM69 QAG4:QAI69 QKC4:QKE69 QTY4:QUA69 RDU4:RDW69 RNQ4:RNS69 RXM4:RXO69 SHI4:SHK69 SRE4:SRG69 TBA4:TBC69 TKW4:TKY69 TUS4:TUU69 UEO4:UEQ69 UOK4:UOM69 UYG4:UYI69 VIC4:VIE69 VRY4:VSA69 WBU4:WBW69 WLQ4:WLS69 WVM4:WVO69 E64592:G64928 JA64592:JC64928 SW64592:SY64928 ACS64592:ACU64928 AMO64592:AMQ64928 AWK64592:AWM64928 BGG64592:BGI64928 BQC64592:BQE64928 BZY64592:CAA64928 CJU64592:CJW64928 CTQ64592:CTS64928 DDM64592:DDO64928 DNI64592:DNK64928 DXE64592:DXG64928 EHA64592:EHC64928 EQW64592:EQY64928 FAS64592:FAU64928 FKO64592:FKQ64928 FUK64592:FUM64928 GEG64592:GEI64928 GOC64592:GOE64928 GXY64592:GYA64928 HHU64592:HHW64928 HRQ64592:HRS64928 IBM64592:IBO64928 ILI64592:ILK64928 IVE64592:IVG64928 JFA64592:JFC64928 JOW64592:JOY64928 JYS64592:JYU64928 KIO64592:KIQ64928 KSK64592:KSM64928 LCG64592:LCI64928 LMC64592:LME64928 LVY64592:LWA64928 MFU64592:MFW64928 MPQ64592:MPS64928 MZM64592:MZO64928 NJI64592:NJK64928 NTE64592:NTG64928 ODA64592:ODC64928 OMW64592:OMY64928 OWS64592:OWU64928 PGO64592:PGQ64928 PQK64592:PQM64928 QAG64592:QAI64928 QKC64592:QKE64928 QTY64592:QUA64928 RDU64592:RDW64928 RNQ64592:RNS64928 RXM64592:RXO64928 SHI64592:SHK64928 SRE64592:SRG64928 TBA64592:TBC64928 TKW64592:TKY64928 TUS64592:TUU64928 UEO64592:UEQ64928 UOK64592:UOM64928 UYG64592:UYI64928 VIC64592:VIE64928 VRY64592:VSA64928 WBU64592:WBW64928 WLQ64592:WLS64928 WVM64592:WVO64928 E130128:G130464 JA130128:JC130464 SW130128:SY130464 ACS130128:ACU130464 AMO130128:AMQ130464 AWK130128:AWM130464 BGG130128:BGI130464 BQC130128:BQE130464 BZY130128:CAA130464 CJU130128:CJW130464 CTQ130128:CTS130464 DDM130128:DDO130464 DNI130128:DNK130464 DXE130128:DXG130464 EHA130128:EHC130464 EQW130128:EQY130464 FAS130128:FAU130464 FKO130128:FKQ130464 FUK130128:FUM130464 GEG130128:GEI130464 GOC130128:GOE130464 GXY130128:GYA130464 HHU130128:HHW130464 HRQ130128:HRS130464 IBM130128:IBO130464 ILI130128:ILK130464 IVE130128:IVG130464 JFA130128:JFC130464 JOW130128:JOY130464 JYS130128:JYU130464 KIO130128:KIQ130464 KSK130128:KSM130464 LCG130128:LCI130464 LMC130128:LME130464 LVY130128:LWA130464 MFU130128:MFW130464 MPQ130128:MPS130464 MZM130128:MZO130464 NJI130128:NJK130464 NTE130128:NTG130464 ODA130128:ODC130464 OMW130128:OMY130464 OWS130128:OWU130464 PGO130128:PGQ130464 PQK130128:PQM130464 QAG130128:QAI130464 QKC130128:QKE130464 QTY130128:QUA130464 RDU130128:RDW130464 RNQ130128:RNS130464 RXM130128:RXO130464 SHI130128:SHK130464 SRE130128:SRG130464 TBA130128:TBC130464 TKW130128:TKY130464 TUS130128:TUU130464 UEO130128:UEQ130464 UOK130128:UOM130464 UYG130128:UYI130464 VIC130128:VIE130464 VRY130128:VSA130464 WBU130128:WBW130464 WLQ130128:WLS130464 WVM130128:WVO130464 E195664:G196000 JA195664:JC196000 SW195664:SY196000 ACS195664:ACU196000 AMO195664:AMQ196000 AWK195664:AWM196000 BGG195664:BGI196000 BQC195664:BQE196000 BZY195664:CAA196000 CJU195664:CJW196000 CTQ195664:CTS196000 DDM195664:DDO196000 DNI195664:DNK196000 DXE195664:DXG196000 EHA195664:EHC196000 EQW195664:EQY196000 FAS195664:FAU196000 FKO195664:FKQ196000 FUK195664:FUM196000 GEG195664:GEI196000 GOC195664:GOE196000 GXY195664:GYA196000 HHU195664:HHW196000 HRQ195664:HRS196000 IBM195664:IBO196000 ILI195664:ILK196000 IVE195664:IVG196000 JFA195664:JFC196000 JOW195664:JOY196000 JYS195664:JYU196000 KIO195664:KIQ196000 KSK195664:KSM196000 LCG195664:LCI196000 LMC195664:LME196000 LVY195664:LWA196000 MFU195664:MFW196000 MPQ195664:MPS196000 MZM195664:MZO196000 NJI195664:NJK196000 NTE195664:NTG196000 ODA195664:ODC196000 OMW195664:OMY196000 OWS195664:OWU196000 PGO195664:PGQ196000 PQK195664:PQM196000 QAG195664:QAI196000 QKC195664:QKE196000 QTY195664:QUA196000 RDU195664:RDW196000 RNQ195664:RNS196000 RXM195664:RXO196000 SHI195664:SHK196000 SRE195664:SRG196000 TBA195664:TBC196000 TKW195664:TKY196000 TUS195664:TUU196000 UEO195664:UEQ196000 UOK195664:UOM196000 UYG195664:UYI196000 VIC195664:VIE196000 VRY195664:VSA196000 WBU195664:WBW196000 WLQ195664:WLS196000 WVM195664:WVO196000 E261200:G261536 JA261200:JC261536 SW261200:SY261536 ACS261200:ACU261536 AMO261200:AMQ261536 AWK261200:AWM261536 BGG261200:BGI261536 BQC261200:BQE261536 BZY261200:CAA261536 CJU261200:CJW261536 CTQ261200:CTS261536 DDM261200:DDO261536 DNI261200:DNK261536 DXE261200:DXG261536 EHA261200:EHC261536 EQW261200:EQY261536 FAS261200:FAU261536 FKO261200:FKQ261536 FUK261200:FUM261536 GEG261200:GEI261536 GOC261200:GOE261536 GXY261200:GYA261536 HHU261200:HHW261536 HRQ261200:HRS261536 IBM261200:IBO261536 ILI261200:ILK261536 IVE261200:IVG261536 JFA261200:JFC261536 JOW261200:JOY261536 JYS261200:JYU261536 KIO261200:KIQ261536 KSK261200:KSM261536 LCG261200:LCI261536 LMC261200:LME261536 LVY261200:LWA261536 MFU261200:MFW261536 MPQ261200:MPS261536 MZM261200:MZO261536 NJI261200:NJK261536 NTE261200:NTG261536 ODA261200:ODC261536 OMW261200:OMY261536 OWS261200:OWU261536 PGO261200:PGQ261536 PQK261200:PQM261536 QAG261200:QAI261536 QKC261200:QKE261536 QTY261200:QUA261536 RDU261200:RDW261536 RNQ261200:RNS261536 RXM261200:RXO261536 SHI261200:SHK261536 SRE261200:SRG261536 TBA261200:TBC261536 TKW261200:TKY261536 TUS261200:TUU261536 UEO261200:UEQ261536 UOK261200:UOM261536 UYG261200:UYI261536 VIC261200:VIE261536 VRY261200:VSA261536 WBU261200:WBW261536 WLQ261200:WLS261536 WVM261200:WVO261536 E326736:G327072 JA326736:JC327072 SW326736:SY327072 ACS326736:ACU327072 AMO326736:AMQ327072 AWK326736:AWM327072 BGG326736:BGI327072 BQC326736:BQE327072 BZY326736:CAA327072 CJU326736:CJW327072 CTQ326736:CTS327072 DDM326736:DDO327072 DNI326736:DNK327072 DXE326736:DXG327072 EHA326736:EHC327072 EQW326736:EQY327072 FAS326736:FAU327072 FKO326736:FKQ327072 FUK326736:FUM327072 GEG326736:GEI327072 GOC326736:GOE327072 GXY326736:GYA327072 HHU326736:HHW327072 HRQ326736:HRS327072 IBM326736:IBO327072 ILI326736:ILK327072 IVE326736:IVG327072 JFA326736:JFC327072 JOW326736:JOY327072 JYS326736:JYU327072 KIO326736:KIQ327072 KSK326736:KSM327072 LCG326736:LCI327072 LMC326736:LME327072 LVY326736:LWA327072 MFU326736:MFW327072 MPQ326736:MPS327072 MZM326736:MZO327072 NJI326736:NJK327072 NTE326736:NTG327072 ODA326736:ODC327072 OMW326736:OMY327072 OWS326736:OWU327072 PGO326736:PGQ327072 PQK326736:PQM327072 QAG326736:QAI327072 QKC326736:QKE327072 QTY326736:QUA327072 RDU326736:RDW327072 RNQ326736:RNS327072 RXM326736:RXO327072 SHI326736:SHK327072 SRE326736:SRG327072 TBA326736:TBC327072 TKW326736:TKY327072 TUS326736:TUU327072 UEO326736:UEQ327072 UOK326736:UOM327072 UYG326736:UYI327072 VIC326736:VIE327072 VRY326736:VSA327072 WBU326736:WBW327072 WLQ326736:WLS327072 WVM326736:WVO327072 E392272:G392608 JA392272:JC392608 SW392272:SY392608 ACS392272:ACU392608 AMO392272:AMQ392608 AWK392272:AWM392608 BGG392272:BGI392608 BQC392272:BQE392608 BZY392272:CAA392608 CJU392272:CJW392608 CTQ392272:CTS392608 DDM392272:DDO392608 DNI392272:DNK392608 DXE392272:DXG392608 EHA392272:EHC392608 EQW392272:EQY392608 FAS392272:FAU392608 FKO392272:FKQ392608 FUK392272:FUM392608 GEG392272:GEI392608 GOC392272:GOE392608 GXY392272:GYA392608 HHU392272:HHW392608 HRQ392272:HRS392608 IBM392272:IBO392608 ILI392272:ILK392608 IVE392272:IVG392608 JFA392272:JFC392608 JOW392272:JOY392608 JYS392272:JYU392608 KIO392272:KIQ392608 KSK392272:KSM392608 LCG392272:LCI392608 LMC392272:LME392608 LVY392272:LWA392608 MFU392272:MFW392608 MPQ392272:MPS392608 MZM392272:MZO392608 NJI392272:NJK392608 NTE392272:NTG392608 ODA392272:ODC392608 OMW392272:OMY392608 OWS392272:OWU392608 PGO392272:PGQ392608 PQK392272:PQM392608 QAG392272:QAI392608 QKC392272:QKE392608 QTY392272:QUA392608 RDU392272:RDW392608 RNQ392272:RNS392608 RXM392272:RXO392608 SHI392272:SHK392608 SRE392272:SRG392608 TBA392272:TBC392608 TKW392272:TKY392608 TUS392272:TUU392608 UEO392272:UEQ392608 UOK392272:UOM392608 UYG392272:UYI392608 VIC392272:VIE392608 VRY392272:VSA392608 WBU392272:WBW392608 WLQ392272:WLS392608 WVM392272:WVO392608 E457808:G458144 JA457808:JC458144 SW457808:SY458144 ACS457808:ACU458144 AMO457808:AMQ458144 AWK457808:AWM458144 BGG457808:BGI458144 BQC457808:BQE458144 BZY457808:CAA458144 CJU457808:CJW458144 CTQ457808:CTS458144 DDM457808:DDO458144 DNI457808:DNK458144 DXE457808:DXG458144 EHA457808:EHC458144 EQW457808:EQY458144 FAS457808:FAU458144 FKO457808:FKQ458144 FUK457808:FUM458144 GEG457808:GEI458144 GOC457808:GOE458144 GXY457808:GYA458144 HHU457808:HHW458144 HRQ457808:HRS458144 IBM457808:IBO458144 ILI457808:ILK458144 IVE457808:IVG458144 JFA457808:JFC458144 JOW457808:JOY458144 JYS457808:JYU458144 KIO457808:KIQ458144 KSK457808:KSM458144 LCG457808:LCI458144 LMC457808:LME458144 LVY457808:LWA458144 MFU457808:MFW458144 MPQ457808:MPS458144 MZM457808:MZO458144 NJI457808:NJK458144 NTE457808:NTG458144 ODA457808:ODC458144 OMW457808:OMY458144 OWS457808:OWU458144 PGO457808:PGQ458144 PQK457808:PQM458144 QAG457808:QAI458144 QKC457808:QKE458144 QTY457808:QUA458144 RDU457808:RDW458144 RNQ457808:RNS458144 RXM457808:RXO458144 SHI457808:SHK458144 SRE457808:SRG458144 TBA457808:TBC458144 TKW457808:TKY458144 TUS457808:TUU458144 UEO457808:UEQ458144 UOK457808:UOM458144 UYG457808:UYI458144 VIC457808:VIE458144 VRY457808:VSA458144 WBU457808:WBW458144 WLQ457808:WLS458144 WVM457808:WVO458144 E523344:G523680 JA523344:JC523680 SW523344:SY523680 ACS523344:ACU523680 AMO523344:AMQ523680 AWK523344:AWM523680 BGG523344:BGI523680 BQC523344:BQE523680 BZY523344:CAA523680 CJU523344:CJW523680 CTQ523344:CTS523680 DDM523344:DDO523680 DNI523344:DNK523680 DXE523344:DXG523680 EHA523344:EHC523680 EQW523344:EQY523680 FAS523344:FAU523680 FKO523344:FKQ523680 FUK523344:FUM523680 GEG523344:GEI523680 GOC523344:GOE523680 GXY523344:GYA523680 HHU523344:HHW523680 HRQ523344:HRS523680 IBM523344:IBO523680 ILI523344:ILK523680 IVE523344:IVG523680 JFA523344:JFC523680 JOW523344:JOY523680 JYS523344:JYU523680 KIO523344:KIQ523680 KSK523344:KSM523680 LCG523344:LCI523680 LMC523344:LME523680 LVY523344:LWA523680 MFU523344:MFW523680 MPQ523344:MPS523680 MZM523344:MZO523680 NJI523344:NJK523680 NTE523344:NTG523680 ODA523344:ODC523680 OMW523344:OMY523680 OWS523344:OWU523680 PGO523344:PGQ523680 PQK523344:PQM523680 QAG523344:QAI523680 QKC523344:QKE523680 QTY523344:QUA523680 RDU523344:RDW523680 RNQ523344:RNS523680 RXM523344:RXO523680 SHI523344:SHK523680 SRE523344:SRG523680 TBA523344:TBC523680 TKW523344:TKY523680 TUS523344:TUU523680 UEO523344:UEQ523680 UOK523344:UOM523680 UYG523344:UYI523680 VIC523344:VIE523680 VRY523344:VSA523680 WBU523344:WBW523680 WLQ523344:WLS523680 WVM523344:WVO523680 E588880:G589216 JA588880:JC589216 SW588880:SY589216 ACS588880:ACU589216 AMO588880:AMQ589216 AWK588880:AWM589216 BGG588880:BGI589216 BQC588880:BQE589216 BZY588880:CAA589216 CJU588880:CJW589216 CTQ588880:CTS589216 DDM588880:DDO589216 DNI588880:DNK589216 DXE588880:DXG589216 EHA588880:EHC589216 EQW588880:EQY589216 FAS588880:FAU589216 FKO588880:FKQ589216 FUK588880:FUM589216 GEG588880:GEI589216 GOC588880:GOE589216 GXY588880:GYA589216 HHU588880:HHW589216 HRQ588880:HRS589216 IBM588880:IBO589216 ILI588880:ILK589216 IVE588880:IVG589216 JFA588880:JFC589216 JOW588880:JOY589216 JYS588880:JYU589216 KIO588880:KIQ589216 KSK588880:KSM589216 LCG588880:LCI589216 LMC588880:LME589216 LVY588880:LWA589216 MFU588880:MFW589216 MPQ588880:MPS589216 MZM588880:MZO589216 NJI588880:NJK589216 NTE588880:NTG589216 ODA588880:ODC589216 OMW588880:OMY589216 OWS588880:OWU589216 PGO588880:PGQ589216 PQK588880:PQM589216 QAG588880:QAI589216 QKC588880:QKE589216 QTY588880:QUA589216 RDU588880:RDW589216 RNQ588880:RNS589216 RXM588880:RXO589216 SHI588880:SHK589216 SRE588880:SRG589216 TBA588880:TBC589216 TKW588880:TKY589216 TUS588880:TUU589216 UEO588880:UEQ589216 UOK588880:UOM589216 UYG588880:UYI589216 VIC588880:VIE589216 VRY588880:VSA589216 WBU588880:WBW589216 WLQ588880:WLS589216 WVM588880:WVO589216 E654416:G654752 JA654416:JC654752 SW654416:SY654752 ACS654416:ACU654752 AMO654416:AMQ654752 AWK654416:AWM654752 BGG654416:BGI654752 BQC654416:BQE654752 BZY654416:CAA654752 CJU654416:CJW654752 CTQ654416:CTS654752 DDM654416:DDO654752 DNI654416:DNK654752 DXE654416:DXG654752 EHA654416:EHC654752 EQW654416:EQY654752 FAS654416:FAU654752 FKO654416:FKQ654752 FUK654416:FUM654752 GEG654416:GEI654752 GOC654416:GOE654752 GXY654416:GYA654752 HHU654416:HHW654752 HRQ654416:HRS654752 IBM654416:IBO654752 ILI654416:ILK654752 IVE654416:IVG654752 JFA654416:JFC654752 JOW654416:JOY654752 JYS654416:JYU654752 KIO654416:KIQ654752 KSK654416:KSM654752 LCG654416:LCI654752 LMC654416:LME654752 LVY654416:LWA654752 MFU654416:MFW654752 MPQ654416:MPS654752 MZM654416:MZO654752 NJI654416:NJK654752 NTE654416:NTG654752 ODA654416:ODC654752 OMW654416:OMY654752 OWS654416:OWU654752 PGO654416:PGQ654752 PQK654416:PQM654752 QAG654416:QAI654752 QKC654416:QKE654752 QTY654416:QUA654752 RDU654416:RDW654752 RNQ654416:RNS654752 RXM654416:RXO654752 SHI654416:SHK654752 SRE654416:SRG654752 TBA654416:TBC654752 TKW654416:TKY654752 TUS654416:TUU654752 UEO654416:UEQ654752 UOK654416:UOM654752 UYG654416:UYI654752 VIC654416:VIE654752 VRY654416:VSA654752 WBU654416:WBW654752 WLQ654416:WLS654752 WVM654416:WVO654752 E719952:G720288 JA719952:JC720288 SW719952:SY720288 ACS719952:ACU720288 AMO719952:AMQ720288 AWK719952:AWM720288 BGG719952:BGI720288 BQC719952:BQE720288 BZY719952:CAA720288 CJU719952:CJW720288 CTQ719952:CTS720288 DDM719952:DDO720288 DNI719952:DNK720288 DXE719952:DXG720288 EHA719952:EHC720288 EQW719952:EQY720288 FAS719952:FAU720288 FKO719952:FKQ720288 FUK719952:FUM720288 GEG719952:GEI720288 GOC719952:GOE720288 GXY719952:GYA720288 HHU719952:HHW720288 HRQ719952:HRS720288 IBM719952:IBO720288 ILI719952:ILK720288 IVE719952:IVG720288 JFA719952:JFC720288 JOW719952:JOY720288 JYS719952:JYU720288 KIO719952:KIQ720288 KSK719952:KSM720288 LCG719952:LCI720288 LMC719952:LME720288 LVY719952:LWA720288 MFU719952:MFW720288 MPQ719952:MPS720288 MZM719952:MZO720288 NJI719952:NJK720288 NTE719952:NTG720288 ODA719952:ODC720288 OMW719952:OMY720288 OWS719952:OWU720288 PGO719952:PGQ720288 PQK719952:PQM720288 QAG719952:QAI720288 QKC719952:QKE720288 QTY719952:QUA720288 RDU719952:RDW720288 RNQ719952:RNS720288 RXM719952:RXO720288 SHI719952:SHK720288 SRE719952:SRG720288 TBA719952:TBC720288 TKW719952:TKY720288 TUS719952:TUU720288 UEO719952:UEQ720288 UOK719952:UOM720288 UYG719952:UYI720288 VIC719952:VIE720288 VRY719952:VSA720288 WBU719952:WBW720288 WLQ719952:WLS720288 WVM719952:WVO720288 E785488:G785824 JA785488:JC785824 SW785488:SY785824 ACS785488:ACU785824 AMO785488:AMQ785824 AWK785488:AWM785824 BGG785488:BGI785824 BQC785488:BQE785824 BZY785488:CAA785824 CJU785488:CJW785824 CTQ785488:CTS785824 DDM785488:DDO785824 DNI785488:DNK785824 DXE785488:DXG785824 EHA785488:EHC785824 EQW785488:EQY785824 FAS785488:FAU785824 FKO785488:FKQ785824 FUK785488:FUM785824 GEG785488:GEI785824 GOC785488:GOE785824 GXY785488:GYA785824 HHU785488:HHW785824 HRQ785488:HRS785824 IBM785488:IBO785824 ILI785488:ILK785824 IVE785488:IVG785824 JFA785488:JFC785824 JOW785488:JOY785824 JYS785488:JYU785824 KIO785488:KIQ785824 KSK785488:KSM785824 LCG785488:LCI785824 LMC785488:LME785824 LVY785488:LWA785824 MFU785488:MFW785824 MPQ785488:MPS785824 MZM785488:MZO785824 NJI785488:NJK785824 NTE785488:NTG785824 ODA785488:ODC785824 OMW785488:OMY785824 OWS785488:OWU785824 PGO785488:PGQ785824 PQK785488:PQM785824 QAG785488:QAI785824 QKC785488:QKE785824 QTY785488:QUA785824 RDU785488:RDW785824 RNQ785488:RNS785824 RXM785488:RXO785824 SHI785488:SHK785824 SRE785488:SRG785824 TBA785488:TBC785824 TKW785488:TKY785824 TUS785488:TUU785824 UEO785488:UEQ785824 UOK785488:UOM785824 UYG785488:UYI785824 VIC785488:VIE785824 VRY785488:VSA785824 WBU785488:WBW785824 WLQ785488:WLS785824 WVM785488:WVO785824 E851024:G851360 JA851024:JC851360 SW851024:SY851360 ACS851024:ACU851360 AMO851024:AMQ851360 AWK851024:AWM851360 BGG851024:BGI851360 BQC851024:BQE851360 BZY851024:CAA851360 CJU851024:CJW851360 CTQ851024:CTS851360 DDM851024:DDO851360 DNI851024:DNK851360 DXE851024:DXG851360 EHA851024:EHC851360 EQW851024:EQY851360 FAS851024:FAU851360 FKO851024:FKQ851360 FUK851024:FUM851360 GEG851024:GEI851360 GOC851024:GOE851360 GXY851024:GYA851360 HHU851024:HHW851360 HRQ851024:HRS851360 IBM851024:IBO851360 ILI851024:ILK851360 IVE851024:IVG851360 JFA851024:JFC851360 JOW851024:JOY851360 JYS851024:JYU851360 KIO851024:KIQ851360 KSK851024:KSM851360 LCG851024:LCI851360 LMC851024:LME851360 LVY851024:LWA851360 MFU851024:MFW851360 MPQ851024:MPS851360 MZM851024:MZO851360 NJI851024:NJK851360 NTE851024:NTG851360 ODA851024:ODC851360 OMW851024:OMY851360 OWS851024:OWU851360 PGO851024:PGQ851360 PQK851024:PQM851360 QAG851024:QAI851360 QKC851024:QKE851360 QTY851024:QUA851360 RDU851024:RDW851360 RNQ851024:RNS851360 RXM851024:RXO851360 SHI851024:SHK851360 SRE851024:SRG851360 TBA851024:TBC851360 TKW851024:TKY851360 TUS851024:TUU851360 UEO851024:UEQ851360 UOK851024:UOM851360 UYG851024:UYI851360 VIC851024:VIE851360 VRY851024:VSA851360 WBU851024:WBW851360 WLQ851024:WLS851360 WVM851024:WVO851360 E916560:G916896 JA916560:JC916896 SW916560:SY916896 ACS916560:ACU916896 AMO916560:AMQ916896 AWK916560:AWM916896 BGG916560:BGI916896 BQC916560:BQE916896 BZY916560:CAA916896 CJU916560:CJW916896 CTQ916560:CTS916896 DDM916560:DDO916896 DNI916560:DNK916896 DXE916560:DXG916896 EHA916560:EHC916896 EQW916560:EQY916896 FAS916560:FAU916896 FKO916560:FKQ916896 FUK916560:FUM916896 GEG916560:GEI916896 GOC916560:GOE916896 GXY916560:GYA916896 HHU916560:HHW916896 HRQ916560:HRS916896 IBM916560:IBO916896 ILI916560:ILK916896 IVE916560:IVG916896 JFA916560:JFC916896 JOW916560:JOY916896 JYS916560:JYU916896 KIO916560:KIQ916896 KSK916560:KSM916896 LCG916560:LCI916896 LMC916560:LME916896 LVY916560:LWA916896 MFU916560:MFW916896 MPQ916560:MPS916896 MZM916560:MZO916896 NJI916560:NJK916896 NTE916560:NTG916896 ODA916560:ODC916896 OMW916560:OMY916896 OWS916560:OWU916896 PGO916560:PGQ916896 PQK916560:PQM916896 QAG916560:QAI916896 QKC916560:QKE916896 QTY916560:QUA916896 RDU916560:RDW916896 RNQ916560:RNS916896 RXM916560:RXO916896 SHI916560:SHK916896 SRE916560:SRG916896 TBA916560:TBC916896 TKW916560:TKY916896 TUS916560:TUU916896 UEO916560:UEQ916896 UOK916560:UOM916896 UYG916560:UYI916896 VIC916560:VIE916896 VRY916560:VSA916896 WBU916560:WBW916896 WLQ916560:WLS916896 WVM916560:WVO916896 E982096:G982432 JA982096:JC982432 SW982096:SY982432 ACS982096:ACU982432 AMO982096:AMQ982432 AWK982096:AWM982432 BGG982096:BGI982432 BQC982096:BQE982432 BZY982096:CAA982432 CJU982096:CJW982432 CTQ982096:CTS982432 DDM982096:DDO982432 DNI982096:DNK982432 DXE982096:DXG982432 EHA982096:EHC982432 EQW982096:EQY982432 FAS982096:FAU982432 FKO982096:FKQ982432 FUK982096:FUM982432 GEG982096:GEI982432 GOC982096:GOE982432 GXY982096:GYA982432 HHU982096:HHW982432 HRQ982096:HRS982432 IBM982096:IBO982432 ILI982096:ILK982432 IVE982096:IVG982432 JFA982096:JFC982432 JOW982096:JOY982432 JYS982096:JYU982432 KIO982096:KIQ982432 KSK982096:KSM982432 LCG982096:LCI982432 LMC982096:LME982432 LVY982096:LWA982432 MFU982096:MFW982432 MPQ982096:MPS982432 MZM982096:MZO982432 NJI982096:NJK982432 NTE982096:NTG982432 ODA982096:ODC982432 OMW982096:OMY982432 OWS982096:OWU982432 PGO982096:PGQ982432 PQK982096:PQM982432 QAG982096:QAI982432 QKC982096:QKE982432 QTY982096:QUA982432 RDU982096:RDW982432 RNQ982096:RNS982432 RXM982096:RXO982432 SHI982096:SHK982432 SRE982096:SRG982432 TBA982096:TBC982432 TKW982096:TKY982432 TUS982096:TUU982432 UEO982096:UEQ982432 UOK982096:UOM982432 UYG982096:UYI982432 VIC982096:VIE982432 VRY982096:VSA982432 WBU982096:WBW982432 WLQ982096:WLS982432 WVM982096:WVO982432"/>
    <dataValidation type="list" allowBlank="1" showInputMessage="1" showErrorMessage="1"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4592 IX64592 ST64592 ACP64592 AML64592 AWH64592 BGD64592 BPZ64592 BZV64592 CJR64592 CTN64592 DDJ64592 DNF64592 DXB64592 EGX64592 EQT64592 FAP64592 FKL64592 FUH64592 GED64592 GNZ64592 GXV64592 HHR64592 HRN64592 IBJ64592 ILF64592 IVB64592 JEX64592 JOT64592 JYP64592 KIL64592 KSH64592 LCD64592 LLZ64592 LVV64592 MFR64592 MPN64592 MZJ64592 NJF64592 NTB64592 OCX64592 OMT64592 OWP64592 PGL64592 PQH64592 QAD64592 QJZ64592 QTV64592 RDR64592 RNN64592 RXJ64592 SHF64592 SRB64592 TAX64592 TKT64592 TUP64592 UEL64592 UOH64592 UYD64592 VHZ64592 VRV64592 WBR64592 WLN64592 WVJ64592 B130128 IX130128 ST130128 ACP130128 AML130128 AWH130128 BGD130128 BPZ130128 BZV130128 CJR130128 CTN130128 DDJ130128 DNF130128 DXB130128 EGX130128 EQT130128 FAP130128 FKL130128 FUH130128 GED130128 GNZ130128 GXV130128 HHR130128 HRN130128 IBJ130128 ILF130128 IVB130128 JEX130128 JOT130128 JYP130128 KIL130128 KSH130128 LCD130128 LLZ130128 LVV130128 MFR130128 MPN130128 MZJ130128 NJF130128 NTB130128 OCX130128 OMT130128 OWP130128 PGL130128 PQH130128 QAD130128 QJZ130128 QTV130128 RDR130128 RNN130128 RXJ130128 SHF130128 SRB130128 TAX130128 TKT130128 TUP130128 UEL130128 UOH130128 UYD130128 VHZ130128 VRV130128 WBR130128 WLN130128 WVJ130128 B195664 IX195664 ST195664 ACP195664 AML195664 AWH195664 BGD195664 BPZ195664 BZV195664 CJR195664 CTN195664 DDJ195664 DNF195664 DXB195664 EGX195664 EQT195664 FAP195664 FKL195664 FUH195664 GED195664 GNZ195664 GXV195664 HHR195664 HRN195664 IBJ195664 ILF195664 IVB195664 JEX195664 JOT195664 JYP195664 KIL195664 KSH195664 LCD195664 LLZ195664 LVV195664 MFR195664 MPN195664 MZJ195664 NJF195664 NTB195664 OCX195664 OMT195664 OWP195664 PGL195664 PQH195664 QAD195664 QJZ195664 QTV195664 RDR195664 RNN195664 RXJ195664 SHF195664 SRB195664 TAX195664 TKT195664 TUP195664 UEL195664 UOH195664 UYD195664 VHZ195664 VRV195664 WBR195664 WLN195664 WVJ195664 B261200 IX261200 ST261200 ACP261200 AML261200 AWH261200 BGD261200 BPZ261200 BZV261200 CJR261200 CTN261200 DDJ261200 DNF261200 DXB261200 EGX261200 EQT261200 FAP261200 FKL261200 FUH261200 GED261200 GNZ261200 GXV261200 HHR261200 HRN261200 IBJ261200 ILF261200 IVB261200 JEX261200 JOT261200 JYP261200 KIL261200 KSH261200 LCD261200 LLZ261200 LVV261200 MFR261200 MPN261200 MZJ261200 NJF261200 NTB261200 OCX261200 OMT261200 OWP261200 PGL261200 PQH261200 QAD261200 QJZ261200 QTV261200 RDR261200 RNN261200 RXJ261200 SHF261200 SRB261200 TAX261200 TKT261200 TUP261200 UEL261200 UOH261200 UYD261200 VHZ261200 VRV261200 WBR261200 WLN261200 WVJ261200 B326736 IX326736 ST326736 ACP326736 AML326736 AWH326736 BGD326736 BPZ326736 BZV326736 CJR326736 CTN326736 DDJ326736 DNF326736 DXB326736 EGX326736 EQT326736 FAP326736 FKL326736 FUH326736 GED326736 GNZ326736 GXV326736 HHR326736 HRN326736 IBJ326736 ILF326736 IVB326736 JEX326736 JOT326736 JYP326736 KIL326736 KSH326736 LCD326736 LLZ326736 LVV326736 MFR326736 MPN326736 MZJ326736 NJF326736 NTB326736 OCX326736 OMT326736 OWP326736 PGL326736 PQH326736 QAD326736 QJZ326736 QTV326736 RDR326736 RNN326736 RXJ326736 SHF326736 SRB326736 TAX326736 TKT326736 TUP326736 UEL326736 UOH326736 UYD326736 VHZ326736 VRV326736 WBR326736 WLN326736 WVJ326736 B392272 IX392272 ST392272 ACP392272 AML392272 AWH392272 BGD392272 BPZ392272 BZV392272 CJR392272 CTN392272 DDJ392272 DNF392272 DXB392272 EGX392272 EQT392272 FAP392272 FKL392272 FUH392272 GED392272 GNZ392272 GXV392272 HHR392272 HRN392272 IBJ392272 ILF392272 IVB392272 JEX392272 JOT392272 JYP392272 KIL392272 KSH392272 LCD392272 LLZ392272 LVV392272 MFR392272 MPN392272 MZJ392272 NJF392272 NTB392272 OCX392272 OMT392272 OWP392272 PGL392272 PQH392272 QAD392272 QJZ392272 QTV392272 RDR392272 RNN392272 RXJ392272 SHF392272 SRB392272 TAX392272 TKT392272 TUP392272 UEL392272 UOH392272 UYD392272 VHZ392272 VRV392272 WBR392272 WLN392272 WVJ392272 B457808 IX457808 ST457808 ACP457808 AML457808 AWH457808 BGD457808 BPZ457808 BZV457808 CJR457808 CTN457808 DDJ457808 DNF457808 DXB457808 EGX457808 EQT457808 FAP457808 FKL457808 FUH457808 GED457808 GNZ457808 GXV457808 HHR457808 HRN457808 IBJ457808 ILF457808 IVB457808 JEX457808 JOT457808 JYP457808 KIL457808 KSH457808 LCD457808 LLZ457808 LVV457808 MFR457808 MPN457808 MZJ457808 NJF457808 NTB457808 OCX457808 OMT457808 OWP457808 PGL457808 PQH457808 QAD457808 QJZ457808 QTV457808 RDR457808 RNN457808 RXJ457808 SHF457808 SRB457808 TAX457808 TKT457808 TUP457808 UEL457808 UOH457808 UYD457808 VHZ457808 VRV457808 WBR457808 WLN457808 WVJ457808 B523344 IX523344 ST523344 ACP523344 AML523344 AWH523344 BGD523344 BPZ523344 BZV523344 CJR523344 CTN523344 DDJ523344 DNF523344 DXB523344 EGX523344 EQT523344 FAP523344 FKL523344 FUH523344 GED523344 GNZ523344 GXV523344 HHR523344 HRN523344 IBJ523344 ILF523344 IVB523344 JEX523344 JOT523344 JYP523344 KIL523344 KSH523344 LCD523344 LLZ523344 LVV523344 MFR523344 MPN523344 MZJ523344 NJF523344 NTB523344 OCX523344 OMT523344 OWP523344 PGL523344 PQH523344 QAD523344 QJZ523344 QTV523344 RDR523344 RNN523344 RXJ523344 SHF523344 SRB523344 TAX523344 TKT523344 TUP523344 UEL523344 UOH523344 UYD523344 VHZ523344 VRV523344 WBR523344 WLN523344 WVJ523344 B588880 IX588880 ST588880 ACP588880 AML588880 AWH588880 BGD588880 BPZ588880 BZV588880 CJR588880 CTN588880 DDJ588880 DNF588880 DXB588880 EGX588880 EQT588880 FAP588880 FKL588880 FUH588880 GED588880 GNZ588880 GXV588880 HHR588880 HRN588880 IBJ588880 ILF588880 IVB588880 JEX588880 JOT588880 JYP588880 KIL588880 KSH588880 LCD588880 LLZ588880 LVV588880 MFR588880 MPN588880 MZJ588880 NJF588880 NTB588880 OCX588880 OMT588880 OWP588880 PGL588880 PQH588880 QAD588880 QJZ588880 QTV588880 RDR588880 RNN588880 RXJ588880 SHF588880 SRB588880 TAX588880 TKT588880 TUP588880 UEL588880 UOH588880 UYD588880 VHZ588880 VRV588880 WBR588880 WLN588880 WVJ588880 B654416 IX654416 ST654416 ACP654416 AML654416 AWH654416 BGD654416 BPZ654416 BZV654416 CJR654416 CTN654416 DDJ654416 DNF654416 DXB654416 EGX654416 EQT654416 FAP654416 FKL654416 FUH654416 GED654416 GNZ654416 GXV654416 HHR654416 HRN654416 IBJ654416 ILF654416 IVB654416 JEX654416 JOT654416 JYP654416 KIL654416 KSH654416 LCD654416 LLZ654416 LVV654416 MFR654416 MPN654416 MZJ654416 NJF654416 NTB654416 OCX654416 OMT654416 OWP654416 PGL654416 PQH654416 QAD654416 QJZ654416 QTV654416 RDR654416 RNN654416 RXJ654416 SHF654416 SRB654416 TAX654416 TKT654416 TUP654416 UEL654416 UOH654416 UYD654416 VHZ654416 VRV654416 WBR654416 WLN654416 WVJ654416 B719952 IX719952 ST719952 ACP719952 AML719952 AWH719952 BGD719952 BPZ719952 BZV719952 CJR719952 CTN719952 DDJ719952 DNF719952 DXB719952 EGX719952 EQT719952 FAP719952 FKL719952 FUH719952 GED719952 GNZ719952 GXV719952 HHR719952 HRN719952 IBJ719952 ILF719952 IVB719952 JEX719952 JOT719952 JYP719952 KIL719952 KSH719952 LCD719952 LLZ719952 LVV719952 MFR719952 MPN719952 MZJ719952 NJF719952 NTB719952 OCX719952 OMT719952 OWP719952 PGL719952 PQH719952 QAD719952 QJZ719952 QTV719952 RDR719952 RNN719952 RXJ719952 SHF719952 SRB719952 TAX719952 TKT719952 TUP719952 UEL719952 UOH719952 UYD719952 VHZ719952 VRV719952 WBR719952 WLN719952 WVJ719952 B785488 IX785488 ST785488 ACP785488 AML785488 AWH785488 BGD785488 BPZ785488 BZV785488 CJR785488 CTN785488 DDJ785488 DNF785488 DXB785488 EGX785488 EQT785488 FAP785488 FKL785488 FUH785488 GED785488 GNZ785488 GXV785488 HHR785488 HRN785488 IBJ785488 ILF785488 IVB785488 JEX785488 JOT785488 JYP785488 KIL785488 KSH785488 LCD785488 LLZ785488 LVV785488 MFR785488 MPN785488 MZJ785488 NJF785488 NTB785488 OCX785488 OMT785488 OWP785488 PGL785488 PQH785488 QAD785488 QJZ785488 QTV785488 RDR785488 RNN785488 RXJ785488 SHF785488 SRB785488 TAX785488 TKT785488 TUP785488 UEL785488 UOH785488 UYD785488 VHZ785488 VRV785488 WBR785488 WLN785488 WVJ785488 B851024 IX851024 ST851024 ACP851024 AML851024 AWH851024 BGD851024 BPZ851024 BZV851024 CJR851024 CTN851024 DDJ851024 DNF851024 DXB851024 EGX851024 EQT851024 FAP851024 FKL851024 FUH851024 GED851024 GNZ851024 GXV851024 HHR851024 HRN851024 IBJ851024 ILF851024 IVB851024 JEX851024 JOT851024 JYP851024 KIL851024 KSH851024 LCD851024 LLZ851024 LVV851024 MFR851024 MPN851024 MZJ851024 NJF851024 NTB851024 OCX851024 OMT851024 OWP851024 PGL851024 PQH851024 QAD851024 QJZ851024 QTV851024 RDR851024 RNN851024 RXJ851024 SHF851024 SRB851024 TAX851024 TKT851024 TUP851024 UEL851024 UOH851024 UYD851024 VHZ851024 VRV851024 WBR851024 WLN851024 WVJ851024 B916560 IX916560 ST916560 ACP916560 AML916560 AWH916560 BGD916560 BPZ916560 BZV916560 CJR916560 CTN916560 DDJ916560 DNF916560 DXB916560 EGX916560 EQT916560 FAP916560 FKL916560 FUH916560 GED916560 GNZ916560 GXV916560 HHR916560 HRN916560 IBJ916560 ILF916560 IVB916560 JEX916560 JOT916560 JYP916560 KIL916560 KSH916560 LCD916560 LLZ916560 LVV916560 MFR916560 MPN916560 MZJ916560 NJF916560 NTB916560 OCX916560 OMT916560 OWP916560 PGL916560 PQH916560 QAD916560 QJZ916560 QTV916560 RDR916560 RNN916560 RXJ916560 SHF916560 SRB916560 TAX916560 TKT916560 TUP916560 UEL916560 UOH916560 UYD916560 VHZ916560 VRV916560 WBR916560 WLN916560 WVJ916560 B982096 IX982096 ST982096 ACP982096 AML982096 AWH982096 BGD982096 BPZ982096 BZV982096 CJR982096 CTN982096 DDJ982096 DNF982096 DXB982096 EGX982096 EQT982096 FAP982096 FKL982096 FUH982096 GED982096 GNZ982096 GXV982096 HHR982096 HRN982096 IBJ982096 ILF982096 IVB982096 JEX982096 JOT982096 JYP982096 KIL982096 KSH982096 LCD982096 LLZ982096 LVV982096 MFR982096 MPN982096 MZJ982096 NJF982096 NTB982096 OCX982096 OMT982096 OWP982096 PGL982096 PQH982096 QAD982096 QJZ982096 QTV982096 RDR982096 RNN982096 RXJ982096 SHF982096 SRB982096 TAX982096 TKT982096 TUP982096 UEL982096 UOH982096 UYD982096 VHZ982096 VRV982096 WBR982096 WLN982096 WVJ982096">
      <formula1>Название</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AD132"/>
  <sheetViews>
    <sheetView showGridLines="0" topLeftCell="C118" zoomScale="80" zoomScaleNormal="80" workbookViewId="0">
      <selection activeCell="C132" sqref="A132:XFD132"/>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44</v>
      </c>
      <c r="C4" s="6">
        <f>VLOOKUP(B4,[16]Списки!$C$1:$E$40,2,FALSE)</f>
        <v>11489</v>
      </c>
      <c r="D4" s="6" t="str">
        <f>VLOOKUP(B4,[16]Списки!$C$1:$E$40,3,FALSE)</f>
        <v>СОШ</v>
      </c>
      <c r="E4" s="7" t="s">
        <v>23</v>
      </c>
      <c r="F4" s="8">
        <v>132</v>
      </c>
      <c r="G4" s="8">
        <v>125</v>
      </c>
      <c r="H4" s="8">
        <f>C4*1000+1</f>
        <v>11489001</v>
      </c>
      <c r="I4" s="9"/>
      <c r="J4" s="9">
        <v>2</v>
      </c>
      <c r="K4" s="10">
        <v>1</v>
      </c>
      <c r="L4" s="10"/>
      <c r="M4" s="9">
        <v>1</v>
      </c>
      <c r="N4" s="9"/>
      <c r="O4" s="10"/>
      <c r="P4" s="10">
        <v>2</v>
      </c>
      <c r="Q4" s="9"/>
      <c r="R4" s="9">
        <v>1</v>
      </c>
      <c r="S4" s="10">
        <v>1</v>
      </c>
      <c r="T4" s="10"/>
      <c r="U4" s="9">
        <v>1</v>
      </c>
      <c r="V4" s="9"/>
      <c r="W4" s="10">
        <v>2</v>
      </c>
      <c r="X4" s="10"/>
      <c r="Y4" s="9">
        <v>1</v>
      </c>
      <c r="Z4" s="9"/>
      <c r="AA4" s="11">
        <f>IF(COUNTBLANK(I4:Z4)&lt;=9,SUM(I4:Z4),"Не писал")</f>
        <v>12</v>
      </c>
      <c r="AC4" s="83" t="s">
        <v>81</v>
      </c>
      <c r="AD4" s="83" t="s">
        <v>150</v>
      </c>
    </row>
    <row r="5" spans="1:30" ht="30" customHeight="1" x14ac:dyDescent="0.25">
      <c r="A5" s="4" t="str">
        <f>A4</f>
        <v>Московский</v>
      </c>
      <c r="B5" s="12" t="str">
        <f t="shared" ref="B5:G20" si="0">B4</f>
        <v>ГБОУ СОШ №489</v>
      </c>
      <c r="C5" s="6">
        <f t="shared" si="0"/>
        <v>11489</v>
      </c>
      <c r="D5" s="6" t="str">
        <f t="shared" si="0"/>
        <v>СОШ</v>
      </c>
      <c r="E5" s="8" t="str">
        <f t="shared" si="0"/>
        <v>3а</v>
      </c>
      <c r="F5" s="8">
        <f t="shared" si="0"/>
        <v>132</v>
      </c>
      <c r="G5" s="8">
        <f t="shared" si="0"/>
        <v>125</v>
      </c>
      <c r="H5" s="8">
        <f>H4+1</f>
        <v>11489002</v>
      </c>
      <c r="I5" s="9"/>
      <c r="J5" s="9">
        <v>2</v>
      </c>
      <c r="K5" s="10">
        <v>1</v>
      </c>
      <c r="L5" s="10"/>
      <c r="M5" s="9">
        <v>1</v>
      </c>
      <c r="N5" s="9"/>
      <c r="O5" s="10">
        <v>2</v>
      </c>
      <c r="P5" s="10"/>
      <c r="Q5" s="9"/>
      <c r="R5" s="9">
        <v>2</v>
      </c>
      <c r="S5" s="10">
        <v>1</v>
      </c>
      <c r="T5" s="10"/>
      <c r="U5" s="9"/>
      <c r="V5" s="9">
        <v>1</v>
      </c>
      <c r="W5" s="10">
        <v>2</v>
      </c>
      <c r="X5" s="10"/>
      <c r="Y5" s="9">
        <v>1</v>
      </c>
      <c r="Z5" s="9"/>
      <c r="AA5" s="11">
        <f t="shared" ref="AA5:AA68" si="1">IF(COUNTBLANK(I5:Z5)&lt;=9,SUM(I5:Z5),"Не писал")</f>
        <v>13</v>
      </c>
      <c r="AC5" s="83">
        <v>0</v>
      </c>
      <c r="AD5" s="83">
        <f>COUNTIF(AA$4:AA$128,AC5)</f>
        <v>0</v>
      </c>
    </row>
    <row r="6" spans="1:30" ht="30" customHeight="1" x14ac:dyDescent="0.25">
      <c r="A6" s="4" t="str">
        <f>A5</f>
        <v>Московский</v>
      </c>
      <c r="B6" s="12" t="str">
        <f t="shared" si="0"/>
        <v>ГБОУ СОШ №489</v>
      </c>
      <c r="C6" s="6">
        <f t="shared" si="0"/>
        <v>11489</v>
      </c>
      <c r="D6" s="6" t="str">
        <f t="shared" si="0"/>
        <v>СОШ</v>
      </c>
      <c r="E6" s="8" t="str">
        <f t="shared" si="0"/>
        <v>3а</v>
      </c>
      <c r="F6" s="8">
        <f t="shared" si="0"/>
        <v>132</v>
      </c>
      <c r="G6" s="8">
        <f t="shared" si="0"/>
        <v>125</v>
      </c>
      <c r="H6" s="8">
        <f>H5+1</f>
        <v>11489003</v>
      </c>
      <c r="I6" s="9"/>
      <c r="J6" s="9">
        <v>2</v>
      </c>
      <c r="K6" s="10"/>
      <c r="L6" s="10">
        <v>1</v>
      </c>
      <c r="M6" s="9"/>
      <c r="N6" s="9">
        <v>1</v>
      </c>
      <c r="O6" s="10">
        <v>2</v>
      </c>
      <c r="P6" s="10"/>
      <c r="Q6" s="9">
        <v>1</v>
      </c>
      <c r="R6" s="9"/>
      <c r="S6" s="10">
        <v>1</v>
      </c>
      <c r="T6" s="10"/>
      <c r="U6" s="9"/>
      <c r="V6" s="9">
        <v>0</v>
      </c>
      <c r="W6" s="10">
        <v>1</v>
      </c>
      <c r="X6" s="10"/>
      <c r="Y6" s="9">
        <v>1</v>
      </c>
      <c r="Z6" s="9"/>
      <c r="AA6" s="11">
        <f t="shared" si="1"/>
        <v>10</v>
      </c>
      <c r="AC6" s="83">
        <v>1</v>
      </c>
      <c r="AD6" s="83">
        <f t="shared" ref="AD6:AD18" si="2">COUNTIF(AA$4:AA$128,AC6)</f>
        <v>1</v>
      </c>
    </row>
    <row r="7" spans="1:30" ht="30" customHeight="1" x14ac:dyDescent="0.25">
      <c r="A7" s="4" t="str">
        <f t="shared" ref="A7:G22" si="3">A6</f>
        <v>Московский</v>
      </c>
      <c r="B7" s="12" t="str">
        <f t="shared" si="0"/>
        <v>ГБОУ СОШ №489</v>
      </c>
      <c r="C7" s="6">
        <f t="shared" si="0"/>
        <v>11489</v>
      </c>
      <c r="D7" s="6" t="str">
        <f t="shared" si="0"/>
        <v>СОШ</v>
      </c>
      <c r="E7" s="8" t="str">
        <f t="shared" si="0"/>
        <v>3а</v>
      </c>
      <c r="F7" s="8">
        <f t="shared" si="0"/>
        <v>132</v>
      </c>
      <c r="G7" s="8">
        <f t="shared" si="0"/>
        <v>125</v>
      </c>
      <c r="H7" s="8">
        <f t="shared" ref="H7:H70" si="4">H6+1</f>
        <v>11489004</v>
      </c>
      <c r="I7" s="9"/>
      <c r="J7" s="9">
        <v>2</v>
      </c>
      <c r="K7" s="10">
        <v>1</v>
      </c>
      <c r="L7" s="10"/>
      <c r="M7" s="9">
        <v>1</v>
      </c>
      <c r="N7" s="9"/>
      <c r="O7" s="10"/>
      <c r="P7" s="10">
        <v>1</v>
      </c>
      <c r="Q7" s="9">
        <v>2</v>
      </c>
      <c r="R7" s="9"/>
      <c r="S7" s="10">
        <v>1</v>
      </c>
      <c r="T7" s="10"/>
      <c r="U7" s="9"/>
      <c r="V7" s="9">
        <v>1</v>
      </c>
      <c r="W7" s="10">
        <v>2</v>
      </c>
      <c r="X7" s="10"/>
      <c r="Y7" s="9">
        <v>1</v>
      </c>
      <c r="Z7" s="9"/>
      <c r="AA7" s="11">
        <f t="shared" si="1"/>
        <v>12</v>
      </c>
      <c r="AC7" s="83">
        <v>2</v>
      </c>
      <c r="AD7" s="83">
        <f t="shared" si="2"/>
        <v>0</v>
      </c>
    </row>
    <row r="8" spans="1:30" ht="30" customHeight="1" x14ac:dyDescent="0.25">
      <c r="A8" s="4" t="str">
        <f t="shared" si="3"/>
        <v>Московский</v>
      </c>
      <c r="B8" s="12" t="str">
        <f t="shared" si="0"/>
        <v>ГБОУ СОШ №489</v>
      </c>
      <c r="C8" s="6">
        <f t="shared" si="0"/>
        <v>11489</v>
      </c>
      <c r="D8" s="6" t="str">
        <f t="shared" si="0"/>
        <v>СОШ</v>
      </c>
      <c r="E8" s="8" t="str">
        <f t="shared" si="0"/>
        <v>3а</v>
      </c>
      <c r="F8" s="8">
        <f t="shared" si="0"/>
        <v>132</v>
      </c>
      <c r="G8" s="8">
        <f t="shared" si="0"/>
        <v>125</v>
      </c>
      <c r="H8" s="8">
        <f t="shared" si="4"/>
        <v>11489005</v>
      </c>
      <c r="I8" s="9">
        <v>2</v>
      </c>
      <c r="J8" s="9"/>
      <c r="K8" s="10"/>
      <c r="L8" s="10">
        <v>1</v>
      </c>
      <c r="M8" s="9">
        <v>1</v>
      </c>
      <c r="N8" s="9"/>
      <c r="O8" s="10">
        <v>1</v>
      </c>
      <c r="P8" s="10"/>
      <c r="Q8" s="9"/>
      <c r="R8" s="9">
        <v>2</v>
      </c>
      <c r="S8" s="10">
        <v>1</v>
      </c>
      <c r="T8" s="10"/>
      <c r="U8" s="9"/>
      <c r="V8" s="9">
        <v>0</v>
      </c>
      <c r="W8" s="10">
        <v>2</v>
      </c>
      <c r="X8" s="10"/>
      <c r="Y8" s="9">
        <v>0</v>
      </c>
      <c r="Z8" s="9"/>
      <c r="AA8" s="11">
        <f t="shared" si="1"/>
        <v>10</v>
      </c>
      <c r="AC8" s="83">
        <v>3</v>
      </c>
      <c r="AD8" s="83">
        <f t="shared" si="2"/>
        <v>0</v>
      </c>
    </row>
    <row r="9" spans="1:30" ht="30" customHeight="1" x14ac:dyDescent="0.25">
      <c r="A9" s="4" t="str">
        <f t="shared" si="3"/>
        <v>Московский</v>
      </c>
      <c r="B9" s="12" t="str">
        <f t="shared" si="0"/>
        <v>ГБОУ СОШ №489</v>
      </c>
      <c r="C9" s="6">
        <f t="shared" si="0"/>
        <v>11489</v>
      </c>
      <c r="D9" s="6" t="str">
        <f t="shared" si="0"/>
        <v>СОШ</v>
      </c>
      <c r="E9" s="8" t="str">
        <f t="shared" si="0"/>
        <v>3а</v>
      </c>
      <c r="F9" s="8">
        <f t="shared" si="0"/>
        <v>132</v>
      </c>
      <c r="G9" s="8">
        <f t="shared" si="0"/>
        <v>125</v>
      </c>
      <c r="H9" s="8">
        <f t="shared" si="4"/>
        <v>11489006</v>
      </c>
      <c r="I9" s="9">
        <v>2</v>
      </c>
      <c r="J9" s="9"/>
      <c r="K9" s="10">
        <v>0</v>
      </c>
      <c r="L9" s="10"/>
      <c r="M9" s="9">
        <v>1</v>
      </c>
      <c r="N9" s="9"/>
      <c r="O9" s="10"/>
      <c r="P9" s="10">
        <v>1</v>
      </c>
      <c r="Q9" s="9">
        <v>1</v>
      </c>
      <c r="R9" s="9"/>
      <c r="S9" s="10"/>
      <c r="T9" s="10">
        <v>0</v>
      </c>
      <c r="U9" s="9">
        <v>1</v>
      </c>
      <c r="V9" s="9"/>
      <c r="W9" s="10">
        <v>2</v>
      </c>
      <c r="X9" s="10"/>
      <c r="Y9" s="9">
        <v>1</v>
      </c>
      <c r="Z9" s="9"/>
      <c r="AA9" s="11">
        <f t="shared" si="1"/>
        <v>9</v>
      </c>
      <c r="AC9" s="83">
        <v>4</v>
      </c>
      <c r="AD9" s="83">
        <f t="shared" si="2"/>
        <v>2</v>
      </c>
    </row>
    <row r="10" spans="1:30" ht="30" customHeight="1" x14ac:dyDescent="0.25">
      <c r="A10" s="4" t="str">
        <f t="shared" si="3"/>
        <v>Московский</v>
      </c>
      <c r="B10" s="12" t="str">
        <f t="shared" si="0"/>
        <v>ГБОУ СОШ №489</v>
      </c>
      <c r="C10" s="6">
        <f t="shared" si="0"/>
        <v>11489</v>
      </c>
      <c r="D10" s="6" t="str">
        <f t="shared" si="0"/>
        <v>СОШ</v>
      </c>
      <c r="E10" s="8" t="str">
        <f t="shared" si="0"/>
        <v>3а</v>
      </c>
      <c r="F10" s="8">
        <f t="shared" si="0"/>
        <v>132</v>
      </c>
      <c r="G10" s="8">
        <f t="shared" si="0"/>
        <v>125</v>
      </c>
      <c r="H10" s="8">
        <f t="shared" si="4"/>
        <v>11489007</v>
      </c>
      <c r="I10" s="9"/>
      <c r="J10" s="9">
        <v>2</v>
      </c>
      <c r="K10" s="10">
        <v>1</v>
      </c>
      <c r="L10" s="10"/>
      <c r="M10" s="9"/>
      <c r="N10" s="9">
        <v>1</v>
      </c>
      <c r="O10" s="10">
        <v>1</v>
      </c>
      <c r="P10" s="10"/>
      <c r="Q10" s="9"/>
      <c r="R10" s="9">
        <v>1</v>
      </c>
      <c r="S10" s="10">
        <v>0</v>
      </c>
      <c r="T10" s="10"/>
      <c r="U10" s="9">
        <v>1</v>
      </c>
      <c r="V10" s="9"/>
      <c r="W10" s="10"/>
      <c r="X10" s="10">
        <v>2</v>
      </c>
      <c r="Y10" s="9">
        <v>1</v>
      </c>
      <c r="Z10" s="9"/>
      <c r="AA10" s="11">
        <f t="shared" si="1"/>
        <v>10</v>
      </c>
      <c r="AC10" s="83">
        <v>5</v>
      </c>
      <c r="AD10" s="83">
        <f t="shared" si="2"/>
        <v>1</v>
      </c>
    </row>
    <row r="11" spans="1:30" ht="30" customHeight="1" x14ac:dyDescent="0.25">
      <c r="A11" s="4" t="str">
        <f t="shared" si="3"/>
        <v>Московский</v>
      </c>
      <c r="B11" s="12" t="str">
        <f t="shared" si="0"/>
        <v>ГБОУ СОШ №489</v>
      </c>
      <c r="C11" s="6">
        <f t="shared" si="0"/>
        <v>11489</v>
      </c>
      <c r="D11" s="6" t="str">
        <f t="shared" si="0"/>
        <v>СОШ</v>
      </c>
      <c r="E11" s="8" t="str">
        <f t="shared" si="0"/>
        <v>3а</v>
      </c>
      <c r="F11" s="8">
        <f t="shared" si="0"/>
        <v>132</v>
      </c>
      <c r="G11" s="8">
        <f t="shared" si="0"/>
        <v>125</v>
      </c>
      <c r="H11" s="8">
        <f t="shared" si="4"/>
        <v>11489008</v>
      </c>
      <c r="I11" s="9">
        <v>2</v>
      </c>
      <c r="J11" s="9"/>
      <c r="K11" s="10">
        <v>1</v>
      </c>
      <c r="L11" s="10"/>
      <c r="M11" s="9">
        <v>1</v>
      </c>
      <c r="N11" s="9"/>
      <c r="O11" s="10"/>
      <c r="P11" s="10">
        <v>1</v>
      </c>
      <c r="Q11" s="9">
        <v>1</v>
      </c>
      <c r="R11" s="9"/>
      <c r="S11" s="10"/>
      <c r="T11" s="10">
        <v>1</v>
      </c>
      <c r="U11" s="9"/>
      <c r="V11" s="9">
        <v>1</v>
      </c>
      <c r="W11" s="10">
        <v>2</v>
      </c>
      <c r="X11" s="10"/>
      <c r="Y11" s="9">
        <v>1</v>
      </c>
      <c r="Z11" s="9"/>
      <c r="AA11" s="11">
        <f t="shared" si="1"/>
        <v>11</v>
      </c>
      <c r="AC11" s="83">
        <v>6</v>
      </c>
      <c r="AD11" s="83">
        <f t="shared" si="2"/>
        <v>4</v>
      </c>
    </row>
    <row r="12" spans="1:30" ht="30" customHeight="1" x14ac:dyDescent="0.25">
      <c r="A12" s="4" t="str">
        <f t="shared" si="3"/>
        <v>Московский</v>
      </c>
      <c r="B12" s="12" t="str">
        <f t="shared" si="0"/>
        <v>ГБОУ СОШ №489</v>
      </c>
      <c r="C12" s="6">
        <f t="shared" si="0"/>
        <v>11489</v>
      </c>
      <c r="D12" s="6" t="str">
        <f t="shared" si="0"/>
        <v>СОШ</v>
      </c>
      <c r="E12" s="8" t="str">
        <f t="shared" si="0"/>
        <v>3а</v>
      </c>
      <c r="F12" s="8">
        <f t="shared" si="0"/>
        <v>132</v>
      </c>
      <c r="G12" s="8">
        <f t="shared" si="0"/>
        <v>125</v>
      </c>
      <c r="H12" s="8">
        <f t="shared" si="4"/>
        <v>11489009</v>
      </c>
      <c r="I12" s="9">
        <v>2</v>
      </c>
      <c r="J12" s="9"/>
      <c r="K12" s="10">
        <v>1</v>
      </c>
      <c r="L12" s="10"/>
      <c r="M12" s="9">
        <v>1</v>
      </c>
      <c r="N12" s="9"/>
      <c r="O12" s="10"/>
      <c r="P12" s="10">
        <v>2</v>
      </c>
      <c r="Q12" s="9"/>
      <c r="R12" s="9">
        <v>2</v>
      </c>
      <c r="S12" s="10">
        <v>1</v>
      </c>
      <c r="T12" s="10"/>
      <c r="U12" s="9"/>
      <c r="V12" s="9">
        <v>0</v>
      </c>
      <c r="W12" s="10">
        <v>2</v>
      </c>
      <c r="X12" s="10"/>
      <c r="Y12" s="9">
        <v>1</v>
      </c>
      <c r="Z12" s="9"/>
      <c r="AA12" s="11">
        <f t="shared" si="1"/>
        <v>12</v>
      </c>
      <c r="AC12" s="83">
        <v>7</v>
      </c>
      <c r="AD12" s="83">
        <f t="shared" si="2"/>
        <v>3</v>
      </c>
    </row>
    <row r="13" spans="1:30" ht="30" customHeight="1" x14ac:dyDescent="0.25">
      <c r="A13" s="4" t="str">
        <f t="shared" si="3"/>
        <v>Московский</v>
      </c>
      <c r="B13" s="12" t="str">
        <f t="shared" si="0"/>
        <v>ГБОУ СОШ №489</v>
      </c>
      <c r="C13" s="6">
        <f t="shared" si="0"/>
        <v>11489</v>
      </c>
      <c r="D13" s="6" t="str">
        <f t="shared" si="0"/>
        <v>СОШ</v>
      </c>
      <c r="E13" s="8" t="str">
        <f t="shared" si="0"/>
        <v>3а</v>
      </c>
      <c r="F13" s="8">
        <f t="shared" si="0"/>
        <v>132</v>
      </c>
      <c r="G13" s="8">
        <f t="shared" si="0"/>
        <v>125</v>
      </c>
      <c r="H13" s="8">
        <f t="shared" si="4"/>
        <v>11489010</v>
      </c>
      <c r="I13" s="9">
        <v>2</v>
      </c>
      <c r="J13" s="9"/>
      <c r="K13" s="10">
        <v>1</v>
      </c>
      <c r="L13" s="10"/>
      <c r="M13" s="9">
        <v>1</v>
      </c>
      <c r="N13" s="9"/>
      <c r="O13" s="10">
        <v>2</v>
      </c>
      <c r="P13" s="10"/>
      <c r="Q13" s="9"/>
      <c r="R13" s="9">
        <v>2</v>
      </c>
      <c r="S13" s="10">
        <v>1</v>
      </c>
      <c r="T13" s="10"/>
      <c r="U13" s="9">
        <v>1</v>
      </c>
      <c r="V13" s="9"/>
      <c r="W13" s="10"/>
      <c r="X13" s="10">
        <v>2</v>
      </c>
      <c r="Y13" s="9">
        <v>1</v>
      </c>
      <c r="Z13" s="9"/>
      <c r="AA13" s="11">
        <f t="shared" si="1"/>
        <v>13</v>
      </c>
      <c r="AC13" s="83">
        <v>8</v>
      </c>
      <c r="AD13" s="83">
        <f t="shared" si="2"/>
        <v>9</v>
      </c>
    </row>
    <row r="14" spans="1:30" ht="30" customHeight="1" x14ac:dyDescent="0.25">
      <c r="A14" s="4" t="str">
        <f t="shared" si="3"/>
        <v>Московский</v>
      </c>
      <c r="B14" s="12" t="str">
        <f t="shared" si="0"/>
        <v>ГБОУ СОШ №489</v>
      </c>
      <c r="C14" s="6">
        <f t="shared" si="0"/>
        <v>11489</v>
      </c>
      <c r="D14" s="6" t="str">
        <f t="shared" si="0"/>
        <v>СОШ</v>
      </c>
      <c r="E14" s="8" t="str">
        <f t="shared" si="0"/>
        <v>3а</v>
      </c>
      <c r="F14" s="8">
        <f t="shared" si="0"/>
        <v>132</v>
      </c>
      <c r="G14" s="8">
        <f t="shared" si="0"/>
        <v>125</v>
      </c>
      <c r="H14" s="8">
        <f t="shared" si="4"/>
        <v>11489011</v>
      </c>
      <c r="I14" s="9"/>
      <c r="J14" s="9">
        <v>1</v>
      </c>
      <c r="K14" s="10"/>
      <c r="L14" s="10">
        <v>1</v>
      </c>
      <c r="M14" s="9"/>
      <c r="N14" s="9">
        <v>0</v>
      </c>
      <c r="O14" s="10">
        <v>1</v>
      </c>
      <c r="P14" s="10"/>
      <c r="Q14" s="9">
        <v>1</v>
      </c>
      <c r="R14" s="9"/>
      <c r="S14" s="10">
        <v>0</v>
      </c>
      <c r="T14" s="10"/>
      <c r="U14" s="9"/>
      <c r="V14" s="9">
        <v>0</v>
      </c>
      <c r="W14" s="10">
        <v>2</v>
      </c>
      <c r="X14" s="10"/>
      <c r="Y14" s="9">
        <v>0</v>
      </c>
      <c r="Z14" s="9"/>
      <c r="AA14" s="11">
        <f t="shared" si="1"/>
        <v>6</v>
      </c>
      <c r="AC14" s="83">
        <v>9</v>
      </c>
      <c r="AD14" s="83">
        <f t="shared" si="2"/>
        <v>8</v>
      </c>
    </row>
    <row r="15" spans="1:30" ht="30" customHeight="1" x14ac:dyDescent="0.25">
      <c r="A15" s="4" t="str">
        <f t="shared" si="3"/>
        <v>Московский</v>
      </c>
      <c r="B15" s="12" t="str">
        <f t="shared" si="0"/>
        <v>ГБОУ СОШ №489</v>
      </c>
      <c r="C15" s="6">
        <f t="shared" si="0"/>
        <v>11489</v>
      </c>
      <c r="D15" s="6" t="str">
        <f t="shared" si="0"/>
        <v>СОШ</v>
      </c>
      <c r="E15" s="8" t="str">
        <f t="shared" si="0"/>
        <v>3а</v>
      </c>
      <c r="F15" s="8">
        <f t="shared" si="0"/>
        <v>132</v>
      </c>
      <c r="G15" s="8">
        <f t="shared" si="0"/>
        <v>125</v>
      </c>
      <c r="H15" s="8">
        <f t="shared" si="4"/>
        <v>11489012</v>
      </c>
      <c r="I15" s="9">
        <v>2</v>
      </c>
      <c r="J15" s="9"/>
      <c r="K15" s="10">
        <v>1</v>
      </c>
      <c r="L15" s="10"/>
      <c r="M15" s="9">
        <v>1</v>
      </c>
      <c r="N15" s="9"/>
      <c r="O15" s="10"/>
      <c r="P15" s="10">
        <v>2</v>
      </c>
      <c r="Q15" s="9">
        <v>2</v>
      </c>
      <c r="R15" s="9"/>
      <c r="S15" s="10">
        <v>1</v>
      </c>
      <c r="T15" s="10"/>
      <c r="U15" s="9"/>
      <c r="V15" s="9">
        <v>0</v>
      </c>
      <c r="W15" s="10">
        <v>2</v>
      </c>
      <c r="X15" s="10"/>
      <c r="Y15" s="9"/>
      <c r="Z15" s="9">
        <v>0</v>
      </c>
      <c r="AA15" s="11">
        <f t="shared" si="1"/>
        <v>11</v>
      </c>
      <c r="AC15" s="83">
        <v>10</v>
      </c>
      <c r="AD15" s="83">
        <f t="shared" si="2"/>
        <v>28</v>
      </c>
    </row>
    <row r="16" spans="1:30" ht="30" customHeight="1" x14ac:dyDescent="0.25">
      <c r="A16" s="4" t="str">
        <f t="shared" si="3"/>
        <v>Московский</v>
      </c>
      <c r="B16" s="12" t="str">
        <f t="shared" si="0"/>
        <v>ГБОУ СОШ №489</v>
      </c>
      <c r="C16" s="6">
        <f t="shared" si="0"/>
        <v>11489</v>
      </c>
      <c r="D16" s="6" t="str">
        <f t="shared" si="0"/>
        <v>СОШ</v>
      </c>
      <c r="E16" s="8" t="str">
        <f t="shared" si="0"/>
        <v>3а</v>
      </c>
      <c r="F16" s="8">
        <f t="shared" si="0"/>
        <v>132</v>
      </c>
      <c r="G16" s="8">
        <f t="shared" si="0"/>
        <v>125</v>
      </c>
      <c r="H16" s="8">
        <f t="shared" si="4"/>
        <v>11489013</v>
      </c>
      <c r="I16" s="9"/>
      <c r="J16" s="9">
        <v>2</v>
      </c>
      <c r="K16" s="10">
        <v>1</v>
      </c>
      <c r="L16" s="10"/>
      <c r="M16" s="9"/>
      <c r="N16" s="9">
        <v>0</v>
      </c>
      <c r="O16" s="10"/>
      <c r="P16" s="10">
        <v>0</v>
      </c>
      <c r="Q16" s="9"/>
      <c r="R16" s="9">
        <v>2</v>
      </c>
      <c r="S16" s="10"/>
      <c r="T16" s="10">
        <v>0</v>
      </c>
      <c r="U16" s="9">
        <v>1</v>
      </c>
      <c r="V16" s="9"/>
      <c r="W16" s="10">
        <v>1</v>
      </c>
      <c r="X16" s="10"/>
      <c r="Y16" s="9">
        <v>1</v>
      </c>
      <c r="Z16" s="9"/>
      <c r="AA16" s="11">
        <f t="shared" si="1"/>
        <v>8</v>
      </c>
      <c r="AC16" s="83">
        <v>11</v>
      </c>
      <c r="AD16" s="83">
        <f t="shared" si="2"/>
        <v>18</v>
      </c>
    </row>
    <row r="17" spans="1:30" ht="30" customHeight="1" x14ac:dyDescent="0.25">
      <c r="A17" s="4" t="str">
        <f t="shared" si="3"/>
        <v>Московский</v>
      </c>
      <c r="B17" s="12" t="str">
        <f t="shared" si="0"/>
        <v>ГБОУ СОШ №489</v>
      </c>
      <c r="C17" s="6">
        <f t="shared" si="0"/>
        <v>11489</v>
      </c>
      <c r="D17" s="6" t="str">
        <f t="shared" si="0"/>
        <v>СОШ</v>
      </c>
      <c r="E17" s="8" t="str">
        <f t="shared" si="0"/>
        <v>3а</v>
      </c>
      <c r="F17" s="8">
        <f t="shared" si="0"/>
        <v>132</v>
      </c>
      <c r="G17" s="8">
        <f t="shared" si="0"/>
        <v>125</v>
      </c>
      <c r="H17" s="8">
        <f t="shared" si="4"/>
        <v>11489014</v>
      </c>
      <c r="I17" s="9">
        <v>2</v>
      </c>
      <c r="J17" s="9"/>
      <c r="K17" s="10">
        <v>1</v>
      </c>
      <c r="L17" s="10"/>
      <c r="M17" s="9">
        <v>1</v>
      </c>
      <c r="N17" s="9"/>
      <c r="O17" s="10"/>
      <c r="P17" s="10">
        <v>2</v>
      </c>
      <c r="Q17" s="9"/>
      <c r="R17" s="9">
        <v>2</v>
      </c>
      <c r="S17" s="10"/>
      <c r="T17" s="10">
        <v>1</v>
      </c>
      <c r="U17" s="9"/>
      <c r="V17" s="9">
        <v>1</v>
      </c>
      <c r="W17" s="10">
        <v>2</v>
      </c>
      <c r="X17" s="10"/>
      <c r="Y17" s="9"/>
      <c r="Z17" s="9">
        <v>0</v>
      </c>
      <c r="AA17" s="11">
        <f t="shared" si="1"/>
        <v>12</v>
      </c>
      <c r="AC17" s="83">
        <v>12</v>
      </c>
      <c r="AD17" s="83">
        <f t="shared" si="2"/>
        <v>27</v>
      </c>
    </row>
    <row r="18" spans="1:30" ht="30" customHeight="1" x14ac:dyDescent="0.25">
      <c r="A18" s="4" t="str">
        <f t="shared" si="3"/>
        <v>Московский</v>
      </c>
      <c r="B18" s="12" t="str">
        <f t="shared" si="0"/>
        <v>ГБОУ СОШ №489</v>
      </c>
      <c r="C18" s="6">
        <f t="shared" si="0"/>
        <v>11489</v>
      </c>
      <c r="D18" s="6" t="str">
        <f t="shared" si="0"/>
        <v>СОШ</v>
      </c>
      <c r="E18" s="8" t="str">
        <f t="shared" si="0"/>
        <v>3а</v>
      </c>
      <c r="F18" s="8">
        <f t="shared" si="0"/>
        <v>132</v>
      </c>
      <c r="G18" s="8">
        <f t="shared" si="0"/>
        <v>125</v>
      </c>
      <c r="H18" s="8">
        <f t="shared" si="4"/>
        <v>11489015</v>
      </c>
      <c r="I18" s="9"/>
      <c r="J18" s="9">
        <v>2</v>
      </c>
      <c r="K18" s="10"/>
      <c r="L18" s="10">
        <v>1</v>
      </c>
      <c r="M18" s="9"/>
      <c r="N18" s="9">
        <v>0</v>
      </c>
      <c r="O18" s="10">
        <v>2</v>
      </c>
      <c r="P18" s="10"/>
      <c r="Q18" s="9"/>
      <c r="R18" s="9">
        <v>1</v>
      </c>
      <c r="S18" s="10">
        <v>1</v>
      </c>
      <c r="T18" s="10"/>
      <c r="U18" s="9"/>
      <c r="V18" s="9">
        <v>0</v>
      </c>
      <c r="W18" s="10">
        <v>2</v>
      </c>
      <c r="X18" s="10"/>
      <c r="Y18" s="9"/>
      <c r="Z18" s="9">
        <v>1</v>
      </c>
      <c r="AA18" s="11">
        <f t="shared" si="1"/>
        <v>10</v>
      </c>
      <c r="AC18" s="83">
        <v>13</v>
      </c>
      <c r="AD18" s="83">
        <f t="shared" si="2"/>
        <v>24</v>
      </c>
    </row>
    <row r="19" spans="1:30" ht="30" customHeight="1" x14ac:dyDescent="0.25">
      <c r="A19" s="4" t="str">
        <f t="shared" si="3"/>
        <v>Московский</v>
      </c>
      <c r="B19" s="12" t="str">
        <f t="shared" si="0"/>
        <v>ГБОУ СОШ №489</v>
      </c>
      <c r="C19" s="6">
        <f t="shared" si="0"/>
        <v>11489</v>
      </c>
      <c r="D19" s="6" t="str">
        <f t="shared" si="0"/>
        <v>СОШ</v>
      </c>
      <c r="E19" s="8" t="str">
        <f t="shared" si="0"/>
        <v>3а</v>
      </c>
      <c r="F19" s="8">
        <f t="shared" si="0"/>
        <v>132</v>
      </c>
      <c r="G19" s="8">
        <f t="shared" si="0"/>
        <v>125</v>
      </c>
      <c r="H19" s="8">
        <f t="shared" si="4"/>
        <v>11489016</v>
      </c>
      <c r="I19" s="9">
        <v>2</v>
      </c>
      <c r="J19" s="9"/>
      <c r="K19" s="10"/>
      <c r="L19" s="10">
        <v>1</v>
      </c>
      <c r="M19" s="9">
        <v>1</v>
      </c>
      <c r="N19" s="9"/>
      <c r="O19" s="10"/>
      <c r="P19" s="10">
        <v>2</v>
      </c>
      <c r="Q19" s="9">
        <v>1</v>
      </c>
      <c r="R19" s="9"/>
      <c r="S19" s="10">
        <v>1</v>
      </c>
      <c r="T19" s="10"/>
      <c r="U19" s="9"/>
      <c r="V19" s="9">
        <v>0</v>
      </c>
      <c r="W19" s="10"/>
      <c r="X19" s="10">
        <v>2</v>
      </c>
      <c r="Y19" s="9">
        <v>1</v>
      </c>
      <c r="Z19" s="9"/>
      <c r="AA19" s="11">
        <f t="shared" si="1"/>
        <v>11</v>
      </c>
      <c r="AC19" s="52"/>
      <c r="AD19" s="85">
        <f>SUM(AD5:AD18)</f>
        <v>125</v>
      </c>
    </row>
    <row r="20" spans="1:30" ht="30" customHeight="1" x14ac:dyDescent="0.25">
      <c r="A20" s="4" t="str">
        <f t="shared" si="3"/>
        <v>Московский</v>
      </c>
      <c r="B20" s="12" t="str">
        <f t="shared" si="0"/>
        <v>ГБОУ СОШ №489</v>
      </c>
      <c r="C20" s="6">
        <f t="shared" si="0"/>
        <v>11489</v>
      </c>
      <c r="D20" s="6" t="str">
        <f t="shared" si="0"/>
        <v>СОШ</v>
      </c>
      <c r="E20" s="8" t="str">
        <f t="shared" si="0"/>
        <v>3а</v>
      </c>
      <c r="F20" s="8">
        <f t="shared" si="0"/>
        <v>132</v>
      </c>
      <c r="G20" s="8">
        <f t="shared" si="0"/>
        <v>125</v>
      </c>
      <c r="H20" s="8">
        <f t="shared" si="4"/>
        <v>11489017</v>
      </c>
      <c r="I20" s="9">
        <v>2</v>
      </c>
      <c r="J20" s="9"/>
      <c r="K20" s="10">
        <v>1</v>
      </c>
      <c r="L20" s="10"/>
      <c r="M20" s="9"/>
      <c r="N20" s="9">
        <v>1</v>
      </c>
      <c r="O20" s="10">
        <v>2</v>
      </c>
      <c r="P20" s="10"/>
      <c r="Q20" s="9"/>
      <c r="R20" s="9">
        <v>1</v>
      </c>
      <c r="S20" s="10">
        <v>0</v>
      </c>
      <c r="T20" s="10"/>
      <c r="U20" s="9"/>
      <c r="V20" s="9">
        <v>0</v>
      </c>
      <c r="W20" s="10"/>
      <c r="X20" s="10">
        <v>0</v>
      </c>
      <c r="Y20" s="9">
        <v>1</v>
      </c>
      <c r="Z20" s="9"/>
      <c r="AA20" s="11">
        <f t="shared" si="1"/>
        <v>8</v>
      </c>
    </row>
    <row r="21" spans="1:30" ht="30" customHeight="1" x14ac:dyDescent="0.25">
      <c r="A21" s="4" t="str">
        <f t="shared" si="3"/>
        <v>Московский</v>
      </c>
      <c r="B21" s="12" t="str">
        <f t="shared" si="3"/>
        <v>ГБОУ СОШ №489</v>
      </c>
      <c r="C21" s="6">
        <f t="shared" si="3"/>
        <v>11489</v>
      </c>
      <c r="D21" s="6" t="str">
        <f t="shared" si="3"/>
        <v>СОШ</v>
      </c>
      <c r="E21" s="8" t="str">
        <f t="shared" si="3"/>
        <v>3а</v>
      </c>
      <c r="F21" s="8">
        <f t="shared" si="3"/>
        <v>132</v>
      </c>
      <c r="G21" s="8">
        <f t="shared" si="3"/>
        <v>125</v>
      </c>
      <c r="H21" s="8">
        <f t="shared" si="4"/>
        <v>11489018</v>
      </c>
      <c r="I21" s="9"/>
      <c r="J21" s="9">
        <v>2</v>
      </c>
      <c r="K21" s="10">
        <v>1</v>
      </c>
      <c r="L21" s="10"/>
      <c r="M21" s="9"/>
      <c r="N21" s="9">
        <v>0</v>
      </c>
      <c r="O21" s="10">
        <v>2</v>
      </c>
      <c r="P21" s="10"/>
      <c r="Q21" s="9">
        <v>1</v>
      </c>
      <c r="R21" s="9"/>
      <c r="S21" s="10">
        <v>1</v>
      </c>
      <c r="T21" s="10"/>
      <c r="U21" s="9">
        <v>1</v>
      </c>
      <c r="V21" s="9"/>
      <c r="W21" s="10">
        <v>2</v>
      </c>
      <c r="X21" s="10"/>
      <c r="Y21" s="9">
        <v>1</v>
      </c>
      <c r="Z21" s="9"/>
      <c r="AA21" s="11">
        <f t="shared" si="1"/>
        <v>11</v>
      </c>
    </row>
    <row r="22" spans="1:30" ht="30" customHeight="1" x14ac:dyDescent="0.25">
      <c r="A22" s="4" t="str">
        <f t="shared" si="3"/>
        <v>Московский</v>
      </c>
      <c r="B22" s="12" t="str">
        <f t="shared" si="3"/>
        <v>ГБОУ СОШ №489</v>
      </c>
      <c r="C22" s="6">
        <f t="shared" si="3"/>
        <v>11489</v>
      </c>
      <c r="D22" s="6" t="str">
        <f t="shared" si="3"/>
        <v>СОШ</v>
      </c>
      <c r="E22" s="8" t="str">
        <f t="shared" si="3"/>
        <v>3а</v>
      </c>
      <c r="F22" s="8">
        <f t="shared" si="3"/>
        <v>132</v>
      </c>
      <c r="G22" s="8">
        <f t="shared" si="3"/>
        <v>125</v>
      </c>
      <c r="H22" s="8">
        <f t="shared" si="4"/>
        <v>11489019</v>
      </c>
      <c r="I22" s="9">
        <v>2</v>
      </c>
      <c r="J22" s="9"/>
      <c r="K22" s="10">
        <v>1</v>
      </c>
      <c r="L22" s="10"/>
      <c r="M22" s="9"/>
      <c r="N22" s="9">
        <v>1</v>
      </c>
      <c r="O22" s="10">
        <v>2</v>
      </c>
      <c r="P22" s="10"/>
      <c r="Q22" s="9"/>
      <c r="R22" s="9">
        <v>2</v>
      </c>
      <c r="S22" s="10">
        <v>1</v>
      </c>
      <c r="T22" s="10"/>
      <c r="U22" s="9"/>
      <c r="V22" s="9">
        <v>1</v>
      </c>
      <c r="W22" s="10"/>
      <c r="X22" s="10">
        <v>2</v>
      </c>
      <c r="Y22" s="9">
        <v>1</v>
      </c>
      <c r="Z22" s="9"/>
      <c r="AA22" s="11">
        <f t="shared" si="1"/>
        <v>13</v>
      </c>
    </row>
    <row r="23" spans="1:30" ht="30" customHeight="1" x14ac:dyDescent="0.25">
      <c r="A23" s="4" t="str">
        <f t="shared" ref="A23:G38" si="5">A22</f>
        <v>Московский</v>
      </c>
      <c r="B23" s="12" t="str">
        <f t="shared" si="5"/>
        <v>ГБОУ СОШ №489</v>
      </c>
      <c r="C23" s="6">
        <f t="shared" si="5"/>
        <v>11489</v>
      </c>
      <c r="D23" s="6" t="str">
        <f t="shared" si="5"/>
        <v>СОШ</v>
      </c>
      <c r="E23" s="8" t="str">
        <f t="shared" si="5"/>
        <v>3а</v>
      </c>
      <c r="F23" s="8">
        <f t="shared" si="5"/>
        <v>132</v>
      </c>
      <c r="G23" s="8">
        <f t="shared" si="5"/>
        <v>125</v>
      </c>
      <c r="H23" s="8">
        <f t="shared" si="4"/>
        <v>11489020</v>
      </c>
      <c r="I23" s="9"/>
      <c r="J23" s="9">
        <v>1</v>
      </c>
      <c r="K23" s="10">
        <v>1</v>
      </c>
      <c r="L23" s="10"/>
      <c r="M23" s="9">
        <v>1</v>
      </c>
      <c r="N23" s="9"/>
      <c r="O23" s="10">
        <v>1</v>
      </c>
      <c r="P23" s="10"/>
      <c r="Q23" s="9"/>
      <c r="R23" s="9">
        <v>1</v>
      </c>
      <c r="S23" s="10">
        <v>1</v>
      </c>
      <c r="T23" s="10"/>
      <c r="U23" s="9">
        <v>1</v>
      </c>
      <c r="V23" s="9"/>
      <c r="W23" s="10">
        <v>2</v>
      </c>
      <c r="X23" s="10"/>
      <c r="Y23" s="9">
        <v>1</v>
      </c>
      <c r="Z23" s="9"/>
      <c r="AA23" s="11">
        <f t="shared" si="1"/>
        <v>10</v>
      </c>
    </row>
    <row r="24" spans="1:30" ht="30" customHeight="1" x14ac:dyDescent="0.25">
      <c r="A24" s="4" t="str">
        <f t="shared" si="5"/>
        <v>Московский</v>
      </c>
      <c r="B24" s="12" t="str">
        <f t="shared" si="5"/>
        <v>ГБОУ СОШ №489</v>
      </c>
      <c r="C24" s="6">
        <f t="shared" si="5"/>
        <v>11489</v>
      </c>
      <c r="D24" s="6" t="str">
        <f t="shared" si="5"/>
        <v>СОШ</v>
      </c>
      <c r="E24" s="8" t="str">
        <f t="shared" si="5"/>
        <v>3а</v>
      </c>
      <c r="F24" s="8">
        <f t="shared" si="5"/>
        <v>132</v>
      </c>
      <c r="G24" s="8">
        <f t="shared" si="5"/>
        <v>125</v>
      </c>
      <c r="H24" s="8">
        <f t="shared" si="4"/>
        <v>11489021</v>
      </c>
      <c r="I24" s="9"/>
      <c r="J24" s="9">
        <v>2</v>
      </c>
      <c r="K24" s="10">
        <v>1</v>
      </c>
      <c r="L24" s="10"/>
      <c r="M24" s="9"/>
      <c r="N24" s="9">
        <v>1</v>
      </c>
      <c r="O24" s="10"/>
      <c r="P24" s="10">
        <v>2</v>
      </c>
      <c r="Q24" s="9">
        <v>2</v>
      </c>
      <c r="R24" s="9"/>
      <c r="S24" s="10">
        <v>1</v>
      </c>
      <c r="T24" s="10"/>
      <c r="U24" s="9"/>
      <c r="V24" s="9">
        <v>1</v>
      </c>
      <c r="W24" s="10">
        <v>2</v>
      </c>
      <c r="X24" s="10"/>
      <c r="Y24" s="9">
        <v>1</v>
      </c>
      <c r="Z24" s="9"/>
      <c r="AA24" s="11">
        <f t="shared" si="1"/>
        <v>13</v>
      </c>
    </row>
    <row r="25" spans="1:30" ht="30" customHeight="1" x14ac:dyDescent="0.25">
      <c r="A25" s="4" t="str">
        <f t="shared" si="5"/>
        <v>Московский</v>
      </c>
      <c r="B25" s="12" t="str">
        <f t="shared" si="5"/>
        <v>ГБОУ СОШ №489</v>
      </c>
      <c r="C25" s="6">
        <f t="shared" si="5"/>
        <v>11489</v>
      </c>
      <c r="D25" s="6" t="str">
        <f t="shared" si="5"/>
        <v>СОШ</v>
      </c>
      <c r="E25" s="8" t="str">
        <f t="shared" si="5"/>
        <v>3а</v>
      </c>
      <c r="F25" s="8">
        <f t="shared" si="5"/>
        <v>132</v>
      </c>
      <c r="G25" s="8">
        <f t="shared" si="5"/>
        <v>125</v>
      </c>
      <c r="H25" s="8">
        <f t="shared" si="4"/>
        <v>11489022</v>
      </c>
      <c r="I25" s="9"/>
      <c r="J25" s="9">
        <v>2</v>
      </c>
      <c r="K25" s="10">
        <v>1</v>
      </c>
      <c r="L25" s="10"/>
      <c r="M25" s="9">
        <v>1</v>
      </c>
      <c r="N25" s="9"/>
      <c r="O25" s="10">
        <v>2</v>
      </c>
      <c r="P25" s="10"/>
      <c r="Q25" s="9">
        <v>2</v>
      </c>
      <c r="R25" s="9"/>
      <c r="S25" s="10">
        <v>1</v>
      </c>
      <c r="T25" s="10"/>
      <c r="U25" s="9"/>
      <c r="V25" s="9">
        <v>1</v>
      </c>
      <c r="W25" s="10">
        <v>2</v>
      </c>
      <c r="X25" s="10"/>
      <c r="Y25" s="9">
        <v>1</v>
      </c>
      <c r="Z25" s="9"/>
      <c r="AA25" s="11">
        <f t="shared" si="1"/>
        <v>13</v>
      </c>
    </row>
    <row r="26" spans="1:30" ht="30" customHeight="1" x14ac:dyDescent="0.25">
      <c r="A26" s="4" t="str">
        <f t="shared" si="5"/>
        <v>Московский</v>
      </c>
      <c r="B26" s="12" t="str">
        <f t="shared" si="5"/>
        <v>ГБОУ СОШ №489</v>
      </c>
      <c r="C26" s="6">
        <f t="shared" si="5"/>
        <v>11489</v>
      </c>
      <c r="D26" s="6" t="str">
        <f t="shared" si="5"/>
        <v>СОШ</v>
      </c>
      <c r="E26" s="8" t="str">
        <f t="shared" si="5"/>
        <v>3а</v>
      </c>
      <c r="F26" s="8">
        <f t="shared" si="5"/>
        <v>132</v>
      </c>
      <c r="G26" s="8">
        <f t="shared" si="5"/>
        <v>125</v>
      </c>
      <c r="H26" s="8">
        <f t="shared" si="4"/>
        <v>11489023</v>
      </c>
      <c r="I26" s="9"/>
      <c r="J26" s="9">
        <v>2</v>
      </c>
      <c r="K26" s="10">
        <v>1</v>
      </c>
      <c r="L26" s="10"/>
      <c r="M26" s="9"/>
      <c r="N26" s="9">
        <v>0</v>
      </c>
      <c r="O26" s="10">
        <v>1</v>
      </c>
      <c r="P26" s="10"/>
      <c r="Q26" s="9"/>
      <c r="R26" s="9">
        <v>2</v>
      </c>
      <c r="S26" s="10">
        <v>1</v>
      </c>
      <c r="T26" s="10"/>
      <c r="U26" s="9"/>
      <c r="V26" s="9">
        <v>0</v>
      </c>
      <c r="W26" s="10">
        <v>2</v>
      </c>
      <c r="X26" s="10"/>
      <c r="Y26" s="9">
        <v>0</v>
      </c>
      <c r="Z26" s="9"/>
      <c r="AA26" s="11">
        <f t="shared" si="1"/>
        <v>9</v>
      </c>
    </row>
    <row r="27" spans="1:30" ht="30" customHeight="1" x14ac:dyDescent="0.25">
      <c r="A27" s="4" t="str">
        <f t="shared" si="5"/>
        <v>Московский</v>
      </c>
      <c r="B27" s="12" t="str">
        <f t="shared" si="5"/>
        <v>ГБОУ СОШ №489</v>
      </c>
      <c r="C27" s="6">
        <f t="shared" si="5"/>
        <v>11489</v>
      </c>
      <c r="D27" s="6" t="str">
        <f t="shared" si="5"/>
        <v>СОШ</v>
      </c>
      <c r="E27" s="8" t="str">
        <f t="shared" si="5"/>
        <v>3а</v>
      </c>
      <c r="F27" s="8">
        <f t="shared" si="5"/>
        <v>132</v>
      </c>
      <c r="G27" s="8">
        <f t="shared" si="5"/>
        <v>125</v>
      </c>
      <c r="H27" s="8">
        <f t="shared" si="4"/>
        <v>11489024</v>
      </c>
      <c r="I27" s="9"/>
      <c r="J27" s="9">
        <v>2</v>
      </c>
      <c r="K27" s="10"/>
      <c r="L27" s="10">
        <v>1</v>
      </c>
      <c r="M27" s="9">
        <v>1</v>
      </c>
      <c r="N27" s="9"/>
      <c r="O27" s="10">
        <v>1</v>
      </c>
      <c r="P27" s="10"/>
      <c r="Q27" s="9"/>
      <c r="R27" s="9">
        <v>2</v>
      </c>
      <c r="S27" s="10">
        <v>1</v>
      </c>
      <c r="T27" s="10"/>
      <c r="U27" s="9"/>
      <c r="V27" s="9">
        <v>0</v>
      </c>
      <c r="W27" s="10">
        <v>2</v>
      </c>
      <c r="X27" s="10"/>
      <c r="Y27" s="9"/>
      <c r="Z27" s="9">
        <v>0</v>
      </c>
      <c r="AA27" s="11">
        <f t="shared" si="1"/>
        <v>10</v>
      </c>
    </row>
    <row r="28" spans="1:30" ht="30" customHeight="1" x14ac:dyDescent="0.25">
      <c r="A28" s="4" t="str">
        <f t="shared" si="5"/>
        <v>Московский</v>
      </c>
      <c r="B28" s="12" t="str">
        <f t="shared" si="5"/>
        <v>ГБОУ СОШ №489</v>
      </c>
      <c r="C28" s="6">
        <f t="shared" si="5"/>
        <v>11489</v>
      </c>
      <c r="D28" s="6" t="str">
        <f t="shared" si="5"/>
        <v>СОШ</v>
      </c>
      <c r="E28" s="8" t="str">
        <f t="shared" si="5"/>
        <v>3а</v>
      </c>
      <c r="F28" s="8">
        <f t="shared" si="5"/>
        <v>132</v>
      </c>
      <c r="G28" s="8">
        <f t="shared" si="5"/>
        <v>125</v>
      </c>
      <c r="H28" s="8">
        <f t="shared" si="4"/>
        <v>11489025</v>
      </c>
      <c r="I28" s="9">
        <v>1</v>
      </c>
      <c r="J28" s="9"/>
      <c r="K28" s="10"/>
      <c r="L28" s="10">
        <v>1</v>
      </c>
      <c r="M28" s="9"/>
      <c r="N28" s="9">
        <v>1</v>
      </c>
      <c r="O28" s="10"/>
      <c r="P28" s="10">
        <v>1</v>
      </c>
      <c r="Q28" s="9"/>
      <c r="R28" s="9">
        <v>1</v>
      </c>
      <c r="S28" s="10">
        <v>1</v>
      </c>
      <c r="T28" s="10"/>
      <c r="U28" s="9">
        <v>1</v>
      </c>
      <c r="V28" s="9"/>
      <c r="W28" s="10">
        <v>2</v>
      </c>
      <c r="X28" s="10"/>
      <c r="Y28" s="9"/>
      <c r="Z28" s="9">
        <v>1</v>
      </c>
      <c r="AA28" s="11">
        <f t="shared" si="1"/>
        <v>10</v>
      </c>
    </row>
    <row r="29" spans="1:30" ht="30" customHeight="1" x14ac:dyDescent="0.25">
      <c r="A29" s="4" t="str">
        <f t="shared" si="5"/>
        <v>Московский</v>
      </c>
      <c r="B29" s="12" t="str">
        <f t="shared" si="5"/>
        <v>ГБОУ СОШ №489</v>
      </c>
      <c r="C29" s="6">
        <f t="shared" si="5"/>
        <v>11489</v>
      </c>
      <c r="D29" s="6" t="str">
        <f t="shared" si="5"/>
        <v>СОШ</v>
      </c>
      <c r="E29" s="8" t="str">
        <f t="shared" si="5"/>
        <v>3а</v>
      </c>
      <c r="F29" s="8">
        <f t="shared" si="5"/>
        <v>132</v>
      </c>
      <c r="G29" s="8">
        <f t="shared" si="5"/>
        <v>125</v>
      </c>
      <c r="H29" s="8">
        <f t="shared" si="4"/>
        <v>11489026</v>
      </c>
      <c r="I29" s="9">
        <v>2</v>
      </c>
      <c r="J29" s="9"/>
      <c r="K29" s="10">
        <v>1</v>
      </c>
      <c r="L29" s="10"/>
      <c r="M29" s="9"/>
      <c r="N29" s="9">
        <v>1</v>
      </c>
      <c r="O29" s="10"/>
      <c r="P29" s="10">
        <v>1</v>
      </c>
      <c r="Q29" s="9"/>
      <c r="R29" s="9">
        <v>2</v>
      </c>
      <c r="S29" s="10">
        <v>1</v>
      </c>
      <c r="T29" s="10"/>
      <c r="U29" s="9">
        <v>1</v>
      </c>
      <c r="V29" s="9"/>
      <c r="W29" s="10"/>
      <c r="X29" s="10">
        <v>2</v>
      </c>
      <c r="Y29" s="9">
        <v>1</v>
      </c>
      <c r="Z29" s="9"/>
      <c r="AA29" s="11">
        <f t="shared" si="1"/>
        <v>12</v>
      </c>
    </row>
    <row r="30" spans="1:30" ht="30" customHeight="1" x14ac:dyDescent="0.25">
      <c r="A30" s="4" t="str">
        <f t="shared" si="5"/>
        <v>Московский</v>
      </c>
      <c r="B30" s="12" t="str">
        <f t="shared" si="5"/>
        <v>ГБОУ СОШ №489</v>
      </c>
      <c r="C30" s="6">
        <f t="shared" si="5"/>
        <v>11489</v>
      </c>
      <c r="D30" s="6" t="str">
        <f t="shared" si="5"/>
        <v>СОШ</v>
      </c>
      <c r="E30" s="8" t="str">
        <f t="shared" si="5"/>
        <v>3а</v>
      </c>
      <c r="F30" s="8">
        <f t="shared" si="5"/>
        <v>132</v>
      </c>
      <c r="G30" s="8">
        <f t="shared" si="5"/>
        <v>125</v>
      </c>
      <c r="H30" s="8">
        <f t="shared" si="4"/>
        <v>11489027</v>
      </c>
      <c r="I30" s="9">
        <v>2</v>
      </c>
      <c r="J30" s="9"/>
      <c r="K30" s="10">
        <v>1</v>
      </c>
      <c r="L30" s="10"/>
      <c r="M30" s="9">
        <v>0</v>
      </c>
      <c r="N30" s="9"/>
      <c r="O30" s="10">
        <v>2</v>
      </c>
      <c r="P30" s="10"/>
      <c r="Q30" s="9">
        <v>0</v>
      </c>
      <c r="R30" s="9"/>
      <c r="S30" s="10"/>
      <c r="T30" s="10">
        <v>0</v>
      </c>
      <c r="U30" s="9">
        <v>1</v>
      </c>
      <c r="V30" s="9"/>
      <c r="W30" s="10"/>
      <c r="X30" s="10">
        <v>0</v>
      </c>
      <c r="Y30" s="9">
        <v>1</v>
      </c>
      <c r="Z30" s="9"/>
      <c r="AA30" s="11">
        <f t="shared" si="1"/>
        <v>7</v>
      </c>
    </row>
    <row r="31" spans="1:30" ht="30" customHeight="1" x14ac:dyDescent="0.25">
      <c r="A31" s="4" t="str">
        <f t="shared" si="5"/>
        <v>Московский</v>
      </c>
      <c r="B31" s="12" t="str">
        <f t="shared" si="5"/>
        <v>ГБОУ СОШ №489</v>
      </c>
      <c r="C31" s="6">
        <f t="shared" si="5"/>
        <v>11489</v>
      </c>
      <c r="D31" s="6" t="str">
        <f t="shared" si="5"/>
        <v>СОШ</v>
      </c>
      <c r="E31" s="8" t="str">
        <f t="shared" si="5"/>
        <v>3а</v>
      </c>
      <c r="F31" s="8">
        <f t="shared" si="5"/>
        <v>132</v>
      </c>
      <c r="G31" s="8">
        <f t="shared" si="5"/>
        <v>125</v>
      </c>
      <c r="H31" s="8">
        <f t="shared" si="4"/>
        <v>11489028</v>
      </c>
      <c r="I31" s="9"/>
      <c r="J31" s="9">
        <v>1</v>
      </c>
      <c r="K31" s="10">
        <v>1</v>
      </c>
      <c r="L31" s="10"/>
      <c r="M31" s="9">
        <v>1</v>
      </c>
      <c r="N31" s="9"/>
      <c r="O31" s="10"/>
      <c r="P31" s="10">
        <v>2</v>
      </c>
      <c r="Q31" s="9"/>
      <c r="R31" s="9">
        <v>2</v>
      </c>
      <c r="S31" s="10"/>
      <c r="T31" s="10">
        <v>0</v>
      </c>
      <c r="U31" s="9">
        <v>1</v>
      </c>
      <c r="V31" s="9"/>
      <c r="W31" s="10"/>
      <c r="X31" s="10">
        <v>2</v>
      </c>
      <c r="Y31" s="9">
        <v>1</v>
      </c>
      <c r="Z31" s="9"/>
      <c r="AA31" s="11">
        <f t="shared" si="1"/>
        <v>11</v>
      </c>
    </row>
    <row r="32" spans="1:30" ht="30" customHeight="1" x14ac:dyDescent="0.25">
      <c r="A32" s="4" t="str">
        <f t="shared" si="5"/>
        <v>Московский</v>
      </c>
      <c r="B32" s="12" t="str">
        <f t="shared" si="5"/>
        <v>ГБОУ СОШ №489</v>
      </c>
      <c r="C32" s="6">
        <f t="shared" si="5"/>
        <v>11489</v>
      </c>
      <c r="D32" s="6" t="str">
        <f t="shared" si="5"/>
        <v>СОШ</v>
      </c>
      <c r="E32" s="8" t="str">
        <f t="shared" si="5"/>
        <v>3а</v>
      </c>
      <c r="F32" s="8">
        <f t="shared" si="5"/>
        <v>132</v>
      </c>
      <c r="G32" s="8">
        <f t="shared" si="5"/>
        <v>125</v>
      </c>
      <c r="H32" s="8">
        <f t="shared" si="4"/>
        <v>11489029</v>
      </c>
      <c r="I32" s="9"/>
      <c r="J32" s="9">
        <v>2</v>
      </c>
      <c r="K32" s="10">
        <v>1</v>
      </c>
      <c r="L32" s="10"/>
      <c r="M32" s="9">
        <v>1</v>
      </c>
      <c r="N32" s="9"/>
      <c r="O32" s="10">
        <v>2</v>
      </c>
      <c r="P32" s="10"/>
      <c r="Q32" s="9">
        <v>2</v>
      </c>
      <c r="R32" s="9"/>
      <c r="S32" s="10"/>
      <c r="T32" s="10">
        <v>0</v>
      </c>
      <c r="U32" s="9"/>
      <c r="V32" s="9">
        <v>1</v>
      </c>
      <c r="W32" s="10"/>
      <c r="X32" s="10">
        <v>1</v>
      </c>
      <c r="Y32" s="9">
        <v>1</v>
      </c>
      <c r="Z32" s="9"/>
      <c r="AA32" s="11">
        <f t="shared" si="1"/>
        <v>11</v>
      </c>
    </row>
    <row r="33" spans="1:27" ht="30" customHeight="1" x14ac:dyDescent="0.25">
      <c r="A33" s="4" t="str">
        <f t="shared" si="5"/>
        <v>Московский</v>
      </c>
      <c r="B33" s="12" t="str">
        <f t="shared" si="5"/>
        <v>ГБОУ СОШ №489</v>
      </c>
      <c r="C33" s="6">
        <f t="shared" si="5"/>
        <v>11489</v>
      </c>
      <c r="D33" s="6" t="str">
        <f t="shared" si="5"/>
        <v>СОШ</v>
      </c>
      <c r="E33" s="8" t="str">
        <f t="shared" si="5"/>
        <v>3а</v>
      </c>
      <c r="F33" s="8">
        <f t="shared" si="5"/>
        <v>132</v>
      </c>
      <c r="G33" s="8">
        <f t="shared" si="5"/>
        <v>125</v>
      </c>
      <c r="H33" s="8">
        <f t="shared" si="4"/>
        <v>11489030</v>
      </c>
      <c r="I33" s="9">
        <v>2</v>
      </c>
      <c r="J33" s="9"/>
      <c r="K33" s="10">
        <v>1</v>
      </c>
      <c r="L33" s="10"/>
      <c r="M33" s="9">
        <v>1</v>
      </c>
      <c r="N33" s="9"/>
      <c r="O33" s="10"/>
      <c r="P33" s="10">
        <v>2</v>
      </c>
      <c r="Q33" s="9">
        <v>2</v>
      </c>
      <c r="R33" s="9"/>
      <c r="S33" s="10">
        <v>1</v>
      </c>
      <c r="T33" s="10"/>
      <c r="U33" s="9"/>
      <c r="V33" s="9">
        <v>0</v>
      </c>
      <c r="W33" s="10"/>
      <c r="X33" s="10">
        <v>2</v>
      </c>
      <c r="Y33" s="9"/>
      <c r="Z33" s="9">
        <v>1</v>
      </c>
      <c r="AA33" s="11">
        <f t="shared" si="1"/>
        <v>12</v>
      </c>
    </row>
    <row r="34" spans="1:27" ht="30" customHeight="1" x14ac:dyDescent="0.25">
      <c r="A34" s="4" t="str">
        <f t="shared" si="5"/>
        <v>Московский</v>
      </c>
      <c r="B34" s="12" t="str">
        <f t="shared" si="5"/>
        <v>ГБОУ СОШ №489</v>
      </c>
      <c r="C34" s="6">
        <f t="shared" si="5"/>
        <v>11489</v>
      </c>
      <c r="D34" s="6" t="str">
        <f t="shared" si="5"/>
        <v>СОШ</v>
      </c>
      <c r="E34" s="8" t="str">
        <f t="shared" si="5"/>
        <v>3а</v>
      </c>
      <c r="F34" s="8">
        <f t="shared" si="5"/>
        <v>132</v>
      </c>
      <c r="G34" s="8">
        <f t="shared" si="5"/>
        <v>125</v>
      </c>
      <c r="H34" s="8">
        <f t="shared" si="4"/>
        <v>11489031</v>
      </c>
      <c r="I34" s="9">
        <v>2</v>
      </c>
      <c r="J34" s="9"/>
      <c r="K34" s="10">
        <v>1</v>
      </c>
      <c r="L34" s="10"/>
      <c r="M34" s="9">
        <v>1</v>
      </c>
      <c r="N34" s="9"/>
      <c r="O34" s="10"/>
      <c r="P34" s="10">
        <v>2</v>
      </c>
      <c r="Q34" s="9"/>
      <c r="R34" s="9">
        <v>1</v>
      </c>
      <c r="S34" s="10">
        <v>1</v>
      </c>
      <c r="T34" s="10"/>
      <c r="U34" s="9"/>
      <c r="V34" s="9">
        <v>1</v>
      </c>
      <c r="W34" s="10">
        <v>2</v>
      </c>
      <c r="X34" s="10"/>
      <c r="Y34" s="9">
        <v>1</v>
      </c>
      <c r="Z34" s="9"/>
      <c r="AA34" s="11">
        <f t="shared" si="1"/>
        <v>12</v>
      </c>
    </row>
    <row r="35" spans="1:27" ht="30" customHeight="1" x14ac:dyDescent="0.25">
      <c r="A35" s="4" t="str">
        <f t="shared" si="5"/>
        <v>Московский</v>
      </c>
      <c r="B35" s="12" t="str">
        <f t="shared" si="5"/>
        <v>ГБОУ СОШ №489</v>
      </c>
      <c r="C35" s="6">
        <f t="shared" si="5"/>
        <v>11489</v>
      </c>
      <c r="D35" s="6" t="str">
        <f t="shared" si="5"/>
        <v>СОШ</v>
      </c>
      <c r="E35" s="8" t="str">
        <f t="shared" si="5"/>
        <v>3а</v>
      </c>
      <c r="F35" s="8">
        <f t="shared" si="5"/>
        <v>132</v>
      </c>
      <c r="G35" s="8">
        <f t="shared" si="5"/>
        <v>125</v>
      </c>
      <c r="H35" s="8">
        <f t="shared" si="4"/>
        <v>11489032</v>
      </c>
      <c r="I35" s="9">
        <v>2</v>
      </c>
      <c r="J35" s="9"/>
      <c r="K35" s="10">
        <v>1</v>
      </c>
      <c r="L35" s="10"/>
      <c r="M35" s="9"/>
      <c r="N35" s="9">
        <v>1</v>
      </c>
      <c r="O35" s="10">
        <v>2</v>
      </c>
      <c r="P35" s="10"/>
      <c r="Q35" s="9"/>
      <c r="R35" s="9">
        <v>2</v>
      </c>
      <c r="S35" s="10">
        <v>1</v>
      </c>
      <c r="T35" s="10"/>
      <c r="U35" s="9">
        <v>1</v>
      </c>
      <c r="V35" s="9"/>
      <c r="W35" s="10"/>
      <c r="X35" s="10">
        <v>2</v>
      </c>
      <c r="Y35" s="9">
        <v>1</v>
      </c>
      <c r="Z35" s="9"/>
      <c r="AA35" s="11">
        <f t="shared" si="1"/>
        <v>13</v>
      </c>
    </row>
    <row r="36" spans="1:27" ht="30" customHeight="1" x14ac:dyDescent="0.25">
      <c r="A36" s="4" t="str">
        <f t="shared" si="5"/>
        <v>Московский</v>
      </c>
      <c r="B36" s="12" t="str">
        <f t="shared" si="5"/>
        <v>ГБОУ СОШ №489</v>
      </c>
      <c r="C36" s="6">
        <f t="shared" si="5"/>
        <v>11489</v>
      </c>
      <c r="D36" s="6" t="str">
        <f t="shared" si="5"/>
        <v>СОШ</v>
      </c>
      <c r="E36" s="13" t="s">
        <v>45</v>
      </c>
      <c r="F36" s="8">
        <v>132</v>
      </c>
      <c r="G36" s="8">
        <v>125</v>
      </c>
      <c r="H36" s="8">
        <f t="shared" si="4"/>
        <v>11489033</v>
      </c>
      <c r="I36" s="9"/>
      <c r="J36" s="9">
        <v>2</v>
      </c>
      <c r="K36" s="10">
        <v>1</v>
      </c>
      <c r="L36" s="10"/>
      <c r="M36" s="9">
        <v>1</v>
      </c>
      <c r="N36" s="9"/>
      <c r="O36" s="10">
        <v>1</v>
      </c>
      <c r="P36" s="10"/>
      <c r="Q36" s="9">
        <v>1</v>
      </c>
      <c r="R36" s="9"/>
      <c r="S36" s="10">
        <v>0</v>
      </c>
      <c r="T36" s="10"/>
      <c r="U36" s="9">
        <v>1</v>
      </c>
      <c r="V36" s="9"/>
      <c r="W36" s="10">
        <v>1</v>
      </c>
      <c r="X36" s="10"/>
      <c r="Y36" s="9"/>
      <c r="Z36" s="9">
        <v>1</v>
      </c>
      <c r="AA36" s="11">
        <f t="shared" si="1"/>
        <v>9</v>
      </c>
    </row>
    <row r="37" spans="1:27" ht="30" customHeight="1" x14ac:dyDescent="0.25">
      <c r="A37" s="4" t="str">
        <f t="shared" si="5"/>
        <v>Московский</v>
      </c>
      <c r="B37" s="12" t="str">
        <f t="shared" si="5"/>
        <v>ГБОУ СОШ №489</v>
      </c>
      <c r="C37" s="6">
        <f t="shared" si="5"/>
        <v>11489</v>
      </c>
      <c r="D37" s="6" t="str">
        <f t="shared" si="5"/>
        <v>СОШ</v>
      </c>
      <c r="E37" s="8" t="str">
        <f t="shared" si="5"/>
        <v xml:space="preserve">3б </v>
      </c>
      <c r="F37" s="8">
        <f t="shared" si="5"/>
        <v>132</v>
      </c>
      <c r="G37" s="8">
        <f t="shared" si="5"/>
        <v>125</v>
      </c>
      <c r="H37" s="8">
        <f t="shared" si="4"/>
        <v>11489034</v>
      </c>
      <c r="I37" s="9">
        <v>2</v>
      </c>
      <c r="J37" s="9"/>
      <c r="K37" s="10"/>
      <c r="L37" s="10">
        <v>1</v>
      </c>
      <c r="M37" s="9">
        <v>0</v>
      </c>
      <c r="N37" s="9"/>
      <c r="O37" s="10">
        <v>2</v>
      </c>
      <c r="P37" s="10"/>
      <c r="Q37" s="9"/>
      <c r="R37" s="9">
        <v>2</v>
      </c>
      <c r="S37" s="10">
        <v>1</v>
      </c>
      <c r="T37" s="10"/>
      <c r="U37" s="9">
        <v>1</v>
      </c>
      <c r="V37" s="9"/>
      <c r="W37" s="10"/>
      <c r="X37" s="10">
        <v>2</v>
      </c>
      <c r="Y37" s="9">
        <v>1</v>
      </c>
      <c r="Z37" s="9"/>
      <c r="AA37" s="11">
        <f t="shared" si="1"/>
        <v>12</v>
      </c>
    </row>
    <row r="38" spans="1:27" ht="30" customHeight="1" x14ac:dyDescent="0.25">
      <c r="A38" s="4" t="str">
        <f t="shared" si="5"/>
        <v>Московский</v>
      </c>
      <c r="B38" s="12" t="str">
        <f t="shared" si="5"/>
        <v>ГБОУ СОШ №489</v>
      </c>
      <c r="C38" s="6">
        <f t="shared" si="5"/>
        <v>11489</v>
      </c>
      <c r="D38" s="6" t="str">
        <f t="shared" si="5"/>
        <v>СОШ</v>
      </c>
      <c r="E38" s="8" t="str">
        <f t="shared" si="5"/>
        <v xml:space="preserve">3б </v>
      </c>
      <c r="F38" s="8">
        <f t="shared" si="5"/>
        <v>132</v>
      </c>
      <c r="G38" s="8">
        <f t="shared" si="5"/>
        <v>125</v>
      </c>
      <c r="H38" s="8">
        <f t="shared" si="4"/>
        <v>11489035</v>
      </c>
      <c r="I38" s="9"/>
      <c r="J38" s="9">
        <v>2</v>
      </c>
      <c r="K38" s="10"/>
      <c r="L38" s="10">
        <v>1</v>
      </c>
      <c r="M38" s="9">
        <v>1</v>
      </c>
      <c r="N38" s="9"/>
      <c r="O38" s="10"/>
      <c r="P38" s="10">
        <v>2</v>
      </c>
      <c r="Q38" s="9"/>
      <c r="R38" s="9">
        <v>2</v>
      </c>
      <c r="S38" s="10">
        <v>1</v>
      </c>
      <c r="T38" s="10"/>
      <c r="U38" s="9"/>
      <c r="V38" s="9">
        <v>0</v>
      </c>
      <c r="W38" s="10">
        <v>2</v>
      </c>
      <c r="X38" s="10"/>
      <c r="Y38" s="9">
        <v>1</v>
      </c>
      <c r="Z38" s="9"/>
      <c r="AA38" s="11">
        <f t="shared" si="1"/>
        <v>12</v>
      </c>
    </row>
    <row r="39" spans="1:27" ht="30" customHeight="1" x14ac:dyDescent="0.25">
      <c r="A39" s="4" t="str">
        <f t="shared" ref="A39:G54" si="6">A38</f>
        <v>Московский</v>
      </c>
      <c r="B39" s="12" t="str">
        <f t="shared" si="6"/>
        <v>ГБОУ СОШ №489</v>
      </c>
      <c r="C39" s="6">
        <f t="shared" si="6"/>
        <v>11489</v>
      </c>
      <c r="D39" s="6" t="str">
        <f t="shared" si="6"/>
        <v>СОШ</v>
      </c>
      <c r="E39" s="8" t="str">
        <f t="shared" si="6"/>
        <v xml:space="preserve">3б </v>
      </c>
      <c r="F39" s="8">
        <f t="shared" si="6"/>
        <v>132</v>
      </c>
      <c r="G39" s="8">
        <f t="shared" si="6"/>
        <v>125</v>
      </c>
      <c r="H39" s="8">
        <f t="shared" si="4"/>
        <v>11489036</v>
      </c>
      <c r="I39" s="9">
        <v>2</v>
      </c>
      <c r="J39" s="9"/>
      <c r="K39" s="10"/>
      <c r="L39" s="10">
        <v>1</v>
      </c>
      <c r="M39" s="9">
        <v>1</v>
      </c>
      <c r="N39" s="9"/>
      <c r="O39" s="10">
        <v>2</v>
      </c>
      <c r="P39" s="10"/>
      <c r="Q39" s="9"/>
      <c r="R39" s="9">
        <v>1</v>
      </c>
      <c r="S39" s="10">
        <v>1</v>
      </c>
      <c r="T39" s="10"/>
      <c r="U39" s="9">
        <v>1</v>
      </c>
      <c r="V39" s="9"/>
      <c r="W39" s="10"/>
      <c r="X39" s="10">
        <v>2</v>
      </c>
      <c r="Y39" s="9"/>
      <c r="Z39" s="9">
        <v>1</v>
      </c>
      <c r="AA39" s="11">
        <f t="shared" si="1"/>
        <v>12</v>
      </c>
    </row>
    <row r="40" spans="1:27" ht="30" customHeight="1" x14ac:dyDescent="0.25">
      <c r="A40" s="4" t="str">
        <f t="shared" si="6"/>
        <v>Московский</v>
      </c>
      <c r="B40" s="12" t="str">
        <f t="shared" si="6"/>
        <v>ГБОУ СОШ №489</v>
      </c>
      <c r="C40" s="6">
        <f t="shared" si="6"/>
        <v>11489</v>
      </c>
      <c r="D40" s="6" t="str">
        <f t="shared" si="6"/>
        <v>СОШ</v>
      </c>
      <c r="E40" s="8" t="str">
        <f t="shared" si="6"/>
        <v xml:space="preserve">3б </v>
      </c>
      <c r="F40" s="8">
        <f t="shared" si="6"/>
        <v>132</v>
      </c>
      <c r="G40" s="8">
        <f t="shared" si="6"/>
        <v>125</v>
      </c>
      <c r="H40" s="8">
        <f t="shared" si="4"/>
        <v>11489037</v>
      </c>
      <c r="I40" s="9">
        <v>2</v>
      </c>
      <c r="J40" s="9"/>
      <c r="K40" s="10">
        <v>0</v>
      </c>
      <c r="L40" s="10"/>
      <c r="M40" s="9">
        <v>1</v>
      </c>
      <c r="N40" s="9"/>
      <c r="O40" s="10">
        <v>1</v>
      </c>
      <c r="P40" s="10"/>
      <c r="Q40" s="9">
        <v>2</v>
      </c>
      <c r="R40" s="9"/>
      <c r="S40" s="10">
        <v>1</v>
      </c>
      <c r="T40" s="10"/>
      <c r="U40" s="9">
        <v>1</v>
      </c>
      <c r="V40" s="9"/>
      <c r="W40" s="10"/>
      <c r="X40" s="10">
        <v>2</v>
      </c>
      <c r="Y40" s="9">
        <v>0</v>
      </c>
      <c r="Z40" s="9"/>
      <c r="AA40" s="11">
        <f t="shared" si="1"/>
        <v>10</v>
      </c>
    </row>
    <row r="41" spans="1:27" ht="30" customHeight="1" x14ac:dyDescent="0.25">
      <c r="A41" s="4" t="str">
        <f t="shared" si="6"/>
        <v>Московский</v>
      </c>
      <c r="B41" s="12" t="str">
        <f t="shared" si="6"/>
        <v>ГБОУ СОШ №489</v>
      </c>
      <c r="C41" s="6">
        <f t="shared" si="6"/>
        <v>11489</v>
      </c>
      <c r="D41" s="6" t="str">
        <f t="shared" si="6"/>
        <v>СОШ</v>
      </c>
      <c r="E41" s="8" t="str">
        <f t="shared" si="6"/>
        <v xml:space="preserve">3б </v>
      </c>
      <c r="F41" s="8">
        <f t="shared" si="6"/>
        <v>132</v>
      </c>
      <c r="G41" s="8">
        <f t="shared" si="6"/>
        <v>125</v>
      </c>
      <c r="H41" s="8">
        <f t="shared" si="4"/>
        <v>11489038</v>
      </c>
      <c r="I41" s="9">
        <v>2</v>
      </c>
      <c r="J41" s="9"/>
      <c r="K41" s="10">
        <v>1</v>
      </c>
      <c r="L41" s="10"/>
      <c r="M41" s="9"/>
      <c r="N41" s="9">
        <v>1</v>
      </c>
      <c r="O41" s="10">
        <v>1</v>
      </c>
      <c r="P41" s="10"/>
      <c r="Q41" s="9"/>
      <c r="R41" s="9">
        <v>2</v>
      </c>
      <c r="S41" s="10">
        <v>1</v>
      </c>
      <c r="T41" s="10"/>
      <c r="U41" s="9"/>
      <c r="V41" s="9">
        <v>1</v>
      </c>
      <c r="W41" s="10"/>
      <c r="X41" s="10">
        <v>1</v>
      </c>
      <c r="Y41" s="9"/>
      <c r="Z41" s="9">
        <v>1</v>
      </c>
      <c r="AA41" s="11">
        <f t="shared" si="1"/>
        <v>11</v>
      </c>
    </row>
    <row r="42" spans="1:27" ht="30" customHeight="1" x14ac:dyDescent="0.25">
      <c r="A42" s="4" t="str">
        <f t="shared" si="6"/>
        <v>Московский</v>
      </c>
      <c r="B42" s="12" t="str">
        <f t="shared" si="6"/>
        <v>ГБОУ СОШ №489</v>
      </c>
      <c r="C42" s="6">
        <f t="shared" si="6"/>
        <v>11489</v>
      </c>
      <c r="D42" s="6" t="str">
        <f t="shared" si="6"/>
        <v>СОШ</v>
      </c>
      <c r="E42" s="8" t="str">
        <f t="shared" si="6"/>
        <v xml:space="preserve">3б </v>
      </c>
      <c r="F42" s="8">
        <f t="shared" si="6"/>
        <v>132</v>
      </c>
      <c r="G42" s="8">
        <f t="shared" si="6"/>
        <v>125</v>
      </c>
      <c r="H42" s="8">
        <f t="shared" si="4"/>
        <v>11489039</v>
      </c>
      <c r="I42" s="9"/>
      <c r="J42" s="9">
        <v>2</v>
      </c>
      <c r="K42" s="10"/>
      <c r="L42" s="10">
        <v>1</v>
      </c>
      <c r="M42" s="9"/>
      <c r="N42" s="9">
        <v>1</v>
      </c>
      <c r="O42" s="10">
        <v>2</v>
      </c>
      <c r="P42" s="10"/>
      <c r="Q42" s="9">
        <v>1</v>
      </c>
      <c r="R42" s="9"/>
      <c r="S42" s="10">
        <v>1</v>
      </c>
      <c r="T42" s="10"/>
      <c r="U42" s="9"/>
      <c r="V42" s="9">
        <v>1</v>
      </c>
      <c r="W42" s="10">
        <v>2</v>
      </c>
      <c r="X42" s="10"/>
      <c r="Y42" s="9">
        <v>1</v>
      </c>
      <c r="Z42" s="9"/>
      <c r="AA42" s="11">
        <f t="shared" si="1"/>
        <v>12</v>
      </c>
    </row>
    <row r="43" spans="1:27" ht="30" customHeight="1" x14ac:dyDescent="0.25">
      <c r="A43" s="4" t="str">
        <f t="shared" si="6"/>
        <v>Московский</v>
      </c>
      <c r="B43" s="12" t="str">
        <f t="shared" si="6"/>
        <v>ГБОУ СОШ №489</v>
      </c>
      <c r="C43" s="6">
        <f t="shared" si="6"/>
        <v>11489</v>
      </c>
      <c r="D43" s="6" t="str">
        <f t="shared" si="6"/>
        <v>СОШ</v>
      </c>
      <c r="E43" s="8" t="str">
        <f t="shared" si="6"/>
        <v xml:space="preserve">3б </v>
      </c>
      <c r="F43" s="8">
        <f t="shared" si="6"/>
        <v>132</v>
      </c>
      <c r="G43" s="8">
        <f t="shared" si="6"/>
        <v>125</v>
      </c>
      <c r="H43" s="8">
        <f t="shared" si="4"/>
        <v>11489040</v>
      </c>
      <c r="I43" s="9"/>
      <c r="J43" s="9">
        <v>2</v>
      </c>
      <c r="K43" s="10">
        <v>1</v>
      </c>
      <c r="L43" s="10"/>
      <c r="M43" s="9">
        <v>0</v>
      </c>
      <c r="N43" s="9"/>
      <c r="O43" s="10">
        <v>2</v>
      </c>
      <c r="P43" s="10"/>
      <c r="Q43" s="9">
        <v>1</v>
      </c>
      <c r="R43" s="9"/>
      <c r="S43" s="10">
        <v>1</v>
      </c>
      <c r="T43" s="10"/>
      <c r="U43" s="9">
        <v>1</v>
      </c>
      <c r="V43" s="9"/>
      <c r="W43" s="10">
        <v>2</v>
      </c>
      <c r="X43" s="10"/>
      <c r="Y43" s="9">
        <v>1</v>
      </c>
      <c r="Z43" s="9"/>
      <c r="AA43" s="11">
        <f t="shared" si="1"/>
        <v>11</v>
      </c>
    </row>
    <row r="44" spans="1:27" ht="30" customHeight="1" x14ac:dyDescent="0.25">
      <c r="A44" s="4" t="str">
        <f t="shared" si="6"/>
        <v>Московский</v>
      </c>
      <c r="B44" s="12" t="str">
        <f t="shared" si="6"/>
        <v>ГБОУ СОШ №489</v>
      </c>
      <c r="C44" s="6">
        <f t="shared" si="6"/>
        <v>11489</v>
      </c>
      <c r="D44" s="6" t="str">
        <f t="shared" si="6"/>
        <v>СОШ</v>
      </c>
      <c r="E44" s="8" t="str">
        <f t="shared" si="6"/>
        <v xml:space="preserve">3б </v>
      </c>
      <c r="F44" s="8">
        <f t="shared" si="6"/>
        <v>132</v>
      </c>
      <c r="G44" s="8">
        <f t="shared" si="6"/>
        <v>125</v>
      </c>
      <c r="H44" s="8">
        <f t="shared" si="4"/>
        <v>11489041</v>
      </c>
      <c r="I44" s="9"/>
      <c r="J44" s="9">
        <v>2</v>
      </c>
      <c r="K44" s="10">
        <v>1</v>
      </c>
      <c r="L44" s="10"/>
      <c r="M44" s="9"/>
      <c r="N44" s="9">
        <v>0</v>
      </c>
      <c r="O44" s="10">
        <v>2</v>
      </c>
      <c r="P44" s="10"/>
      <c r="Q44" s="9"/>
      <c r="R44" s="9">
        <v>1</v>
      </c>
      <c r="S44" s="10">
        <v>1</v>
      </c>
      <c r="T44" s="10"/>
      <c r="U44" s="9">
        <v>1</v>
      </c>
      <c r="V44" s="9"/>
      <c r="W44" s="10">
        <v>1</v>
      </c>
      <c r="X44" s="10"/>
      <c r="Y44" s="9"/>
      <c r="Z44" s="9">
        <v>1</v>
      </c>
      <c r="AA44" s="11">
        <f t="shared" si="1"/>
        <v>10</v>
      </c>
    </row>
    <row r="45" spans="1:27" ht="30" customHeight="1" x14ac:dyDescent="0.25">
      <c r="A45" s="4" t="str">
        <f t="shared" si="6"/>
        <v>Московский</v>
      </c>
      <c r="B45" s="12" t="str">
        <f t="shared" si="6"/>
        <v>ГБОУ СОШ №489</v>
      </c>
      <c r="C45" s="6">
        <f t="shared" si="6"/>
        <v>11489</v>
      </c>
      <c r="D45" s="6" t="str">
        <f t="shared" si="6"/>
        <v>СОШ</v>
      </c>
      <c r="E45" s="8" t="str">
        <f t="shared" si="6"/>
        <v xml:space="preserve">3б </v>
      </c>
      <c r="F45" s="8">
        <f t="shared" si="6"/>
        <v>132</v>
      </c>
      <c r="G45" s="8">
        <f t="shared" si="6"/>
        <v>125</v>
      </c>
      <c r="H45" s="8">
        <f t="shared" si="4"/>
        <v>11489042</v>
      </c>
      <c r="I45" s="9">
        <v>2</v>
      </c>
      <c r="J45" s="9"/>
      <c r="K45" s="10">
        <v>1</v>
      </c>
      <c r="L45" s="10"/>
      <c r="M45" s="9">
        <v>1</v>
      </c>
      <c r="N45" s="9"/>
      <c r="O45" s="10">
        <v>1</v>
      </c>
      <c r="P45" s="10"/>
      <c r="Q45" s="9">
        <v>1</v>
      </c>
      <c r="R45" s="9"/>
      <c r="S45" s="10"/>
      <c r="T45" s="10">
        <v>1</v>
      </c>
      <c r="U45" s="9">
        <v>1</v>
      </c>
      <c r="V45" s="9"/>
      <c r="W45" s="10">
        <v>1</v>
      </c>
      <c r="X45" s="10"/>
      <c r="Y45" s="9">
        <v>1</v>
      </c>
      <c r="Z45" s="9"/>
      <c r="AA45" s="11">
        <f t="shared" si="1"/>
        <v>10</v>
      </c>
    </row>
    <row r="46" spans="1:27" ht="30" customHeight="1" x14ac:dyDescent="0.25">
      <c r="A46" s="4" t="str">
        <f t="shared" si="6"/>
        <v>Московский</v>
      </c>
      <c r="B46" s="12" t="str">
        <f t="shared" si="6"/>
        <v>ГБОУ СОШ №489</v>
      </c>
      <c r="C46" s="6">
        <f t="shared" si="6"/>
        <v>11489</v>
      </c>
      <c r="D46" s="6" t="str">
        <f t="shared" si="6"/>
        <v>СОШ</v>
      </c>
      <c r="E46" s="8" t="str">
        <f t="shared" si="6"/>
        <v xml:space="preserve">3б </v>
      </c>
      <c r="F46" s="8">
        <f t="shared" si="6"/>
        <v>132</v>
      </c>
      <c r="G46" s="8">
        <f t="shared" si="6"/>
        <v>125</v>
      </c>
      <c r="H46" s="8">
        <f t="shared" si="4"/>
        <v>11489043</v>
      </c>
      <c r="I46" s="9">
        <v>2</v>
      </c>
      <c r="J46" s="9"/>
      <c r="K46" s="10">
        <v>1</v>
      </c>
      <c r="L46" s="10"/>
      <c r="M46" s="9"/>
      <c r="N46" s="9">
        <v>1</v>
      </c>
      <c r="O46" s="10">
        <v>2</v>
      </c>
      <c r="P46" s="10"/>
      <c r="Q46" s="9"/>
      <c r="R46" s="9">
        <v>2</v>
      </c>
      <c r="S46" s="10"/>
      <c r="T46" s="10">
        <v>1</v>
      </c>
      <c r="U46" s="9"/>
      <c r="V46" s="9">
        <v>1</v>
      </c>
      <c r="W46" s="10"/>
      <c r="X46" s="10">
        <v>2</v>
      </c>
      <c r="Y46" s="9"/>
      <c r="Z46" s="9">
        <v>1</v>
      </c>
      <c r="AA46" s="11">
        <f t="shared" si="1"/>
        <v>13</v>
      </c>
    </row>
    <row r="47" spans="1:27" ht="30" customHeight="1" x14ac:dyDescent="0.25">
      <c r="A47" s="4" t="str">
        <f t="shared" si="6"/>
        <v>Московский</v>
      </c>
      <c r="B47" s="12" t="str">
        <f t="shared" si="6"/>
        <v>ГБОУ СОШ №489</v>
      </c>
      <c r="C47" s="6">
        <f t="shared" si="6"/>
        <v>11489</v>
      </c>
      <c r="D47" s="6" t="str">
        <f t="shared" si="6"/>
        <v>СОШ</v>
      </c>
      <c r="E47" s="8" t="str">
        <f t="shared" si="6"/>
        <v xml:space="preserve">3б </v>
      </c>
      <c r="F47" s="8">
        <f t="shared" si="6"/>
        <v>132</v>
      </c>
      <c r="G47" s="8">
        <f t="shared" si="6"/>
        <v>125</v>
      </c>
      <c r="H47" s="8">
        <f t="shared" si="4"/>
        <v>11489044</v>
      </c>
      <c r="I47" s="9"/>
      <c r="J47" s="9">
        <v>2</v>
      </c>
      <c r="K47" s="10"/>
      <c r="L47" s="10">
        <v>1</v>
      </c>
      <c r="M47" s="9">
        <v>1</v>
      </c>
      <c r="N47" s="9"/>
      <c r="O47" s="10">
        <v>2</v>
      </c>
      <c r="P47" s="10"/>
      <c r="Q47" s="9"/>
      <c r="R47" s="9">
        <v>2</v>
      </c>
      <c r="S47" s="10"/>
      <c r="T47" s="10">
        <v>1</v>
      </c>
      <c r="U47" s="9">
        <v>1</v>
      </c>
      <c r="V47" s="9"/>
      <c r="W47" s="10">
        <v>2</v>
      </c>
      <c r="X47" s="10"/>
      <c r="Y47" s="9">
        <v>0</v>
      </c>
      <c r="Z47" s="9"/>
      <c r="AA47" s="11">
        <f t="shared" si="1"/>
        <v>12</v>
      </c>
    </row>
    <row r="48" spans="1:27" ht="30" customHeight="1" x14ac:dyDescent="0.25">
      <c r="A48" s="4" t="str">
        <f t="shared" si="6"/>
        <v>Московский</v>
      </c>
      <c r="B48" s="12" t="str">
        <f t="shared" si="6"/>
        <v>ГБОУ СОШ №489</v>
      </c>
      <c r="C48" s="6">
        <f t="shared" si="6"/>
        <v>11489</v>
      </c>
      <c r="D48" s="6" t="str">
        <f t="shared" si="6"/>
        <v>СОШ</v>
      </c>
      <c r="E48" s="8" t="str">
        <f t="shared" si="6"/>
        <v xml:space="preserve">3б </v>
      </c>
      <c r="F48" s="8">
        <f t="shared" si="6"/>
        <v>132</v>
      </c>
      <c r="G48" s="8">
        <f t="shared" si="6"/>
        <v>125</v>
      </c>
      <c r="H48" s="8">
        <f t="shared" si="4"/>
        <v>11489045</v>
      </c>
      <c r="I48" s="9"/>
      <c r="J48" s="9">
        <v>2</v>
      </c>
      <c r="K48" s="10"/>
      <c r="L48" s="10">
        <v>1</v>
      </c>
      <c r="M48" s="9">
        <v>1</v>
      </c>
      <c r="N48" s="9"/>
      <c r="O48" s="10">
        <v>2</v>
      </c>
      <c r="P48" s="10"/>
      <c r="Q48" s="9"/>
      <c r="R48" s="9">
        <v>2</v>
      </c>
      <c r="S48" s="10">
        <v>1</v>
      </c>
      <c r="T48" s="10"/>
      <c r="U48" s="9"/>
      <c r="V48" s="9">
        <v>1</v>
      </c>
      <c r="W48" s="10">
        <v>2</v>
      </c>
      <c r="X48" s="10"/>
      <c r="Y48" s="9">
        <v>0</v>
      </c>
      <c r="Z48" s="9"/>
      <c r="AA48" s="11">
        <f t="shared" si="1"/>
        <v>12</v>
      </c>
    </row>
    <row r="49" spans="1:27" ht="30" customHeight="1" x14ac:dyDescent="0.25">
      <c r="A49" s="4" t="str">
        <f t="shared" si="6"/>
        <v>Московский</v>
      </c>
      <c r="B49" s="12" t="str">
        <f t="shared" si="6"/>
        <v>ГБОУ СОШ №489</v>
      </c>
      <c r="C49" s="6">
        <f t="shared" si="6"/>
        <v>11489</v>
      </c>
      <c r="D49" s="6" t="str">
        <f t="shared" si="6"/>
        <v>СОШ</v>
      </c>
      <c r="E49" s="8" t="str">
        <f t="shared" si="6"/>
        <v xml:space="preserve">3б </v>
      </c>
      <c r="F49" s="8">
        <f t="shared" si="6"/>
        <v>132</v>
      </c>
      <c r="G49" s="8">
        <f t="shared" si="6"/>
        <v>125</v>
      </c>
      <c r="H49" s="8">
        <f t="shared" si="4"/>
        <v>11489046</v>
      </c>
      <c r="I49" s="9">
        <v>2</v>
      </c>
      <c r="J49" s="9"/>
      <c r="K49" s="10">
        <v>0</v>
      </c>
      <c r="L49" s="10"/>
      <c r="M49" s="9">
        <v>1</v>
      </c>
      <c r="N49" s="9"/>
      <c r="O49" s="10">
        <v>2</v>
      </c>
      <c r="P49" s="10"/>
      <c r="Q49" s="9"/>
      <c r="R49" s="9">
        <v>1</v>
      </c>
      <c r="S49" s="10">
        <v>1</v>
      </c>
      <c r="T49" s="10"/>
      <c r="U49" s="9">
        <v>1</v>
      </c>
      <c r="V49" s="9"/>
      <c r="W49" s="10">
        <v>1</v>
      </c>
      <c r="X49" s="10"/>
      <c r="Y49" s="9">
        <v>1</v>
      </c>
      <c r="Z49" s="9"/>
      <c r="AA49" s="11">
        <f t="shared" si="1"/>
        <v>10</v>
      </c>
    </row>
    <row r="50" spans="1:27" ht="30" customHeight="1" x14ac:dyDescent="0.25">
      <c r="A50" s="4" t="str">
        <f t="shared" si="6"/>
        <v>Московский</v>
      </c>
      <c r="B50" s="12" t="str">
        <f t="shared" si="6"/>
        <v>ГБОУ СОШ №489</v>
      </c>
      <c r="C50" s="6">
        <f t="shared" si="6"/>
        <v>11489</v>
      </c>
      <c r="D50" s="6" t="str">
        <f t="shared" si="6"/>
        <v>СОШ</v>
      </c>
      <c r="E50" s="8" t="str">
        <f t="shared" si="6"/>
        <v xml:space="preserve">3б </v>
      </c>
      <c r="F50" s="8">
        <f t="shared" si="6"/>
        <v>132</v>
      </c>
      <c r="G50" s="8">
        <f t="shared" si="6"/>
        <v>125</v>
      </c>
      <c r="H50" s="8">
        <f t="shared" si="4"/>
        <v>11489047</v>
      </c>
      <c r="I50" s="9"/>
      <c r="J50" s="9">
        <v>2</v>
      </c>
      <c r="K50" s="10"/>
      <c r="L50" s="10">
        <v>1</v>
      </c>
      <c r="M50" s="9">
        <v>1</v>
      </c>
      <c r="N50" s="9"/>
      <c r="O50" s="10">
        <v>2</v>
      </c>
      <c r="P50" s="10"/>
      <c r="Q50" s="9"/>
      <c r="R50" s="9">
        <v>2</v>
      </c>
      <c r="S50" s="10">
        <v>1</v>
      </c>
      <c r="T50" s="10"/>
      <c r="U50" s="9"/>
      <c r="V50" s="9">
        <v>1</v>
      </c>
      <c r="W50" s="10"/>
      <c r="X50" s="10">
        <v>2</v>
      </c>
      <c r="Y50" s="9">
        <v>1</v>
      </c>
      <c r="Z50" s="9"/>
      <c r="AA50" s="11">
        <f t="shared" si="1"/>
        <v>13</v>
      </c>
    </row>
    <row r="51" spans="1:27" ht="30" customHeight="1" x14ac:dyDescent="0.25">
      <c r="A51" s="4" t="str">
        <f t="shared" si="6"/>
        <v>Московский</v>
      </c>
      <c r="B51" s="12" t="str">
        <f t="shared" si="6"/>
        <v>ГБОУ СОШ №489</v>
      </c>
      <c r="C51" s="6">
        <f t="shared" si="6"/>
        <v>11489</v>
      </c>
      <c r="D51" s="6" t="str">
        <f t="shared" si="6"/>
        <v>СОШ</v>
      </c>
      <c r="E51" s="8" t="str">
        <f t="shared" si="6"/>
        <v xml:space="preserve">3б </v>
      </c>
      <c r="F51" s="8">
        <f t="shared" si="6"/>
        <v>132</v>
      </c>
      <c r="G51" s="8">
        <f t="shared" si="6"/>
        <v>125</v>
      </c>
      <c r="H51" s="8">
        <f t="shared" si="4"/>
        <v>11489048</v>
      </c>
      <c r="I51" s="9"/>
      <c r="J51" s="9">
        <v>2</v>
      </c>
      <c r="K51" s="10"/>
      <c r="L51" s="10">
        <v>0</v>
      </c>
      <c r="M51" s="9">
        <v>1</v>
      </c>
      <c r="N51" s="9"/>
      <c r="O51" s="10">
        <v>2</v>
      </c>
      <c r="P51" s="10"/>
      <c r="Q51" s="9">
        <v>1</v>
      </c>
      <c r="R51" s="9"/>
      <c r="S51" s="10">
        <v>1</v>
      </c>
      <c r="T51" s="10"/>
      <c r="U51" s="9">
        <v>1</v>
      </c>
      <c r="V51" s="9"/>
      <c r="W51" s="10">
        <v>1</v>
      </c>
      <c r="X51" s="10"/>
      <c r="Y51" s="9">
        <v>1</v>
      </c>
      <c r="Z51" s="9"/>
      <c r="AA51" s="11">
        <f t="shared" si="1"/>
        <v>10</v>
      </c>
    </row>
    <row r="52" spans="1:27" ht="30" customHeight="1" x14ac:dyDescent="0.25">
      <c r="A52" s="4" t="str">
        <f t="shared" si="6"/>
        <v>Московский</v>
      </c>
      <c r="B52" s="12" t="str">
        <f t="shared" si="6"/>
        <v>ГБОУ СОШ №489</v>
      </c>
      <c r="C52" s="6">
        <f t="shared" si="6"/>
        <v>11489</v>
      </c>
      <c r="D52" s="6" t="str">
        <f t="shared" si="6"/>
        <v>СОШ</v>
      </c>
      <c r="E52" s="8" t="str">
        <f t="shared" si="6"/>
        <v xml:space="preserve">3б </v>
      </c>
      <c r="F52" s="8">
        <f t="shared" si="6"/>
        <v>132</v>
      </c>
      <c r="G52" s="8">
        <f t="shared" si="6"/>
        <v>125</v>
      </c>
      <c r="H52" s="8">
        <f t="shared" si="4"/>
        <v>11489049</v>
      </c>
      <c r="I52" s="9">
        <v>2</v>
      </c>
      <c r="J52" s="9"/>
      <c r="K52" s="10">
        <v>1</v>
      </c>
      <c r="L52" s="10"/>
      <c r="M52" s="9">
        <v>1</v>
      </c>
      <c r="N52" s="9"/>
      <c r="O52" s="10">
        <v>2</v>
      </c>
      <c r="P52" s="10"/>
      <c r="Q52" s="9"/>
      <c r="R52" s="9">
        <v>2</v>
      </c>
      <c r="S52" s="10">
        <v>1</v>
      </c>
      <c r="T52" s="10"/>
      <c r="U52" s="9">
        <v>1</v>
      </c>
      <c r="V52" s="9"/>
      <c r="W52" s="10"/>
      <c r="X52" s="10">
        <v>2</v>
      </c>
      <c r="Y52" s="9">
        <v>1</v>
      </c>
      <c r="Z52" s="9"/>
      <c r="AA52" s="11">
        <f t="shared" si="1"/>
        <v>13</v>
      </c>
    </row>
    <row r="53" spans="1:27" ht="30" customHeight="1" x14ac:dyDescent="0.25">
      <c r="A53" s="4" t="str">
        <f t="shared" si="6"/>
        <v>Московский</v>
      </c>
      <c r="B53" s="12" t="str">
        <f t="shared" si="6"/>
        <v>ГБОУ СОШ №489</v>
      </c>
      <c r="C53" s="6">
        <f t="shared" si="6"/>
        <v>11489</v>
      </c>
      <c r="D53" s="6" t="str">
        <f t="shared" si="6"/>
        <v>СОШ</v>
      </c>
      <c r="E53" s="8" t="str">
        <f t="shared" si="6"/>
        <v xml:space="preserve">3б </v>
      </c>
      <c r="F53" s="8">
        <f t="shared" si="6"/>
        <v>132</v>
      </c>
      <c r="G53" s="8">
        <f t="shared" si="6"/>
        <v>125</v>
      </c>
      <c r="H53" s="8">
        <f t="shared" si="4"/>
        <v>11489050</v>
      </c>
      <c r="I53" s="9">
        <v>2</v>
      </c>
      <c r="J53" s="9"/>
      <c r="K53" s="10">
        <v>1</v>
      </c>
      <c r="L53" s="10"/>
      <c r="M53" s="9">
        <v>1</v>
      </c>
      <c r="N53" s="9"/>
      <c r="O53" s="10">
        <v>2</v>
      </c>
      <c r="P53" s="10"/>
      <c r="Q53" s="9">
        <v>2</v>
      </c>
      <c r="R53" s="9"/>
      <c r="S53" s="10">
        <v>1</v>
      </c>
      <c r="T53" s="10"/>
      <c r="U53" s="9">
        <v>1</v>
      </c>
      <c r="V53" s="9"/>
      <c r="W53" s="10">
        <v>2</v>
      </c>
      <c r="X53" s="10"/>
      <c r="Y53" s="9">
        <v>1</v>
      </c>
      <c r="Z53" s="9"/>
      <c r="AA53" s="11">
        <f t="shared" si="1"/>
        <v>13</v>
      </c>
    </row>
    <row r="54" spans="1:27" ht="30" customHeight="1" x14ac:dyDescent="0.25">
      <c r="A54" s="4" t="str">
        <f t="shared" si="6"/>
        <v>Московский</v>
      </c>
      <c r="B54" s="12" t="str">
        <f t="shared" si="6"/>
        <v>ГБОУ СОШ №489</v>
      </c>
      <c r="C54" s="6">
        <f t="shared" si="6"/>
        <v>11489</v>
      </c>
      <c r="D54" s="6" t="str">
        <f t="shared" si="6"/>
        <v>СОШ</v>
      </c>
      <c r="E54" s="8" t="str">
        <f t="shared" si="6"/>
        <v xml:space="preserve">3б </v>
      </c>
      <c r="F54" s="8">
        <f t="shared" si="6"/>
        <v>132</v>
      </c>
      <c r="G54" s="8">
        <f t="shared" si="6"/>
        <v>125</v>
      </c>
      <c r="H54" s="8">
        <f t="shared" si="4"/>
        <v>11489051</v>
      </c>
      <c r="I54" s="9">
        <v>2</v>
      </c>
      <c r="J54" s="9"/>
      <c r="K54" s="10"/>
      <c r="L54" s="10">
        <v>1</v>
      </c>
      <c r="M54" s="9">
        <v>1</v>
      </c>
      <c r="N54" s="9"/>
      <c r="O54" s="10">
        <v>2</v>
      </c>
      <c r="P54" s="10"/>
      <c r="Q54" s="9">
        <v>2</v>
      </c>
      <c r="R54" s="9"/>
      <c r="S54" s="10">
        <v>1</v>
      </c>
      <c r="T54" s="10"/>
      <c r="U54" s="9">
        <v>1</v>
      </c>
      <c r="V54" s="9"/>
      <c r="W54" s="10"/>
      <c r="X54" s="10">
        <v>2</v>
      </c>
      <c r="Y54" s="9">
        <v>1</v>
      </c>
      <c r="Z54" s="9"/>
      <c r="AA54" s="11">
        <f t="shared" si="1"/>
        <v>13</v>
      </c>
    </row>
    <row r="55" spans="1:27" ht="30" customHeight="1" x14ac:dyDescent="0.25">
      <c r="A55" s="4" t="str">
        <f t="shared" ref="A55:G70" si="7">A54</f>
        <v>Московский</v>
      </c>
      <c r="B55" s="12" t="str">
        <f t="shared" si="7"/>
        <v>ГБОУ СОШ №489</v>
      </c>
      <c r="C55" s="6">
        <f t="shared" si="7"/>
        <v>11489</v>
      </c>
      <c r="D55" s="6" t="str">
        <f t="shared" si="7"/>
        <v>СОШ</v>
      </c>
      <c r="E55" s="8" t="str">
        <f t="shared" si="7"/>
        <v xml:space="preserve">3б </v>
      </c>
      <c r="F55" s="8">
        <f t="shared" si="7"/>
        <v>132</v>
      </c>
      <c r="G55" s="8">
        <f t="shared" si="7"/>
        <v>125</v>
      </c>
      <c r="H55" s="8">
        <f t="shared" si="4"/>
        <v>11489052</v>
      </c>
      <c r="I55" s="9">
        <v>2</v>
      </c>
      <c r="J55" s="9"/>
      <c r="K55" s="10">
        <v>0</v>
      </c>
      <c r="L55" s="10"/>
      <c r="M55" s="9">
        <v>1</v>
      </c>
      <c r="N55" s="9"/>
      <c r="O55" s="10">
        <v>2</v>
      </c>
      <c r="P55" s="10"/>
      <c r="Q55" s="9">
        <v>1</v>
      </c>
      <c r="R55" s="9"/>
      <c r="S55" s="10">
        <v>1</v>
      </c>
      <c r="T55" s="10"/>
      <c r="U55" s="9">
        <v>1</v>
      </c>
      <c r="V55" s="9"/>
      <c r="W55" s="10"/>
      <c r="X55" s="10">
        <v>2</v>
      </c>
      <c r="Y55" s="9">
        <v>0</v>
      </c>
      <c r="Z55" s="9"/>
      <c r="AA55" s="11">
        <f t="shared" si="1"/>
        <v>10</v>
      </c>
    </row>
    <row r="56" spans="1:27" ht="30" customHeight="1" x14ac:dyDescent="0.25">
      <c r="A56" s="4" t="str">
        <f t="shared" si="7"/>
        <v>Московский</v>
      </c>
      <c r="B56" s="12" t="str">
        <f t="shared" si="7"/>
        <v>ГБОУ СОШ №489</v>
      </c>
      <c r="C56" s="6">
        <f t="shared" si="7"/>
        <v>11489</v>
      </c>
      <c r="D56" s="6" t="str">
        <f t="shared" si="7"/>
        <v>СОШ</v>
      </c>
      <c r="E56" s="8" t="str">
        <f t="shared" si="7"/>
        <v xml:space="preserve">3б </v>
      </c>
      <c r="F56" s="8">
        <f t="shared" si="7"/>
        <v>132</v>
      </c>
      <c r="G56" s="8">
        <f t="shared" si="7"/>
        <v>125</v>
      </c>
      <c r="H56" s="8">
        <f t="shared" si="4"/>
        <v>11489053</v>
      </c>
      <c r="I56" s="9"/>
      <c r="J56" s="9">
        <v>2</v>
      </c>
      <c r="K56" s="10"/>
      <c r="L56" s="10">
        <v>1</v>
      </c>
      <c r="M56" s="9"/>
      <c r="N56" s="9">
        <v>1</v>
      </c>
      <c r="O56" s="10">
        <v>2</v>
      </c>
      <c r="P56" s="10"/>
      <c r="Q56" s="9">
        <v>2</v>
      </c>
      <c r="R56" s="9"/>
      <c r="S56" s="10">
        <v>1</v>
      </c>
      <c r="T56" s="10"/>
      <c r="U56" s="9">
        <v>1</v>
      </c>
      <c r="V56" s="9"/>
      <c r="W56" s="10">
        <v>2</v>
      </c>
      <c r="X56" s="10"/>
      <c r="Y56" s="9">
        <v>1</v>
      </c>
      <c r="Z56" s="9"/>
      <c r="AA56" s="11">
        <f t="shared" si="1"/>
        <v>13</v>
      </c>
    </row>
    <row r="57" spans="1:27" ht="30" customHeight="1" x14ac:dyDescent="0.25">
      <c r="A57" s="4" t="str">
        <f t="shared" si="7"/>
        <v>Московский</v>
      </c>
      <c r="B57" s="12" t="str">
        <f t="shared" si="7"/>
        <v>ГБОУ СОШ №489</v>
      </c>
      <c r="C57" s="6">
        <f t="shared" si="7"/>
        <v>11489</v>
      </c>
      <c r="D57" s="6" t="str">
        <f t="shared" si="7"/>
        <v>СОШ</v>
      </c>
      <c r="E57" s="8" t="str">
        <f t="shared" si="7"/>
        <v xml:space="preserve">3б </v>
      </c>
      <c r="F57" s="8">
        <f t="shared" si="7"/>
        <v>132</v>
      </c>
      <c r="G57" s="8">
        <f t="shared" si="7"/>
        <v>125</v>
      </c>
      <c r="H57" s="8">
        <f t="shared" si="4"/>
        <v>11489054</v>
      </c>
      <c r="I57" s="9"/>
      <c r="J57" s="9">
        <v>2</v>
      </c>
      <c r="K57" s="10"/>
      <c r="L57" s="10">
        <v>1</v>
      </c>
      <c r="M57" s="9">
        <v>1</v>
      </c>
      <c r="N57" s="9"/>
      <c r="O57" s="10">
        <v>2</v>
      </c>
      <c r="P57" s="10"/>
      <c r="Q57" s="9"/>
      <c r="R57" s="9">
        <v>2</v>
      </c>
      <c r="S57" s="10">
        <v>1</v>
      </c>
      <c r="T57" s="10"/>
      <c r="U57" s="9">
        <v>1</v>
      </c>
      <c r="V57" s="9"/>
      <c r="W57" s="10">
        <v>2</v>
      </c>
      <c r="X57" s="10"/>
      <c r="Y57" s="9">
        <v>1</v>
      </c>
      <c r="Z57" s="9"/>
      <c r="AA57" s="11">
        <f t="shared" si="1"/>
        <v>13</v>
      </c>
    </row>
    <row r="58" spans="1:27" ht="30" customHeight="1" x14ac:dyDescent="0.25">
      <c r="A58" s="4" t="str">
        <f t="shared" si="7"/>
        <v>Московский</v>
      </c>
      <c r="B58" s="12" t="str">
        <f t="shared" si="7"/>
        <v>ГБОУ СОШ №489</v>
      </c>
      <c r="C58" s="6">
        <f t="shared" si="7"/>
        <v>11489</v>
      </c>
      <c r="D58" s="6" t="str">
        <f t="shared" si="7"/>
        <v>СОШ</v>
      </c>
      <c r="E58" s="8" t="str">
        <f t="shared" si="7"/>
        <v xml:space="preserve">3б </v>
      </c>
      <c r="F58" s="8">
        <f t="shared" si="7"/>
        <v>132</v>
      </c>
      <c r="G58" s="8">
        <f t="shared" si="7"/>
        <v>125</v>
      </c>
      <c r="H58" s="8">
        <f t="shared" si="4"/>
        <v>11489055</v>
      </c>
      <c r="I58" s="9"/>
      <c r="J58" s="9">
        <v>2</v>
      </c>
      <c r="K58" s="10">
        <v>1</v>
      </c>
      <c r="L58" s="10"/>
      <c r="M58" s="9"/>
      <c r="N58" s="9">
        <v>1</v>
      </c>
      <c r="O58" s="10">
        <v>2</v>
      </c>
      <c r="P58" s="10"/>
      <c r="Q58" s="9"/>
      <c r="R58" s="9">
        <v>1</v>
      </c>
      <c r="S58" s="10">
        <v>1</v>
      </c>
      <c r="T58" s="10"/>
      <c r="U58" s="9">
        <v>1</v>
      </c>
      <c r="V58" s="9"/>
      <c r="W58" s="10">
        <v>1</v>
      </c>
      <c r="X58" s="10"/>
      <c r="Y58" s="9">
        <v>1</v>
      </c>
      <c r="Z58" s="9"/>
      <c r="AA58" s="11">
        <f t="shared" si="1"/>
        <v>11</v>
      </c>
    </row>
    <row r="59" spans="1:27" ht="30" customHeight="1" x14ac:dyDescent="0.25">
      <c r="A59" s="4" t="str">
        <f t="shared" si="7"/>
        <v>Московский</v>
      </c>
      <c r="B59" s="12" t="str">
        <f t="shared" si="7"/>
        <v>ГБОУ СОШ №489</v>
      </c>
      <c r="C59" s="6">
        <f t="shared" si="7"/>
        <v>11489</v>
      </c>
      <c r="D59" s="6" t="str">
        <f t="shared" si="7"/>
        <v>СОШ</v>
      </c>
      <c r="E59" s="8" t="str">
        <f t="shared" si="7"/>
        <v xml:space="preserve">3б </v>
      </c>
      <c r="F59" s="8">
        <f t="shared" si="7"/>
        <v>132</v>
      </c>
      <c r="G59" s="8">
        <f t="shared" si="7"/>
        <v>125</v>
      </c>
      <c r="H59" s="8">
        <f t="shared" si="4"/>
        <v>11489056</v>
      </c>
      <c r="I59" s="9"/>
      <c r="J59" s="9">
        <v>2</v>
      </c>
      <c r="K59" s="10"/>
      <c r="L59" s="10">
        <v>1</v>
      </c>
      <c r="M59" s="9"/>
      <c r="N59" s="9">
        <v>1</v>
      </c>
      <c r="O59" s="10">
        <v>2</v>
      </c>
      <c r="P59" s="10"/>
      <c r="Q59" s="9"/>
      <c r="R59" s="9">
        <v>2</v>
      </c>
      <c r="S59" s="10"/>
      <c r="T59" s="10">
        <v>1</v>
      </c>
      <c r="U59" s="9">
        <v>1</v>
      </c>
      <c r="V59" s="9"/>
      <c r="W59" s="10"/>
      <c r="X59" s="10">
        <v>2</v>
      </c>
      <c r="Y59" s="9">
        <v>1</v>
      </c>
      <c r="Z59" s="9"/>
      <c r="AA59" s="11">
        <f t="shared" si="1"/>
        <v>13</v>
      </c>
    </row>
    <row r="60" spans="1:27" ht="30" customHeight="1" x14ac:dyDescent="0.25">
      <c r="A60" s="4" t="str">
        <f t="shared" si="7"/>
        <v>Московский</v>
      </c>
      <c r="B60" s="12" t="str">
        <f t="shared" si="7"/>
        <v>ГБОУ СОШ №489</v>
      </c>
      <c r="C60" s="6">
        <f t="shared" si="7"/>
        <v>11489</v>
      </c>
      <c r="D60" s="6" t="str">
        <f t="shared" si="7"/>
        <v>СОШ</v>
      </c>
      <c r="E60" s="8" t="str">
        <f t="shared" si="7"/>
        <v xml:space="preserve">3б </v>
      </c>
      <c r="F60" s="8">
        <f t="shared" si="7"/>
        <v>132</v>
      </c>
      <c r="G60" s="8">
        <f t="shared" si="7"/>
        <v>125</v>
      </c>
      <c r="H60" s="8">
        <f t="shared" si="4"/>
        <v>11489057</v>
      </c>
      <c r="I60" s="9"/>
      <c r="J60" s="9">
        <v>2</v>
      </c>
      <c r="K60" s="10">
        <v>1</v>
      </c>
      <c r="L60" s="10"/>
      <c r="M60" s="9">
        <v>1</v>
      </c>
      <c r="N60" s="9"/>
      <c r="O60" s="10">
        <v>2</v>
      </c>
      <c r="P60" s="10"/>
      <c r="Q60" s="9">
        <v>0</v>
      </c>
      <c r="R60" s="9"/>
      <c r="S60" s="10"/>
      <c r="T60" s="10">
        <v>1</v>
      </c>
      <c r="U60" s="9"/>
      <c r="V60" s="9">
        <v>1</v>
      </c>
      <c r="W60" s="10"/>
      <c r="X60" s="10">
        <v>1</v>
      </c>
      <c r="Y60" s="9"/>
      <c r="Z60" s="9">
        <v>1</v>
      </c>
      <c r="AA60" s="11">
        <f t="shared" si="1"/>
        <v>10</v>
      </c>
    </row>
    <row r="61" spans="1:27" ht="30" customHeight="1" x14ac:dyDescent="0.25">
      <c r="A61" s="4" t="str">
        <f t="shared" si="7"/>
        <v>Московский</v>
      </c>
      <c r="B61" s="12" t="str">
        <f t="shared" si="7"/>
        <v>ГБОУ СОШ №489</v>
      </c>
      <c r="C61" s="6">
        <f t="shared" si="7"/>
        <v>11489</v>
      </c>
      <c r="D61" s="6" t="str">
        <f t="shared" si="7"/>
        <v>СОШ</v>
      </c>
      <c r="E61" s="8" t="str">
        <f t="shared" si="7"/>
        <v xml:space="preserve">3б </v>
      </c>
      <c r="F61" s="8">
        <f t="shared" si="7"/>
        <v>132</v>
      </c>
      <c r="G61" s="8">
        <f t="shared" si="7"/>
        <v>125</v>
      </c>
      <c r="H61" s="8">
        <f t="shared" si="4"/>
        <v>11489058</v>
      </c>
      <c r="I61" s="9"/>
      <c r="J61" s="9">
        <v>0</v>
      </c>
      <c r="K61" s="10">
        <v>1</v>
      </c>
      <c r="L61" s="10"/>
      <c r="M61" s="9">
        <v>1</v>
      </c>
      <c r="N61" s="9"/>
      <c r="O61" s="10"/>
      <c r="P61" s="10">
        <v>1</v>
      </c>
      <c r="Q61" s="9"/>
      <c r="R61" s="9">
        <v>0</v>
      </c>
      <c r="S61" s="10">
        <v>0</v>
      </c>
      <c r="T61" s="10"/>
      <c r="U61" s="9">
        <v>0</v>
      </c>
      <c r="V61" s="9"/>
      <c r="W61" s="10">
        <v>1</v>
      </c>
      <c r="X61" s="10"/>
      <c r="Y61" s="9">
        <v>0</v>
      </c>
      <c r="Z61" s="9"/>
      <c r="AA61" s="11">
        <f t="shared" si="1"/>
        <v>4</v>
      </c>
    </row>
    <row r="62" spans="1:27" ht="30" customHeight="1" x14ac:dyDescent="0.25">
      <c r="A62" s="4" t="str">
        <f t="shared" si="7"/>
        <v>Московский</v>
      </c>
      <c r="B62" s="12" t="str">
        <f t="shared" si="7"/>
        <v>ГБОУ СОШ №489</v>
      </c>
      <c r="C62" s="6">
        <f t="shared" si="7"/>
        <v>11489</v>
      </c>
      <c r="D62" s="6" t="str">
        <f t="shared" si="7"/>
        <v>СОШ</v>
      </c>
      <c r="E62" s="8" t="str">
        <f t="shared" si="7"/>
        <v xml:space="preserve">3б </v>
      </c>
      <c r="F62" s="8">
        <f t="shared" si="7"/>
        <v>132</v>
      </c>
      <c r="G62" s="8">
        <f t="shared" si="7"/>
        <v>125</v>
      </c>
      <c r="H62" s="8">
        <f t="shared" si="4"/>
        <v>11489059</v>
      </c>
      <c r="I62" s="9"/>
      <c r="J62" s="9">
        <v>2</v>
      </c>
      <c r="K62" s="10">
        <v>1</v>
      </c>
      <c r="L62" s="10"/>
      <c r="M62" s="9">
        <v>1</v>
      </c>
      <c r="N62" s="9"/>
      <c r="O62" s="10">
        <v>2</v>
      </c>
      <c r="P62" s="10"/>
      <c r="Q62" s="9"/>
      <c r="R62" s="9">
        <v>2</v>
      </c>
      <c r="S62" s="10"/>
      <c r="T62" s="10">
        <v>1</v>
      </c>
      <c r="U62" s="9"/>
      <c r="V62" s="9">
        <v>1</v>
      </c>
      <c r="W62" s="10"/>
      <c r="X62" s="10">
        <v>2</v>
      </c>
      <c r="Y62" s="9"/>
      <c r="Z62" s="9">
        <v>1</v>
      </c>
      <c r="AA62" s="11">
        <f t="shared" si="1"/>
        <v>13</v>
      </c>
    </row>
    <row r="63" spans="1:27" ht="30" customHeight="1" x14ac:dyDescent="0.25">
      <c r="A63" s="4" t="str">
        <f t="shared" si="7"/>
        <v>Московский</v>
      </c>
      <c r="B63" s="12" t="str">
        <f t="shared" si="7"/>
        <v>ГБОУ СОШ №489</v>
      </c>
      <c r="C63" s="6">
        <f t="shared" si="7"/>
        <v>11489</v>
      </c>
      <c r="D63" s="6" t="str">
        <f t="shared" si="7"/>
        <v>СОШ</v>
      </c>
      <c r="E63" s="8" t="str">
        <f t="shared" si="7"/>
        <v xml:space="preserve">3б </v>
      </c>
      <c r="F63" s="8">
        <f t="shared" si="7"/>
        <v>132</v>
      </c>
      <c r="G63" s="8">
        <f t="shared" si="7"/>
        <v>125</v>
      </c>
      <c r="H63" s="8">
        <f t="shared" si="4"/>
        <v>11489060</v>
      </c>
      <c r="I63" s="9"/>
      <c r="J63" s="9">
        <v>2</v>
      </c>
      <c r="K63" s="10">
        <v>1</v>
      </c>
      <c r="L63" s="10"/>
      <c r="M63" s="9">
        <v>1</v>
      </c>
      <c r="N63" s="9"/>
      <c r="O63" s="10"/>
      <c r="P63" s="10">
        <v>2</v>
      </c>
      <c r="Q63" s="9"/>
      <c r="R63" s="9">
        <v>2</v>
      </c>
      <c r="S63" s="10"/>
      <c r="T63" s="10">
        <v>1</v>
      </c>
      <c r="U63" s="9">
        <v>1</v>
      </c>
      <c r="V63" s="9"/>
      <c r="W63" s="10">
        <v>1</v>
      </c>
      <c r="X63" s="10"/>
      <c r="Y63" s="9"/>
      <c r="Z63" s="9">
        <v>1</v>
      </c>
      <c r="AA63" s="11">
        <f t="shared" si="1"/>
        <v>12</v>
      </c>
    </row>
    <row r="64" spans="1:27" ht="30" customHeight="1" x14ac:dyDescent="0.25">
      <c r="A64" s="4" t="str">
        <f t="shared" si="7"/>
        <v>Московский</v>
      </c>
      <c r="B64" s="12" t="str">
        <f t="shared" si="7"/>
        <v>ГБОУ СОШ №489</v>
      </c>
      <c r="C64" s="6">
        <f t="shared" si="7"/>
        <v>11489</v>
      </c>
      <c r="D64" s="6" t="str">
        <f t="shared" si="7"/>
        <v>СОШ</v>
      </c>
      <c r="E64" s="8" t="str">
        <f t="shared" si="7"/>
        <v xml:space="preserve">3б </v>
      </c>
      <c r="F64" s="8">
        <f t="shared" si="7"/>
        <v>132</v>
      </c>
      <c r="G64" s="8">
        <f t="shared" si="7"/>
        <v>125</v>
      </c>
      <c r="H64" s="8">
        <f t="shared" si="4"/>
        <v>11489061</v>
      </c>
      <c r="I64" s="9"/>
      <c r="J64" s="9">
        <v>2</v>
      </c>
      <c r="K64" s="10">
        <v>1</v>
      </c>
      <c r="L64" s="10"/>
      <c r="M64" s="9">
        <v>1</v>
      </c>
      <c r="N64" s="9"/>
      <c r="O64" s="10">
        <v>2</v>
      </c>
      <c r="P64" s="10"/>
      <c r="Q64" s="9"/>
      <c r="R64" s="9">
        <v>2</v>
      </c>
      <c r="S64" s="10">
        <v>1</v>
      </c>
      <c r="T64" s="10"/>
      <c r="U64" s="9">
        <v>1</v>
      </c>
      <c r="V64" s="9"/>
      <c r="W64" s="10"/>
      <c r="X64" s="10">
        <v>2</v>
      </c>
      <c r="Y64" s="9"/>
      <c r="Z64" s="9">
        <v>1</v>
      </c>
      <c r="AA64" s="11">
        <f t="shared" si="1"/>
        <v>13</v>
      </c>
    </row>
    <row r="65" spans="1:27" ht="30" customHeight="1" x14ac:dyDescent="0.25">
      <c r="A65" s="4" t="str">
        <f t="shared" si="7"/>
        <v>Московский</v>
      </c>
      <c r="B65" s="12" t="str">
        <f t="shared" si="7"/>
        <v>ГБОУ СОШ №489</v>
      </c>
      <c r="C65" s="6">
        <f t="shared" si="7"/>
        <v>11489</v>
      </c>
      <c r="D65" s="6" t="str">
        <f t="shared" si="7"/>
        <v>СОШ</v>
      </c>
      <c r="E65" s="8" t="str">
        <f t="shared" si="7"/>
        <v xml:space="preserve">3б </v>
      </c>
      <c r="F65" s="8">
        <f t="shared" si="7"/>
        <v>132</v>
      </c>
      <c r="G65" s="8">
        <f t="shared" si="7"/>
        <v>125</v>
      </c>
      <c r="H65" s="8">
        <f t="shared" si="4"/>
        <v>11489062</v>
      </c>
      <c r="I65" s="9"/>
      <c r="J65" s="9">
        <v>0</v>
      </c>
      <c r="K65" s="10"/>
      <c r="L65" s="10">
        <v>1</v>
      </c>
      <c r="M65" s="9">
        <v>1</v>
      </c>
      <c r="N65" s="9"/>
      <c r="O65" s="10">
        <v>2</v>
      </c>
      <c r="P65" s="10"/>
      <c r="Q65" s="9"/>
      <c r="R65" s="9">
        <v>1</v>
      </c>
      <c r="S65" s="10">
        <v>1</v>
      </c>
      <c r="T65" s="10"/>
      <c r="U65" s="9">
        <v>1</v>
      </c>
      <c r="V65" s="9"/>
      <c r="W65" s="10">
        <v>1</v>
      </c>
      <c r="X65" s="10"/>
      <c r="Y65" s="9">
        <v>0</v>
      </c>
      <c r="Z65" s="9"/>
      <c r="AA65" s="11">
        <f t="shared" si="1"/>
        <v>8</v>
      </c>
    </row>
    <row r="66" spans="1:27" ht="30" customHeight="1" x14ac:dyDescent="0.25">
      <c r="A66" s="4" t="str">
        <f t="shared" si="7"/>
        <v>Московский</v>
      </c>
      <c r="B66" s="12" t="str">
        <f t="shared" si="7"/>
        <v>ГБОУ СОШ №489</v>
      </c>
      <c r="C66" s="6">
        <f t="shared" si="7"/>
        <v>11489</v>
      </c>
      <c r="D66" s="6" t="str">
        <f t="shared" si="7"/>
        <v>СОШ</v>
      </c>
      <c r="E66" s="8" t="str">
        <f t="shared" si="7"/>
        <v xml:space="preserve">3б </v>
      </c>
      <c r="F66" s="8">
        <f t="shared" si="7"/>
        <v>132</v>
      </c>
      <c r="G66" s="8">
        <f t="shared" si="7"/>
        <v>125</v>
      </c>
      <c r="H66" s="8">
        <f t="shared" si="4"/>
        <v>11489063</v>
      </c>
      <c r="I66" s="9">
        <v>1</v>
      </c>
      <c r="J66" s="9"/>
      <c r="K66" s="10">
        <v>1</v>
      </c>
      <c r="L66" s="10"/>
      <c r="M66" s="9">
        <v>1</v>
      </c>
      <c r="N66" s="9"/>
      <c r="O66" s="10">
        <v>2</v>
      </c>
      <c r="P66" s="10"/>
      <c r="Q66" s="9"/>
      <c r="R66" s="9">
        <v>2</v>
      </c>
      <c r="S66" s="10">
        <v>1</v>
      </c>
      <c r="T66" s="10"/>
      <c r="U66" s="9"/>
      <c r="V66" s="9">
        <v>1</v>
      </c>
      <c r="W66" s="10">
        <v>1</v>
      </c>
      <c r="X66" s="10"/>
      <c r="Y66" s="9"/>
      <c r="Z66" s="9">
        <v>1</v>
      </c>
      <c r="AA66" s="11">
        <f t="shared" si="1"/>
        <v>11</v>
      </c>
    </row>
    <row r="67" spans="1:27" ht="30" customHeight="1" x14ac:dyDescent="0.25">
      <c r="A67" s="4" t="str">
        <f t="shared" si="7"/>
        <v>Московский</v>
      </c>
      <c r="B67" s="12" t="str">
        <f t="shared" si="7"/>
        <v>ГБОУ СОШ №489</v>
      </c>
      <c r="C67" s="6">
        <f t="shared" si="7"/>
        <v>11489</v>
      </c>
      <c r="D67" s="6" t="str">
        <f t="shared" si="7"/>
        <v>СОШ</v>
      </c>
      <c r="E67" s="8" t="str">
        <f t="shared" si="7"/>
        <v xml:space="preserve">3б </v>
      </c>
      <c r="F67" s="8">
        <f t="shared" si="7"/>
        <v>132</v>
      </c>
      <c r="G67" s="8">
        <f t="shared" si="7"/>
        <v>125</v>
      </c>
      <c r="H67" s="8">
        <f t="shared" si="4"/>
        <v>11489064</v>
      </c>
      <c r="I67" s="9">
        <v>2</v>
      </c>
      <c r="J67" s="9"/>
      <c r="K67" s="10">
        <v>1</v>
      </c>
      <c r="L67" s="10"/>
      <c r="M67" s="9">
        <v>1</v>
      </c>
      <c r="N67" s="9"/>
      <c r="O67" s="10">
        <v>2</v>
      </c>
      <c r="P67" s="10"/>
      <c r="Q67" s="9">
        <v>0</v>
      </c>
      <c r="R67" s="9"/>
      <c r="S67" s="10">
        <v>1</v>
      </c>
      <c r="T67" s="10"/>
      <c r="U67" s="9"/>
      <c r="V67" s="9">
        <v>1</v>
      </c>
      <c r="W67" s="10"/>
      <c r="X67" s="10">
        <v>2</v>
      </c>
      <c r="Y67" s="9">
        <v>1</v>
      </c>
      <c r="Z67" s="9"/>
      <c r="AA67" s="11">
        <f t="shared" si="1"/>
        <v>11</v>
      </c>
    </row>
    <row r="68" spans="1:27" ht="30" customHeight="1" x14ac:dyDescent="0.25">
      <c r="A68" s="4" t="str">
        <f t="shared" si="7"/>
        <v>Московский</v>
      </c>
      <c r="B68" s="12" t="str">
        <f t="shared" si="7"/>
        <v>ГБОУ СОШ №489</v>
      </c>
      <c r="C68" s="6">
        <f t="shared" si="7"/>
        <v>11489</v>
      </c>
      <c r="D68" s="6" t="str">
        <f t="shared" si="7"/>
        <v>СОШ</v>
      </c>
      <c r="E68" s="13" t="s">
        <v>25</v>
      </c>
      <c r="F68" s="8">
        <v>132</v>
      </c>
      <c r="G68" s="8">
        <v>125</v>
      </c>
      <c r="H68" s="8">
        <f t="shared" si="4"/>
        <v>11489065</v>
      </c>
      <c r="I68" s="9"/>
      <c r="J68" s="9">
        <v>1</v>
      </c>
      <c r="K68" s="10">
        <v>1</v>
      </c>
      <c r="L68" s="10"/>
      <c r="M68" s="9"/>
      <c r="N68" s="9">
        <v>1</v>
      </c>
      <c r="O68" s="10">
        <v>2</v>
      </c>
      <c r="P68" s="10"/>
      <c r="Q68" s="9"/>
      <c r="R68" s="9">
        <v>2</v>
      </c>
      <c r="S68" s="10">
        <v>1</v>
      </c>
      <c r="T68" s="10"/>
      <c r="U68" s="9">
        <v>1</v>
      </c>
      <c r="V68" s="9"/>
      <c r="W68" s="10"/>
      <c r="X68" s="10">
        <v>2</v>
      </c>
      <c r="Y68" s="9">
        <v>1</v>
      </c>
      <c r="Z68" s="9"/>
      <c r="AA68" s="11">
        <f t="shared" si="1"/>
        <v>12</v>
      </c>
    </row>
    <row r="69" spans="1:27" ht="30" customHeight="1" x14ac:dyDescent="0.25">
      <c r="A69" s="4" t="str">
        <f t="shared" si="7"/>
        <v>Московский</v>
      </c>
      <c r="B69" s="12" t="str">
        <f t="shared" si="7"/>
        <v>ГБОУ СОШ №489</v>
      </c>
      <c r="C69" s="6">
        <f t="shared" si="7"/>
        <v>11489</v>
      </c>
      <c r="D69" s="6" t="str">
        <f t="shared" si="7"/>
        <v>СОШ</v>
      </c>
      <c r="E69" s="8" t="str">
        <f t="shared" si="7"/>
        <v>3в</v>
      </c>
      <c r="F69" s="8">
        <f t="shared" si="7"/>
        <v>132</v>
      </c>
      <c r="G69" s="8">
        <f t="shared" si="7"/>
        <v>125</v>
      </c>
      <c r="H69" s="8">
        <f t="shared" si="4"/>
        <v>11489066</v>
      </c>
      <c r="I69" s="9">
        <v>0</v>
      </c>
      <c r="J69" s="9"/>
      <c r="K69" s="10"/>
      <c r="L69" s="10">
        <v>1</v>
      </c>
      <c r="M69" s="9">
        <v>1</v>
      </c>
      <c r="N69" s="9"/>
      <c r="O69" s="10"/>
      <c r="P69" s="10">
        <v>0</v>
      </c>
      <c r="Q69" s="9"/>
      <c r="R69" s="9">
        <v>1</v>
      </c>
      <c r="S69" s="10">
        <v>1</v>
      </c>
      <c r="T69" s="10"/>
      <c r="U69" s="9">
        <v>0</v>
      </c>
      <c r="V69" s="9"/>
      <c r="W69" s="10"/>
      <c r="X69" s="10">
        <v>0</v>
      </c>
      <c r="Y69" s="9">
        <v>0</v>
      </c>
      <c r="Z69" s="9"/>
      <c r="AA69" s="11">
        <f t="shared" ref="AA69:AA128" si="8">IF(COUNTBLANK(I69:Z69)&lt;=9,SUM(I69:Z69),"Не писал")</f>
        <v>4</v>
      </c>
    </row>
    <row r="70" spans="1:27" ht="30" customHeight="1" x14ac:dyDescent="0.25">
      <c r="A70" s="4" t="str">
        <f t="shared" si="7"/>
        <v>Московский</v>
      </c>
      <c r="B70" s="12" t="str">
        <f t="shared" si="7"/>
        <v>ГБОУ СОШ №489</v>
      </c>
      <c r="C70" s="6">
        <f t="shared" si="7"/>
        <v>11489</v>
      </c>
      <c r="D70" s="6" t="str">
        <f t="shared" si="7"/>
        <v>СОШ</v>
      </c>
      <c r="E70" s="8" t="str">
        <f t="shared" si="7"/>
        <v>3в</v>
      </c>
      <c r="F70" s="8">
        <f t="shared" si="7"/>
        <v>132</v>
      </c>
      <c r="G70" s="8">
        <f t="shared" si="7"/>
        <v>125</v>
      </c>
      <c r="H70" s="8">
        <f t="shared" si="4"/>
        <v>11489067</v>
      </c>
      <c r="I70" s="9"/>
      <c r="J70" s="9">
        <v>2</v>
      </c>
      <c r="K70" s="10"/>
      <c r="L70" s="10">
        <v>1</v>
      </c>
      <c r="M70" s="9">
        <v>0</v>
      </c>
      <c r="N70" s="9"/>
      <c r="O70" s="10"/>
      <c r="P70" s="10">
        <v>1</v>
      </c>
      <c r="Q70" s="9"/>
      <c r="R70" s="9">
        <v>1</v>
      </c>
      <c r="S70" s="10">
        <v>0</v>
      </c>
      <c r="T70" s="10"/>
      <c r="U70" s="9">
        <v>0</v>
      </c>
      <c r="V70" s="9"/>
      <c r="W70" s="10"/>
      <c r="X70" s="10">
        <v>2</v>
      </c>
      <c r="Y70" s="9">
        <v>1</v>
      </c>
      <c r="Z70" s="9"/>
      <c r="AA70" s="11">
        <f t="shared" si="8"/>
        <v>8</v>
      </c>
    </row>
    <row r="71" spans="1:27" ht="30" customHeight="1" x14ac:dyDescent="0.25">
      <c r="A71" s="4" t="str">
        <f t="shared" ref="A71:G86" si="9">A70</f>
        <v>Московский</v>
      </c>
      <c r="B71" s="12" t="str">
        <f t="shared" si="9"/>
        <v>ГБОУ СОШ №489</v>
      </c>
      <c r="C71" s="6">
        <f t="shared" si="9"/>
        <v>11489</v>
      </c>
      <c r="D71" s="6" t="str">
        <f t="shared" si="9"/>
        <v>СОШ</v>
      </c>
      <c r="E71" s="8" t="str">
        <f t="shared" si="9"/>
        <v>3в</v>
      </c>
      <c r="F71" s="8">
        <f t="shared" si="9"/>
        <v>132</v>
      </c>
      <c r="G71" s="8">
        <f t="shared" si="9"/>
        <v>125</v>
      </c>
      <c r="H71" s="8">
        <f t="shared" ref="H71:H128" si="10">H70+1</f>
        <v>11489068</v>
      </c>
      <c r="I71" s="9">
        <v>2</v>
      </c>
      <c r="J71" s="9"/>
      <c r="K71" s="10">
        <v>1</v>
      </c>
      <c r="L71" s="10"/>
      <c r="M71" s="9"/>
      <c r="N71" s="9">
        <v>1</v>
      </c>
      <c r="O71" s="10">
        <v>2</v>
      </c>
      <c r="P71" s="10"/>
      <c r="Q71" s="9">
        <v>2</v>
      </c>
      <c r="R71" s="9"/>
      <c r="S71" s="10">
        <v>1</v>
      </c>
      <c r="T71" s="10"/>
      <c r="U71" s="9"/>
      <c r="V71" s="9">
        <v>0</v>
      </c>
      <c r="W71" s="10">
        <v>2</v>
      </c>
      <c r="X71" s="10"/>
      <c r="Y71" s="9">
        <v>1</v>
      </c>
      <c r="Z71" s="9"/>
      <c r="AA71" s="11">
        <f t="shared" si="8"/>
        <v>12</v>
      </c>
    </row>
    <row r="72" spans="1:27" ht="30" customHeight="1" x14ac:dyDescent="0.25">
      <c r="A72" s="4" t="str">
        <f t="shared" si="9"/>
        <v>Московский</v>
      </c>
      <c r="B72" s="12" t="str">
        <f t="shared" si="9"/>
        <v>ГБОУ СОШ №489</v>
      </c>
      <c r="C72" s="6">
        <f t="shared" si="9"/>
        <v>11489</v>
      </c>
      <c r="D72" s="6" t="str">
        <f t="shared" si="9"/>
        <v>СОШ</v>
      </c>
      <c r="E72" s="8" t="str">
        <f t="shared" si="9"/>
        <v>3в</v>
      </c>
      <c r="F72" s="8">
        <f t="shared" si="9"/>
        <v>132</v>
      </c>
      <c r="G72" s="8">
        <f t="shared" si="9"/>
        <v>125</v>
      </c>
      <c r="H72" s="8">
        <f t="shared" si="10"/>
        <v>11489069</v>
      </c>
      <c r="I72" s="9"/>
      <c r="J72" s="9">
        <v>2</v>
      </c>
      <c r="K72" s="10"/>
      <c r="L72" s="10">
        <v>1</v>
      </c>
      <c r="M72" s="9">
        <v>1</v>
      </c>
      <c r="N72" s="9"/>
      <c r="O72" s="10">
        <v>2</v>
      </c>
      <c r="P72" s="10"/>
      <c r="Q72" s="9"/>
      <c r="R72" s="9">
        <v>2</v>
      </c>
      <c r="S72" s="10">
        <v>1</v>
      </c>
      <c r="T72" s="10"/>
      <c r="U72" s="9">
        <v>1</v>
      </c>
      <c r="V72" s="9"/>
      <c r="W72" s="10">
        <v>2</v>
      </c>
      <c r="X72" s="10"/>
      <c r="Y72" s="9">
        <v>1</v>
      </c>
      <c r="Z72" s="9"/>
      <c r="AA72" s="11">
        <f t="shared" si="8"/>
        <v>13</v>
      </c>
    </row>
    <row r="73" spans="1:27" ht="30" customHeight="1" x14ac:dyDescent="0.25">
      <c r="A73" s="4" t="str">
        <f t="shared" si="9"/>
        <v>Московский</v>
      </c>
      <c r="B73" s="12" t="str">
        <f t="shared" si="9"/>
        <v>ГБОУ СОШ №489</v>
      </c>
      <c r="C73" s="6">
        <f t="shared" si="9"/>
        <v>11489</v>
      </c>
      <c r="D73" s="6" t="str">
        <f t="shared" si="9"/>
        <v>СОШ</v>
      </c>
      <c r="E73" s="8" t="str">
        <f t="shared" si="9"/>
        <v>3в</v>
      </c>
      <c r="F73" s="8">
        <f t="shared" si="9"/>
        <v>132</v>
      </c>
      <c r="G73" s="8">
        <f t="shared" si="9"/>
        <v>125</v>
      </c>
      <c r="H73" s="8">
        <f t="shared" si="10"/>
        <v>11489070</v>
      </c>
      <c r="I73" s="9">
        <v>2</v>
      </c>
      <c r="J73" s="9"/>
      <c r="K73" s="10"/>
      <c r="L73" s="10">
        <v>1</v>
      </c>
      <c r="M73" s="9">
        <v>1</v>
      </c>
      <c r="N73" s="9"/>
      <c r="O73" s="10"/>
      <c r="P73" s="10">
        <v>2</v>
      </c>
      <c r="Q73" s="9"/>
      <c r="R73" s="9">
        <v>2</v>
      </c>
      <c r="S73" s="10"/>
      <c r="T73" s="10">
        <v>1</v>
      </c>
      <c r="U73" s="9">
        <v>1</v>
      </c>
      <c r="V73" s="9"/>
      <c r="W73" s="10">
        <v>2</v>
      </c>
      <c r="X73" s="10"/>
      <c r="Y73" s="9">
        <v>1</v>
      </c>
      <c r="Z73" s="9"/>
      <c r="AA73" s="11">
        <f t="shared" si="8"/>
        <v>13</v>
      </c>
    </row>
    <row r="74" spans="1:27" ht="30" customHeight="1" x14ac:dyDescent="0.25">
      <c r="A74" s="4" t="str">
        <f t="shared" si="9"/>
        <v>Московский</v>
      </c>
      <c r="B74" s="12" t="str">
        <f t="shared" si="9"/>
        <v>ГБОУ СОШ №489</v>
      </c>
      <c r="C74" s="6">
        <f t="shared" si="9"/>
        <v>11489</v>
      </c>
      <c r="D74" s="6" t="str">
        <f t="shared" si="9"/>
        <v>СОШ</v>
      </c>
      <c r="E74" s="8" t="str">
        <f t="shared" si="9"/>
        <v>3в</v>
      </c>
      <c r="F74" s="8">
        <f t="shared" si="9"/>
        <v>132</v>
      </c>
      <c r="G74" s="8">
        <f t="shared" si="9"/>
        <v>125</v>
      </c>
      <c r="H74" s="8">
        <f t="shared" si="10"/>
        <v>11489071</v>
      </c>
      <c r="I74" s="9"/>
      <c r="J74" s="9">
        <v>2</v>
      </c>
      <c r="K74" s="10"/>
      <c r="L74" s="10">
        <v>1</v>
      </c>
      <c r="M74" s="9">
        <v>0</v>
      </c>
      <c r="N74" s="9"/>
      <c r="O74" s="10"/>
      <c r="P74" s="10">
        <v>2</v>
      </c>
      <c r="Q74" s="9"/>
      <c r="R74" s="9">
        <v>2</v>
      </c>
      <c r="S74" s="10">
        <v>1</v>
      </c>
      <c r="T74" s="10"/>
      <c r="U74" s="9">
        <v>0</v>
      </c>
      <c r="V74" s="9"/>
      <c r="W74" s="10">
        <v>2</v>
      </c>
      <c r="X74" s="10"/>
      <c r="Y74" s="9">
        <v>0</v>
      </c>
      <c r="Z74" s="9"/>
      <c r="AA74" s="11">
        <f t="shared" si="8"/>
        <v>10</v>
      </c>
    </row>
    <row r="75" spans="1:27" ht="30" customHeight="1" x14ac:dyDescent="0.25">
      <c r="A75" s="4" t="str">
        <f t="shared" si="9"/>
        <v>Московский</v>
      </c>
      <c r="B75" s="12" t="str">
        <f t="shared" si="9"/>
        <v>ГБОУ СОШ №489</v>
      </c>
      <c r="C75" s="6">
        <f t="shared" si="9"/>
        <v>11489</v>
      </c>
      <c r="D75" s="6" t="str">
        <f t="shared" si="9"/>
        <v>СОШ</v>
      </c>
      <c r="E75" s="8" t="str">
        <f t="shared" si="9"/>
        <v>3в</v>
      </c>
      <c r="F75" s="8">
        <f t="shared" si="9"/>
        <v>132</v>
      </c>
      <c r="G75" s="8">
        <f t="shared" si="9"/>
        <v>125</v>
      </c>
      <c r="H75" s="8">
        <f t="shared" si="10"/>
        <v>11489072</v>
      </c>
      <c r="I75" s="9">
        <v>2</v>
      </c>
      <c r="J75" s="9"/>
      <c r="K75" s="10">
        <v>1</v>
      </c>
      <c r="L75" s="10"/>
      <c r="M75" s="9"/>
      <c r="N75" s="9">
        <v>1</v>
      </c>
      <c r="O75" s="10"/>
      <c r="P75" s="10">
        <v>2</v>
      </c>
      <c r="Q75" s="9"/>
      <c r="R75" s="9">
        <v>2</v>
      </c>
      <c r="S75" s="10">
        <v>1</v>
      </c>
      <c r="T75" s="10"/>
      <c r="U75" s="9">
        <v>1</v>
      </c>
      <c r="V75" s="9"/>
      <c r="W75" s="10">
        <v>2</v>
      </c>
      <c r="X75" s="10"/>
      <c r="Y75" s="9">
        <v>1</v>
      </c>
      <c r="Z75" s="9"/>
      <c r="AA75" s="11">
        <f t="shared" si="8"/>
        <v>13</v>
      </c>
    </row>
    <row r="76" spans="1:27" ht="30" customHeight="1" x14ac:dyDescent="0.25">
      <c r="A76" s="4" t="str">
        <f t="shared" si="9"/>
        <v>Московский</v>
      </c>
      <c r="B76" s="12" t="str">
        <f t="shared" si="9"/>
        <v>ГБОУ СОШ №489</v>
      </c>
      <c r="C76" s="6">
        <f t="shared" si="9"/>
        <v>11489</v>
      </c>
      <c r="D76" s="6" t="str">
        <f t="shared" si="9"/>
        <v>СОШ</v>
      </c>
      <c r="E76" s="8" t="str">
        <f t="shared" si="9"/>
        <v>3в</v>
      </c>
      <c r="F76" s="8">
        <f t="shared" si="9"/>
        <v>132</v>
      </c>
      <c r="G76" s="8">
        <f t="shared" si="9"/>
        <v>125</v>
      </c>
      <c r="H76" s="8">
        <f t="shared" si="10"/>
        <v>11489073</v>
      </c>
      <c r="I76" s="9">
        <v>2</v>
      </c>
      <c r="J76" s="9"/>
      <c r="K76" s="10">
        <v>1</v>
      </c>
      <c r="L76" s="10"/>
      <c r="M76" s="9">
        <v>0</v>
      </c>
      <c r="N76" s="9"/>
      <c r="O76" s="10">
        <v>1</v>
      </c>
      <c r="P76" s="10"/>
      <c r="Q76" s="9">
        <v>2</v>
      </c>
      <c r="R76" s="9"/>
      <c r="S76" s="10">
        <v>0</v>
      </c>
      <c r="T76" s="10"/>
      <c r="U76" s="9">
        <v>1</v>
      </c>
      <c r="V76" s="9"/>
      <c r="W76" s="10">
        <v>2</v>
      </c>
      <c r="X76" s="10"/>
      <c r="Y76" s="9">
        <v>1</v>
      </c>
      <c r="Z76" s="9"/>
      <c r="AA76" s="11">
        <f t="shared" si="8"/>
        <v>10</v>
      </c>
    </row>
    <row r="77" spans="1:27" ht="30" customHeight="1" x14ac:dyDescent="0.25">
      <c r="A77" s="4" t="str">
        <f t="shared" si="9"/>
        <v>Московский</v>
      </c>
      <c r="B77" s="12" t="str">
        <f t="shared" si="9"/>
        <v>ГБОУ СОШ №489</v>
      </c>
      <c r="C77" s="6">
        <f t="shared" si="9"/>
        <v>11489</v>
      </c>
      <c r="D77" s="6" t="str">
        <f t="shared" si="9"/>
        <v>СОШ</v>
      </c>
      <c r="E77" s="8" t="str">
        <f t="shared" si="9"/>
        <v>3в</v>
      </c>
      <c r="F77" s="8">
        <f t="shared" si="9"/>
        <v>132</v>
      </c>
      <c r="G77" s="8">
        <f t="shared" si="9"/>
        <v>125</v>
      </c>
      <c r="H77" s="8">
        <f t="shared" si="10"/>
        <v>11489074</v>
      </c>
      <c r="I77" s="9"/>
      <c r="J77" s="9">
        <v>0</v>
      </c>
      <c r="K77" s="10"/>
      <c r="L77" s="10">
        <v>1</v>
      </c>
      <c r="M77" s="9">
        <v>1</v>
      </c>
      <c r="N77" s="9"/>
      <c r="O77" s="10"/>
      <c r="P77" s="10">
        <v>2</v>
      </c>
      <c r="Q77" s="9"/>
      <c r="R77" s="9">
        <v>1</v>
      </c>
      <c r="S77" s="10">
        <v>1</v>
      </c>
      <c r="T77" s="10"/>
      <c r="U77" s="9">
        <v>1</v>
      </c>
      <c r="V77" s="9"/>
      <c r="W77" s="10"/>
      <c r="X77" s="10">
        <v>2</v>
      </c>
      <c r="Y77" s="9">
        <v>0</v>
      </c>
      <c r="Z77" s="9"/>
      <c r="AA77" s="11">
        <f t="shared" si="8"/>
        <v>9</v>
      </c>
    </row>
    <row r="78" spans="1:27" ht="30" customHeight="1" x14ac:dyDescent="0.25">
      <c r="A78" s="4" t="str">
        <f t="shared" si="9"/>
        <v>Московский</v>
      </c>
      <c r="B78" s="12" t="str">
        <f t="shared" si="9"/>
        <v>ГБОУ СОШ №489</v>
      </c>
      <c r="C78" s="6">
        <f t="shared" si="9"/>
        <v>11489</v>
      </c>
      <c r="D78" s="6" t="str">
        <f t="shared" si="9"/>
        <v>СОШ</v>
      </c>
      <c r="E78" s="8" t="str">
        <f t="shared" si="9"/>
        <v>3в</v>
      </c>
      <c r="F78" s="8">
        <f t="shared" si="9"/>
        <v>132</v>
      </c>
      <c r="G78" s="8">
        <f t="shared" si="9"/>
        <v>125</v>
      </c>
      <c r="H78" s="8">
        <f t="shared" si="10"/>
        <v>11489075</v>
      </c>
      <c r="I78" s="9">
        <v>2</v>
      </c>
      <c r="J78" s="9"/>
      <c r="K78" s="10">
        <v>1</v>
      </c>
      <c r="L78" s="10"/>
      <c r="M78" s="9">
        <v>1</v>
      </c>
      <c r="N78" s="9"/>
      <c r="O78" s="10"/>
      <c r="P78" s="10">
        <v>2</v>
      </c>
      <c r="Q78" s="9"/>
      <c r="R78" s="9">
        <v>2</v>
      </c>
      <c r="S78" s="10">
        <v>1</v>
      </c>
      <c r="T78" s="10"/>
      <c r="U78" s="9">
        <v>1</v>
      </c>
      <c r="V78" s="9"/>
      <c r="W78" s="10"/>
      <c r="X78" s="10">
        <v>2</v>
      </c>
      <c r="Y78" s="9">
        <v>1</v>
      </c>
      <c r="Z78" s="9"/>
      <c r="AA78" s="11">
        <f t="shared" si="8"/>
        <v>13</v>
      </c>
    </row>
    <row r="79" spans="1:27" ht="30" customHeight="1" x14ac:dyDescent="0.25">
      <c r="A79" s="4" t="str">
        <f t="shared" si="9"/>
        <v>Московский</v>
      </c>
      <c r="B79" s="12" t="str">
        <f t="shared" si="9"/>
        <v>ГБОУ СОШ №489</v>
      </c>
      <c r="C79" s="6">
        <f t="shared" si="9"/>
        <v>11489</v>
      </c>
      <c r="D79" s="6" t="str">
        <f t="shared" si="9"/>
        <v>СОШ</v>
      </c>
      <c r="E79" s="8" t="str">
        <f t="shared" si="9"/>
        <v>3в</v>
      </c>
      <c r="F79" s="8">
        <f t="shared" si="9"/>
        <v>132</v>
      </c>
      <c r="G79" s="8">
        <f t="shared" si="9"/>
        <v>125</v>
      </c>
      <c r="H79" s="8">
        <f t="shared" si="10"/>
        <v>11489076</v>
      </c>
      <c r="I79" s="9">
        <v>2</v>
      </c>
      <c r="J79" s="9"/>
      <c r="K79" s="10">
        <v>1</v>
      </c>
      <c r="L79" s="10"/>
      <c r="M79" s="9">
        <v>1</v>
      </c>
      <c r="N79" s="9"/>
      <c r="O79" s="10"/>
      <c r="P79" s="10">
        <v>2</v>
      </c>
      <c r="Q79" s="9"/>
      <c r="R79" s="9">
        <v>2</v>
      </c>
      <c r="S79" s="10">
        <v>1</v>
      </c>
      <c r="T79" s="10"/>
      <c r="U79" s="9">
        <v>0</v>
      </c>
      <c r="V79" s="9"/>
      <c r="W79" s="10"/>
      <c r="X79" s="10">
        <v>2</v>
      </c>
      <c r="Y79" s="9">
        <v>1</v>
      </c>
      <c r="Z79" s="9"/>
      <c r="AA79" s="11">
        <f t="shared" si="8"/>
        <v>12</v>
      </c>
    </row>
    <row r="80" spans="1:27" ht="30" customHeight="1" x14ac:dyDescent="0.25">
      <c r="A80" s="4" t="str">
        <f t="shared" si="9"/>
        <v>Московский</v>
      </c>
      <c r="B80" s="12" t="str">
        <f t="shared" si="9"/>
        <v>ГБОУ СОШ №489</v>
      </c>
      <c r="C80" s="6">
        <f t="shared" si="9"/>
        <v>11489</v>
      </c>
      <c r="D80" s="6" t="str">
        <f t="shared" si="9"/>
        <v>СОШ</v>
      </c>
      <c r="E80" s="8" t="str">
        <f t="shared" si="9"/>
        <v>3в</v>
      </c>
      <c r="F80" s="8">
        <f t="shared" si="9"/>
        <v>132</v>
      </c>
      <c r="G80" s="8">
        <f t="shared" si="9"/>
        <v>125</v>
      </c>
      <c r="H80" s="8">
        <f t="shared" si="10"/>
        <v>11489077</v>
      </c>
      <c r="I80" s="9">
        <v>2</v>
      </c>
      <c r="J80" s="9"/>
      <c r="K80" s="10"/>
      <c r="L80" s="10">
        <v>1</v>
      </c>
      <c r="M80" s="9">
        <v>1</v>
      </c>
      <c r="N80" s="9"/>
      <c r="O80" s="10"/>
      <c r="P80" s="10">
        <v>2</v>
      </c>
      <c r="Q80" s="9"/>
      <c r="R80" s="9">
        <v>2</v>
      </c>
      <c r="S80" s="10"/>
      <c r="T80" s="10">
        <v>1</v>
      </c>
      <c r="U80" s="9"/>
      <c r="V80" s="9">
        <v>0</v>
      </c>
      <c r="W80" s="10">
        <v>1</v>
      </c>
      <c r="X80" s="10"/>
      <c r="Y80" s="9">
        <v>1</v>
      </c>
      <c r="Z80" s="9"/>
      <c r="AA80" s="11">
        <f t="shared" si="8"/>
        <v>11</v>
      </c>
    </row>
    <row r="81" spans="1:27" ht="30" customHeight="1" x14ac:dyDescent="0.25">
      <c r="A81" s="4" t="str">
        <f t="shared" si="9"/>
        <v>Московский</v>
      </c>
      <c r="B81" s="12" t="str">
        <f t="shared" si="9"/>
        <v>ГБОУ СОШ №489</v>
      </c>
      <c r="C81" s="6">
        <f t="shared" si="9"/>
        <v>11489</v>
      </c>
      <c r="D81" s="6" t="str">
        <f t="shared" si="9"/>
        <v>СОШ</v>
      </c>
      <c r="E81" s="8" t="str">
        <f t="shared" si="9"/>
        <v>3в</v>
      </c>
      <c r="F81" s="8">
        <f t="shared" si="9"/>
        <v>132</v>
      </c>
      <c r="G81" s="8">
        <f t="shared" si="9"/>
        <v>125</v>
      </c>
      <c r="H81" s="8">
        <f t="shared" si="10"/>
        <v>11489078</v>
      </c>
      <c r="I81" s="9">
        <v>2</v>
      </c>
      <c r="J81" s="9"/>
      <c r="K81" s="10"/>
      <c r="L81" s="10">
        <v>1</v>
      </c>
      <c r="M81" s="9">
        <v>1</v>
      </c>
      <c r="N81" s="9"/>
      <c r="O81" s="10"/>
      <c r="P81" s="10">
        <v>2</v>
      </c>
      <c r="Q81" s="9"/>
      <c r="R81" s="9">
        <v>2</v>
      </c>
      <c r="S81" s="10">
        <v>1</v>
      </c>
      <c r="T81" s="10"/>
      <c r="U81" s="9">
        <v>0</v>
      </c>
      <c r="V81" s="9"/>
      <c r="W81" s="10"/>
      <c r="X81" s="10">
        <v>2</v>
      </c>
      <c r="Y81" s="9">
        <v>1</v>
      </c>
      <c r="Z81" s="9"/>
      <c r="AA81" s="11">
        <f t="shared" si="8"/>
        <v>12</v>
      </c>
    </row>
    <row r="82" spans="1:27" ht="30" customHeight="1" x14ac:dyDescent="0.25">
      <c r="A82" s="4" t="str">
        <f t="shared" si="9"/>
        <v>Московский</v>
      </c>
      <c r="B82" s="12" t="str">
        <f t="shared" si="9"/>
        <v>ГБОУ СОШ №489</v>
      </c>
      <c r="C82" s="6">
        <f t="shared" si="9"/>
        <v>11489</v>
      </c>
      <c r="D82" s="6" t="str">
        <f t="shared" si="9"/>
        <v>СОШ</v>
      </c>
      <c r="E82" s="8" t="str">
        <f t="shared" si="9"/>
        <v>3в</v>
      </c>
      <c r="F82" s="8">
        <f t="shared" si="9"/>
        <v>132</v>
      </c>
      <c r="G82" s="8">
        <f t="shared" si="9"/>
        <v>125</v>
      </c>
      <c r="H82" s="8">
        <f t="shared" si="10"/>
        <v>11489079</v>
      </c>
      <c r="I82" s="9"/>
      <c r="J82" s="9">
        <v>2</v>
      </c>
      <c r="K82" s="10"/>
      <c r="L82" s="10">
        <v>1</v>
      </c>
      <c r="M82" s="9">
        <v>1</v>
      </c>
      <c r="N82" s="9"/>
      <c r="O82" s="10">
        <v>1</v>
      </c>
      <c r="P82" s="10"/>
      <c r="Q82" s="9"/>
      <c r="R82" s="9">
        <v>2</v>
      </c>
      <c r="S82" s="10"/>
      <c r="T82" s="10">
        <v>1</v>
      </c>
      <c r="U82" s="9">
        <v>1</v>
      </c>
      <c r="V82" s="9"/>
      <c r="W82" s="10"/>
      <c r="X82" s="10">
        <v>2</v>
      </c>
      <c r="Y82" s="9"/>
      <c r="Z82" s="9">
        <v>0</v>
      </c>
      <c r="AA82" s="11">
        <f t="shared" si="8"/>
        <v>11</v>
      </c>
    </row>
    <row r="83" spans="1:27" ht="30" customHeight="1" x14ac:dyDescent="0.25">
      <c r="A83" s="4" t="str">
        <f t="shared" si="9"/>
        <v>Московский</v>
      </c>
      <c r="B83" s="12" t="str">
        <f t="shared" si="9"/>
        <v>ГБОУ СОШ №489</v>
      </c>
      <c r="C83" s="6">
        <f t="shared" si="9"/>
        <v>11489</v>
      </c>
      <c r="D83" s="6" t="str">
        <f t="shared" si="9"/>
        <v>СОШ</v>
      </c>
      <c r="E83" s="8" t="str">
        <f t="shared" si="9"/>
        <v>3в</v>
      </c>
      <c r="F83" s="8">
        <f t="shared" si="9"/>
        <v>132</v>
      </c>
      <c r="G83" s="8">
        <f t="shared" si="9"/>
        <v>125</v>
      </c>
      <c r="H83" s="8">
        <f t="shared" si="10"/>
        <v>11489080</v>
      </c>
      <c r="I83" s="9"/>
      <c r="J83" s="9">
        <v>1</v>
      </c>
      <c r="K83" s="10"/>
      <c r="L83" s="10">
        <v>1</v>
      </c>
      <c r="M83" s="9">
        <v>1</v>
      </c>
      <c r="N83" s="9"/>
      <c r="O83" s="10"/>
      <c r="P83" s="10">
        <v>2</v>
      </c>
      <c r="Q83" s="9"/>
      <c r="R83" s="9">
        <v>2</v>
      </c>
      <c r="S83" s="10">
        <v>1</v>
      </c>
      <c r="T83" s="10"/>
      <c r="U83" s="9">
        <v>1</v>
      </c>
      <c r="V83" s="9"/>
      <c r="W83" s="10"/>
      <c r="X83" s="10">
        <v>2</v>
      </c>
      <c r="Y83" s="9">
        <v>1</v>
      </c>
      <c r="Z83" s="9"/>
      <c r="AA83" s="11">
        <f t="shared" si="8"/>
        <v>12</v>
      </c>
    </row>
    <row r="84" spans="1:27" ht="30" customHeight="1" x14ac:dyDescent="0.25">
      <c r="A84" s="4" t="str">
        <f t="shared" si="9"/>
        <v>Московский</v>
      </c>
      <c r="B84" s="12" t="str">
        <f t="shared" si="9"/>
        <v>ГБОУ СОШ №489</v>
      </c>
      <c r="C84" s="6">
        <f t="shared" si="9"/>
        <v>11489</v>
      </c>
      <c r="D84" s="6" t="str">
        <f t="shared" si="9"/>
        <v>СОШ</v>
      </c>
      <c r="E84" s="8" t="str">
        <f t="shared" si="9"/>
        <v>3в</v>
      </c>
      <c r="F84" s="8">
        <f t="shared" si="9"/>
        <v>132</v>
      </c>
      <c r="G84" s="8">
        <f t="shared" si="9"/>
        <v>125</v>
      </c>
      <c r="H84" s="8">
        <f t="shared" si="10"/>
        <v>11489081</v>
      </c>
      <c r="I84" s="9">
        <v>2</v>
      </c>
      <c r="J84" s="9"/>
      <c r="K84" s="10"/>
      <c r="L84" s="10">
        <v>1</v>
      </c>
      <c r="M84" s="9">
        <v>1</v>
      </c>
      <c r="N84" s="9"/>
      <c r="O84" s="10">
        <v>1</v>
      </c>
      <c r="P84" s="10"/>
      <c r="Q84" s="9"/>
      <c r="R84" s="9">
        <v>2</v>
      </c>
      <c r="S84" s="10">
        <v>1</v>
      </c>
      <c r="T84" s="10"/>
      <c r="U84" s="9">
        <v>1</v>
      </c>
      <c r="V84" s="9"/>
      <c r="W84" s="10">
        <v>0</v>
      </c>
      <c r="X84" s="10"/>
      <c r="Y84" s="9">
        <v>1</v>
      </c>
      <c r="Z84" s="9"/>
      <c r="AA84" s="11">
        <f t="shared" si="8"/>
        <v>10</v>
      </c>
    </row>
    <row r="85" spans="1:27" ht="30" customHeight="1" x14ac:dyDescent="0.25">
      <c r="A85" s="4" t="str">
        <f t="shared" si="9"/>
        <v>Московский</v>
      </c>
      <c r="B85" s="12" t="str">
        <f t="shared" si="9"/>
        <v>ГБОУ СОШ №489</v>
      </c>
      <c r="C85" s="6">
        <f t="shared" si="9"/>
        <v>11489</v>
      </c>
      <c r="D85" s="6" t="str">
        <f t="shared" si="9"/>
        <v>СОШ</v>
      </c>
      <c r="E85" s="8" t="str">
        <f t="shared" si="9"/>
        <v>3в</v>
      </c>
      <c r="F85" s="8">
        <f t="shared" si="9"/>
        <v>132</v>
      </c>
      <c r="G85" s="8">
        <f t="shared" si="9"/>
        <v>125</v>
      </c>
      <c r="H85" s="8">
        <f t="shared" si="10"/>
        <v>11489082</v>
      </c>
      <c r="I85" s="9"/>
      <c r="J85" s="9">
        <v>1</v>
      </c>
      <c r="K85" s="10"/>
      <c r="L85" s="10">
        <v>1</v>
      </c>
      <c r="M85" s="9">
        <v>0</v>
      </c>
      <c r="N85" s="9"/>
      <c r="O85" s="10">
        <v>2</v>
      </c>
      <c r="P85" s="10"/>
      <c r="Q85" s="9"/>
      <c r="R85" s="9">
        <v>2</v>
      </c>
      <c r="S85" s="10"/>
      <c r="T85" s="10">
        <v>1</v>
      </c>
      <c r="U85" s="9">
        <v>1</v>
      </c>
      <c r="V85" s="9"/>
      <c r="W85" s="10">
        <v>1</v>
      </c>
      <c r="X85" s="10"/>
      <c r="Y85" s="9">
        <v>1</v>
      </c>
      <c r="Z85" s="9"/>
      <c r="AA85" s="11">
        <f t="shared" si="8"/>
        <v>10</v>
      </c>
    </row>
    <row r="86" spans="1:27" ht="30" customHeight="1" x14ac:dyDescent="0.25">
      <c r="A86" s="4" t="str">
        <f t="shared" si="9"/>
        <v>Московский</v>
      </c>
      <c r="B86" s="12" t="str">
        <f t="shared" si="9"/>
        <v>ГБОУ СОШ №489</v>
      </c>
      <c r="C86" s="6">
        <f t="shared" si="9"/>
        <v>11489</v>
      </c>
      <c r="D86" s="6" t="str">
        <f t="shared" si="9"/>
        <v>СОШ</v>
      </c>
      <c r="E86" s="8" t="str">
        <f t="shared" si="9"/>
        <v>3в</v>
      </c>
      <c r="F86" s="8">
        <f t="shared" si="9"/>
        <v>132</v>
      </c>
      <c r="G86" s="8">
        <f t="shared" si="9"/>
        <v>125</v>
      </c>
      <c r="H86" s="8">
        <f t="shared" si="10"/>
        <v>11489083</v>
      </c>
      <c r="I86" s="9"/>
      <c r="J86" s="9">
        <v>0</v>
      </c>
      <c r="K86" s="10"/>
      <c r="L86" s="10">
        <v>1</v>
      </c>
      <c r="M86" s="9">
        <v>1</v>
      </c>
      <c r="N86" s="9"/>
      <c r="O86" s="10">
        <v>2</v>
      </c>
      <c r="P86" s="10"/>
      <c r="Q86" s="9"/>
      <c r="R86" s="9">
        <v>2</v>
      </c>
      <c r="S86" s="10">
        <v>1</v>
      </c>
      <c r="T86" s="10"/>
      <c r="U86" s="9">
        <v>1</v>
      </c>
      <c r="V86" s="9"/>
      <c r="W86" s="10">
        <v>0</v>
      </c>
      <c r="X86" s="10"/>
      <c r="Y86" s="9"/>
      <c r="Z86" s="9">
        <v>1</v>
      </c>
      <c r="AA86" s="11">
        <f t="shared" si="8"/>
        <v>9</v>
      </c>
    </row>
    <row r="87" spans="1:27" ht="30" customHeight="1" x14ac:dyDescent="0.25">
      <c r="A87" s="4" t="str">
        <f t="shared" ref="A87:G102" si="11">A86</f>
        <v>Московский</v>
      </c>
      <c r="B87" s="12" t="str">
        <f t="shared" si="11"/>
        <v>ГБОУ СОШ №489</v>
      </c>
      <c r="C87" s="6">
        <f t="shared" si="11"/>
        <v>11489</v>
      </c>
      <c r="D87" s="6" t="str">
        <f t="shared" si="11"/>
        <v>СОШ</v>
      </c>
      <c r="E87" s="8" t="str">
        <f t="shared" si="11"/>
        <v>3в</v>
      </c>
      <c r="F87" s="8">
        <f t="shared" si="11"/>
        <v>132</v>
      </c>
      <c r="G87" s="8">
        <f t="shared" si="11"/>
        <v>125</v>
      </c>
      <c r="H87" s="8">
        <f t="shared" si="10"/>
        <v>11489084</v>
      </c>
      <c r="I87" s="9"/>
      <c r="J87" s="9">
        <v>2</v>
      </c>
      <c r="K87" s="10">
        <v>1</v>
      </c>
      <c r="L87" s="10"/>
      <c r="M87" s="9"/>
      <c r="N87" s="9">
        <v>1</v>
      </c>
      <c r="O87" s="10"/>
      <c r="P87" s="10">
        <v>2</v>
      </c>
      <c r="Q87" s="9">
        <v>1</v>
      </c>
      <c r="R87" s="9"/>
      <c r="S87" s="10">
        <v>1</v>
      </c>
      <c r="T87" s="10"/>
      <c r="U87" s="9"/>
      <c r="V87" s="9">
        <v>1</v>
      </c>
      <c r="W87" s="10"/>
      <c r="X87" s="10">
        <v>2</v>
      </c>
      <c r="Y87" s="9">
        <v>1</v>
      </c>
      <c r="Z87" s="9"/>
      <c r="AA87" s="11">
        <f t="shared" si="8"/>
        <v>12</v>
      </c>
    </row>
    <row r="88" spans="1:27" ht="30" customHeight="1" x14ac:dyDescent="0.25">
      <c r="A88" s="4" t="str">
        <f t="shared" si="11"/>
        <v>Московский</v>
      </c>
      <c r="B88" s="12" t="str">
        <f t="shared" si="11"/>
        <v>ГБОУ СОШ №489</v>
      </c>
      <c r="C88" s="6">
        <f t="shared" si="11"/>
        <v>11489</v>
      </c>
      <c r="D88" s="6" t="str">
        <f t="shared" si="11"/>
        <v>СОШ</v>
      </c>
      <c r="E88" s="8" t="str">
        <f t="shared" si="11"/>
        <v>3в</v>
      </c>
      <c r="F88" s="8">
        <f t="shared" si="11"/>
        <v>132</v>
      </c>
      <c r="G88" s="8">
        <f t="shared" si="11"/>
        <v>125</v>
      </c>
      <c r="H88" s="8">
        <f t="shared" si="10"/>
        <v>11489085</v>
      </c>
      <c r="I88" s="9">
        <v>0</v>
      </c>
      <c r="J88" s="9"/>
      <c r="K88" s="10">
        <v>1</v>
      </c>
      <c r="L88" s="10"/>
      <c r="M88" s="9">
        <v>1</v>
      </c>
      <c r="N88" s="9"/>
      <c r="O88" s="10"/>
      <c r="P88" s="10">
        <v>2</v>
      </c>
      <c r="Q88" s="9"/>
      <c r="R88" s="9">
        <v>2</v>
      </c>
      <c r="S88" s="10">
        <v>1</v>
      </c>
      <c r="T88" s="10"/>
      <c r="U88" s="9">
        <v>0</v>
      </c>
      <c r="V88" s="9"/>
      <c r="W88" s="10"/>
      <c r="X88" s="10">
        <v>0</v>
      </c>
      <c r="Y88" s="9">
        <v>1</v>
      </c>
      <c r="Z88" s="9"/>
      <c r="AA88" s="11">
        <f t="shared" si="8"/>
        <v>8</v>
      </c>
    </row>
    <row r="89" spans="1:27" ht="30" customHeight="1" x14ac:dyDescent="0.25">
      <c r="A89" s="4" t="str">
        <f t="shared" si="11"/>
        <v>Московский</v>
      </c>
      <c r="B89" s="12" t="str">
        <f t="shared" si="11"/>
        <v>ГБОУ СОШ №489</v>
      </c>
      <c r="C89" s="6">
        <f t="shared" si="11"/>
        <v>11489</v>
      </c>
      <c r="D89" s="6" t="str">
        <f t="shared" si="11"/>
        <v>СОШ</v>
      </c>
      <c r="E89" s="8" t="str">
        <f t="shared" si="11"/>
        <v>3в</v>
      </c>
      <c r="F89" s="8">
        <f t="shared" si="11"/>
        <v>132</v>
      </c>
      <c r="G89" s="8">
        <f t="shared" si="11"/>
        <v>125</v>
      </c>
      <c r="H89" s="8">
        <f t="shared" si="10"/>
        <v>11489086</v>
      </c>
      <c r="I89" s="9"/>
      <c r="J89" s="9">
        <v>0</v>
      </c>
      <c r="K89" s="10">
        <v>1</v>
      </c>
      <c r="L89" s="10"/>
      <c r="M89" s="9"/>
      <c r="N89" s="9">
        <v>0</v>
      </c>
      <c r="O89" s="10"/>
      <c r="P89" s="10">
        <v>2</v>
      </c>
      <c r="Q89" s="9"/>
      <c r="R89" s="9">
        <v>2</v>
      </c>
      <c r="S89" s="10">
        <v>1</v>
      </c>
      <c r="T89" s="10"/>
      <c r="U89" s="9">
        <v>0</v>
      </c>
      <c r="V89" s="9"/>
      <c r="W89" s="10"/>
      <c r="X89" s="10">
        <v>2</v>
      </c>
      <c r="Y89" s="9">
        <v>0</v>
      </c>
      <c r="Z89" s="9"/>
      <c r="AA89" s="11">
        <f t="shared" si="8"/>
        <v>8</v>
      </c>
    </row>
    <row r="90" spans="1:27" ht="30" customHeight="1" x14ac:dyDescent="0.25">
      <c r="A90" s="4" t="str">
        <f t="shared" si="11"/>
        <v>Московский</v>
      </c>
      <c r="B90" s="12" t="str">
        <f t="shared" si="11"/>
        <v>ГБОУ СОШ №489</v>
      </c>
      <c r="C90" s="6">
        <f t="shared" si="11"/>
        <v>11489</v>
      </c>
      <c r="D90" s="6" t="str">
        <f t="shared" si="11"/>
        <v>СОШ</v>
      </c>
      <c r="E90" s="8" t="str">
        <f t="shared" si="11"/>
        <v>3в</v>
      </c>
      <c r="F90" s="8">
        <f t="shared" si="11"/>
        <v>132</v>
      </c>
      <c r="G90" s="8">
        <f t="shared" si="11"/>
        <v>125</v>
      </c>
      <c r="H90" s="8">
        <f t="shared" si="10"/>
        <v>11489087</v>
      </c>
      <c r="I90" s="9">
        <v>0</v>
      </c>
      <c r="J90" s="9"/>
      <c r="K90" s="10"/>
      <c r="L90" s="10">
        <v>1</v>
      </c>
      <c r="M90" s="9">
        <v>1</v>
      </c>
      <c r="N90" s="9"/>
      <c r="O90" s="10"/>
      <c r="P90" s="10">
        <v>2</v>
      </c>
      <c r="Q90" s="9"/>
      <c r="R90" s="9">
        <v>1</v>
      </c>
      <c r="S90" s="10"/>
      <c r="T90" s="10">
        <v>1</v>
      </c>
      <c r="U90" s="9"/>
      <c r="V90" s="9">
        <v>1</v>
      </c>
      <c r="W90" s="10"/>
      <c r="X90" s="10">
        <v>0</v>
      </c>
      <c r="Y90" s="9">
        <v>1</v>
      </c>
      <c r="Z90" s="9"/>
      <c r="AA90" s="11">
        <f t="shared" si="8"/>
        <v>8</v>
      </c>
    </row>
    <row r="91" spans="1:27" ht="30" customHeight="1" x14ac:dyDescent="0.25">
      <c r="A91" s="4" t="str">
        <f t="shared" si="11"/>
        <v>Московский</v>
      </c>
      <c r="B91" s="12" t="str">
        <f t="shared" si="11"/>
        <v>ГБОУ СОШ №489</v>
      </c>
      <c r="C91" s="6">
        <f t="shared" si="11"/>
        <v>11489</v>
      </c>
      <c r="D91" s="6" t="str">
        <f t="shared" si="11"/>
        <v>СОШ</v>
      </c>
      <c r="E91" s="8" t="str">
        <f t="shared" si="11"/>
        <v>3в</v>
      </c>
      <c r="F91" s="8">
        <f t="shared" si="11"/>
        <v>132</v>
      </c>
      <c r="G91" s="8">
        <f t="shared" si="11"/>
        <v>125</v>
      </c>
      <c r="H91" s="8">
        <f t="shared" si="10"/>
        <v>11489088</v>
      </c>
      <c r="I91" s="9">
        <v>2</v>
      </c>
      <c r="J91" s="9"/>
      <c r="K91" s="10">
        <v>1</v>
      </c>
      <c r="L91" s="10"/>
      <c r="M91" s="9">
        <v>1</v>
      </c>
      <c r="N91" s="9"/>
      <c r="O91" s="10"/>
      <c r="P91" s="10">
        <v>2</v>
      </c>
      <c r="Q91" s="9"/>
      <c r="R91" s="9">
        <v>2</v>
      </c>
      <c r="S91" s="10"/>
      <c r="T91" s="10">
        <v>1</v>
      </c>
      <c r="U91" s="9"/>
      <c r="V91" s="9">
        <v>1</v>
      </c>
      <c r="W91" s="10">
        <v>2</v>
      </c>
      <c r="X91" s="10"/>
      <c r="Y91" s="9">
        <v>1</v>
      </c>
      <c r="Z91" s="9"/>
      <c r="AA91" s="11">
        <f t="shared" si="8"/>
        <v>13</v>
      </c>
    </row>
    <row r="92" spans="1:27" ht="30" customHeight="1" x14ac:dyDescent="0.25">
      <c r="A92" s="4" t="str">
        <f t="shared" si="11"/>
        <v>Московский</v>
      </c>
      <c r="B92" s="12" t="str">
        <f t="shared" si="11"/>
        <v>ГБОУ СОШ №489</v>
      </c>
      <c r="C92" s="6">
        <f t="shared" si="11"/>
        <v>11489</v>
      </c>
      <c r="D92" s="6" t="str">
        <f t="shared" si="11"/>
        <v>СОШ</v>
      </c>
      <c r="E92" s="8" t="str">
        <f t="shared" si="11"/>
        <v>3в</v>
      </c>
      <c r="F92" s="8">
        <f t="shared" si="11"/>
        <v>132</v>
      </c>
      <c r="G92" s="8">
        <f t="shared" si="11"/>
        <v>125</v>
      </c>
      <c r="H92" s="8">
        <f t="shared" si="10"/>
        <v>11489089</v>
      </c>
      <c r="I92" s="9">
        <v>2</v>
      </c>
      <c r="J92" s="9"/>
      <c r="K92" s="10"/>
      <c r="L92" s="10">
        <v>1</v>
      </c>
      <c r="M92" s="9">
        <v>0</v>
      </c>
      <c r="N92" s="9"/>
      <c r="O92" s="10">
        <v>2</v>
      </c>
      <c r="P92" s="10"/>
      <c r="Q92" s="9">
        <v>2</v>
      </c>
      <c r="R92" s="9"/>
      <c r="S92" s="10"/>
      <c r="T92" s="10">
        <v>1</v>
      </c>
      <c r="U92" s="9">
        <v>0</v>
      </c>
      <c r="V92" s="9"/>
      <c r="W92" s="10"/>
      <c r="X92" s="10">
        <v>2</v>
      </c>
      <c r="Y92" s="9">
        <v>1</v>
      </c>
      <c r="Z92" s="9"/>
      <c r="AA92" s="11">
        <f t="shared" si="8"/>
        <v>11</v>
      </c>
    </row>
    <row r="93" spans="1:27" ht="30" customHeight="1" x14ac:dyDescent="0.25">
      <c r="A93" s="4" t="str">
        <f t="shared" si="11"/>
        <v>Московский</v>
      </c>
      <c r="B93" s="12" t="str">
        <f t="shared" si="11"/>
        <v>ГБОУ СОШ №489</v>
      </c>
      <c r="C93" s="6">
        <f t="shared" si="11"/>
        <v>11489</v>
      </c>
      <c r="D93" s="6" t="str">
        <f t="shared" si="11"/>
        <v>СОШ</v>
      </c>
      <c r="E93" s="8" t="str">
        <f t="shared" si="11"/>
        <v>3в</v>
      </c>
      <c r="F93" s="8">
        <f t="shared" si="11"/>
        <v>132</v>
      </c>
      <c r="G93" s="8">
        <f t="shared" si="11"/>
        <v>125</v>
      </c>
      <c r="H93" s="8">
        <f t="shared" si="10"/>
        <v>11489090</v>
      </c>
      <c r="I93" s="9"/>
      <c r="J93" s="9">
        <v>2</v>
      </c>
      <c r="K93" s="10">
        <v>0</v>
      </c>
      <c r="L93" s="10"/>
      <c r="M93" s="9">
        <v>1</v>
      </c>
      <c r="N93" s="9"/>
      <c r="O93" s="10"/>
      <c r="P93" s="10">
        <v>2</v>
      </c>
      <c r="Q93" s="9"/>
      <c r="R93" s="9">
        <v>2</v>
      </c>
      <c r="S93" s="10">
        <v>1</v>
      </c>
      <c r="T93" s="10"/>
      <c r="U93" s="9"/>
      <c r="V93" s="9">
        <v>1</v>
      </c>
      <c r="W93" s="10">
        <v>1</v>
      </c>
      <c r="X93" s="10"/>
      <c r="Y93" s="9">
        <v>1</v>
      </c>
      <c r="Z93" s="9"/>
      <c r="AA93" s="11">
        <f t="shared" si="8"/>
        <v>11</v>
      </c>
    </row>
    <row r="94" spans="1:27" ht="30" customHeight="1" x14ac:dyDescent="0.25">
      <c r="A94" s="4" t="str">
        <f t="shared" si="11"/>
        <v>Московский</v>
      </c>
      <c r="B94" s="12" t="str">
        <f t="shared" si="11"/>
        <v>ГБОУ СОШ №489</v>
      </c>
      <c r="C94" s="6">
        <f t="shared" si="11"/>
        <v>11489</v>
      </c>
      <c r="D94" s="6" t="str">
        <f t="shared" si="11"/>
        <v>СОШ</v>
      </c>
      <c r="E94" s="8" t="str">
        <f t="shared" si="11"/>
        <v>3в</v>
      </c>
      <c r="F94" s="8">
        <f t="shared" si="11"/>
        <v>132</v>
      </c>
      <c r="G94" s="8">
        <f t="shared" si="11"/>
        <v>125</v>
      </c>
      <c r="H94" s="8">
        <f t="shared" si="10"/>
        <v>11489091</v>
      </c>
      <c r="I94" s="9">
        <v>2</v>
      </c>
      <c r="J94" s="9"/>
      <c r="K94" s="10"/>
      <c r="L94" s="10">
        <v>1</v>
      </c>
      <c r="M94" s="9">
        <v>0</v>
      </c>
      <c r="N94" s="9"/>
      <c r="O94" s="10">
        <v>1</v>
      </c>
      <c r="P94" s="10"/>
      <c r="Q94" s="9"/>
      <c r="R94" s="9">
        <v>1</v>
      </c>
      <c r="S94" s="10">
        <v>1</v>
      </c>
      <c r="T94" s="10"/>
      <c r="U94" s="9">
        <v>0</v>
      </c>
      <c r="V94" s="9"/>
      <c r="W94" s="10">
        <v>2</v>
      </c>
      <c r="X94" s="10"/>
      <c r="Y94" s="9">
        <v>0</v>
      </c>
      <c r="Z94" s="9"/>
      <c r="AA94" s="11">
        <f t="shared" si="8"/>
        <v>8</v>
      </c>
    </row>
    <row r="95" spans="1:27" ht="30" customHeight="1" x14ac:dyDescent="0.25">
      <c r="A95" s="4" t="str">
        <f t="shared" si="11"/>
        <v>Московский</v>
      </c>
      <c r="B95" s="12" t="str">
        <f t="shared" si="11"/>
        <v>ГБОУ СОШ №489</v>
      </c>
      <c r="C95" s="6">
        <f t="shared" si="11"/>
        <v>11489</v>
      </c>
      <c r="D95" s="6" t="str">
        <f t="shared" si="11"/>
        <v>СОШ</v>
      </c>
      <c r="E95" s="8" t="str">
        <f t="shared" si="11"/>
        <v>3в</v>
      </c>
      <c r="F95" s="8">
        <f t="shared" si="11"/>
        <v>132</v>
      </c>
      <c r="G95" s="8">
        <f t="shared" si="11"/>
        <v>125</v>
      </c>
      <c r="H95" s="8">
        <f t="shared" si="10"/>
        <v>11489092</v>
      </c>
      <c r="I95" s="9"/>
      <c r="J95" s="9">
        <v>2</v>
      </c>
      <c r="K95" s="10"/>
      <c r="L95" s="10">
        <v>1</v>
      </c>
      <c r="M95" s="9"/>
      <c r="N95" s="9">
        <v>1</v>
      </c>
      <c r="O95" s="10">
        <v>1</v>
      </c>
      <c r="P95" s="10"/>
      <c r="Q95" s="9">
        <v>1</v>
      </c>
      <c r="R95" s="9"/>
      <c r="S95" s="10">
        <v>1</v>
      </c>
      <c r="T95" s="10"/>
      <c r="U95" s="9">
        <v>1</v>
      </c>
      <c r="V95" s="9"/>
      <c r="W95" s="10"/>
      <c r="X95" s="10">
        <v>2</v>
      </c>
      <c r="Y95" s="9">
        <v>0</v>
      </c>
      <c r="Z95" s="9"/>
      <c r="AA95" s="11">
        <f t="shared" si="8"/>
        <v>10</v>
      </c>
    </row>
    <row r="96" spans="1:27" ht="30" customHeight="1" x14ac:dyDescent="0.25">
      <c r="A96" s="4" t="str">
        <f t="shared" si="11"/>
        <v>Московский</v>
      </c>
      <c r="B96" s="12" t="str">
        <f t="shared" si="11"/>
        <v>ГБОУ СОШ №489</v>
      </c>
      <c r="C96" s="6">
        <f t="shared" si="11"/>
        <v>11489</v>
      </c>
      <c r="D96" s="6" t="str">
        <f t="shared" si="11"/>
        <v>СОШ</v>
      </c>
      <c r="E96" s="8" t="str">
        <f t="shared" si="11"/>
        <v>3в</v>
      </c>
      <c r="F96" s="8">
        <f t="shared" si="11"/>
        <v>132</v>
      </c>
      <c r="G96" s="8">
        <f t="shared" si="11"/>
        <v>125</v>
      </c>
      <c r="H96" s="8">
        <f t="shared" si="10"/>
        <v>11489093</v>
      </c>
      <c r="I96" s="9">
        <v>2</v>
      </c>
      <c r="J96" s="9"/>
      <c r="K96" s="10">
        <v>1</v>
      </c>
      <c r="L96" s="10"/>
      <c r="M96" s="9">
        <v>1</v>
      </c>
      <c r="N96" s="9"/>
      <c r="O96" s="10">
        <v>2</v>
      </c>
      <c r="P96" s="10"/>
      <c r="Q96" s="9"/>
      <c r="R96" s="9">
        <v>2</v>
      </c>
      <c r="S96" s="10">
        <v>1</v>
      </c>
      <c r="T96" s="10"/>
      <c r="U96" s="9"/>
      <c r="V96" s="9">
        <v>0</v>
      </c>
      <c r="W96" s="10"/>
      <c r="X96" s="10">
        <v>2</v>
      </c>
      <c r="Y96" s="9">
        <v>1</v>
      </c>
      <c r="Z96" s="9"/>
      <c r="AA96" s="11">
        <f t="shared" si="8"/>
        <v>12</v>
      </c>
    </row>
    <row r="97" spans="1:27" ht="30" customHeight="1" x14ac:dyDescent="0.25">
      <c r="A97" s="4" t="str">
        <f t="shared" si="11"/>
        <v>Московский</v>
      </c>
      <c r="B97" s="12" t="str">
        <f t="shared" si="11"/>
        <v>ГБОУ СОШ №489</v>
      </c>
      <c r="C97" s="6">
        <f t="shared" si="11"/>
        <v>11489</v>
      </c>
      <c r="D97" s="6" t="str">
        <f t="shared" si="11"/>
        <v>СОШ</v>
      </c>
      <c r="E97" s="8" t="str">
        <f t="shared" si="11"/>
        <v>3в</v>
      </c>
      <c r="F97" s="8">
        <f t="shared" si="11"/>
        <v>132</v>
      </c>
      <c r="G97" s="8">
        <f t="shared" si="11"/>
        <v>125</v>
      </c>
      <c r="H97" s="8">
        <f t="shared" si="10"/>
        <v>11489094</v>
      </c>
      <c r="I97" s="9">
        <v>2</v>
      </c>
      <c r="J97" s="9"/>
      <c r="K97" s="10">
        <v>1</v>
      </c>
      <c r="L97" s="10"/>
      <c r="M97" s="9"/>
      <c r="N97" s="9">
        <v>1</v>
      </c>
      <c r="O97" s="10">
        <v>2</v>
      </c>
      <c r="P97" s="10"/>
      <c r="Q97" s="9"/>
      <c r="R97" s="9">
        <v>2</v>
      </c>
      <c r="S97" s="10">
        <v>1</v>
      </c>
      <c r="T97" s="10"/>
      <c r="U97" s="9"/>
      <c r="V97" s="9">
        <v>1</v>
      </c>
      <c r="W97" s="10"/>
      <c r="X97" s="10">
        <v>2</v>
      </c>
      <c r="Y97" s="9">
        <v>1</v>
      </c>
      <c r="Z97" s="9"/>
      <c r="AA97" s="11">
        <f t="shared" si="8"/>
        <v>13</v>
      </c>
    </row>
    <row r="98" spans="1:27" ht="30" customHeight="1" x14ac:dyDescent="0.25">
      <c r="A98" s="4" t="str">
        <f t="shared" si="11"/>
        <v>Московский</v>
      </c>
      <c r="B98" s="12" t="str">
        <f t="shared" si="11"/>
        <v>ГБОУ СОШ №489</v>
      </c>
      <c r="C98" s="6">
        <f t="shared" si="11"/>
        <v>11489</v>
      </c>
      <c r="D98" s="6" t="str">
        <f t="shared" si="11"/>
        <v>СОШ</v>
      </c>
      <c r="E98" s="13" t="s">
        <v>31</v>
      </c>
      <c r="F98" s="8">
        <v>132</v>
      </c>
      <c r="G98" s="8">
        <v>125</v>
      </c>
      <c r="H98" s="8">
        <f t="shared" si="10"/>
        <v>11489095</v>
      </c>
      <c r="I98" s="9"/>
      <c r="J98" s="9">
        <v>1</v>
      </c>
      <c r="K98" s="10">
        <v>1</v>
      </c>
      <c r="L98" s="10"/>
      <c r="M98" s="9">
        <v>0</v>
      </c>
      <c r="N98" s="9"/>
      <c r="O98" s="10">
        <v>2</v>
      </c>
      <c r="P98" s="10"/>
      <c r="Q98" s="9">
        <v>0</v>
      </c>
      <c r="R98" s="9"/>
      <c r="S98" s="10">
        <v>0</v>
      </c>
      <c r="T98" s="10"/>
      <c r="U98" s="9"/>
      <c r="V98" s="9">
        <v>0</v>
      </c>
      <c r="W98" s="10">
        <v>1</v>
      </c>
      <c r="X98" s="10"/>
      <c r="Y98" s="9">
        <v>0</v>
      </c>
      <c r="Z98" s="9"/>
      <c r="AA98" s="11">
        <f t="shared" si="8"/>
        <v>5</v>
      </c>
    </row>
    <row r="99" spans="1:27" ht="30" customHeight="1" x14ac:dyDescent="0.25">
      <c r="A99" s="4" t="str">
        <f t="shared" si="11"/>
        <v>Московский</v>
      </c>
      <c r="B99" s="12" t="str">
        <f t="shared" si="11"/>
        <v>ГБОУ СОШ №489</v>
      </c>
      <c r="C99" s="6">
        <f t="shared" si="11"/>
        <v>11489</v>
      </c>
      <c r="D99" s="6" t="str">
        <f t="shared" si="11"/>
        <v>СОШ</v>
      </c>
      <c r="E99" s="8" t="str">
        <f t="shared" si="11"/>
        <v>3г</v>
      </c>
      <c r="F99" s="8">
        <f t="shared" si="11"/>
        <v>132</v>
      </c>
      <c r="G99" s="8">
        <f t="shared" si="11"/>
        <v>125</v>
      </c>
      <c r="H99" s="8">
        <f t="shared" si="10"/>
        <v>11489096</v>
      </c>
      <c r="I99" s="9">
        <v>2</v>
      </c>
      <c r="J99" s="9"/>
      <c r="K99" s="10"/>
      <c r="L99" s="10">
        <v>1</v>
      </c>
      <c r="M99" s="9">
        <v>1</v>
      </c>
      <c r="N99" s="9"/>
      <c r="O99" s="10">
        <v>2</v>
      </c>
      <c r="P99" s="10"/>
      <c r="Q99" s="9">
        <v>1</v>
      </c>
      <c r="R99" s="9"/>
      <c r="S99" s="10">
        <v>1</v>
      </c>
      <c r="T99" s="10"/>
      <c r="U99" s="9"/>
      <c r="V99" s="9">
        <v>0</v>
      </c>
      <c r="W99" s="10">
        <v>2</v>
      </c>
      <c r="X99" s="10"/>
      <c r="Y99" s="9">
        <v>1</v>
      </c>
      <c r="Z99" s="9"/>
      <c r="AA99" s="11">
        <f t="shared" si="8"/>
        <v>11</v>
      </c>
    </row>
    <row r="100" spans="1:27" ht="30" customHeight="1" x14ac:dyDescent="0.25">
      <c r="A100" s="4" t="str">
        <f t="shared" si="11"/>
        <v>Московский</v>
      </c>
      <c r="B100" s="12" t="str">
        <f t="shared" si="11"/>
        <v>ГБОУ СОШ №489</v>
      </c>
      <c r="C100" s="6">
        <f t="shared" si="11"/>
        <v>11489</v>
      </c>
      <c r="D100" s="6" t="str">
        <f t="shared" si="11"/>
        <v>СОШ</v>
      </c>
      <c r="E100" s="8" t="str">
        <f t="shared" si="11"/>
        <v>3г</v>
      </c>
      <c r="F100" s="8">
        <f t="shared" si="11"/>
        <v>132</v>
      </c>
      <c r="G100" s="8">
        <f t="shared" si="11"/>
        <v>125</v>
      </c>
      <c r="H100" s="8">
        <f t="shared" si="10"/>
        <v>11489097</v>
      </c>
      <c r="I100" s="9"/>
      <c r="J100" s="9">
        <v>2</v>
      </c>
      <c r="K100" s="10"/>
      <c r="L100" s="10">
        <v>1</v>
      </c>
      <c r="M100" s="9">
        <v>1</v>
      </c>
      <c r="N100" s="9"/>
      <c r="O100" s="10">
        <v>2</v>
      </c>
      <c r="P100" s="10"/>
      <c r="Q100" s="9"/>
      <c r="R100" s="9">
        <v>0</v>
      </c>
      <c r="S100" s="10"/>
      <c r="T100" s="10">
        <v>0</v>
      </c>
      <c r="U100" s="9">
        <v>0</v>
      </c>
      <c r="V100" s="9"/>
      <c r="W100" s="10">
        <v>0</v>
      </c>
      <c r="X100" s="10"/>
      <c r="Y100" s="9"/>
      <c r="Z100" s="9">
        <v>0</v>
      </c>
      <c r="AA100" s="11">
        <f t="shared" si="8"/>
        <v>6</v>
      </c>
    </row>
    <row r="101" spans="1:27" ht="30" customHeight="1" x14ac:dyDescent="0.25">
      <c r="A101" s="4" t="str">
        <f t="shared" si="11"/>
        <v>Московский</v>
      </c>
      <c r="B101" s="12" t="str">
        <f t="shared" si="11"/>
        <v>ГБОУ СОШ №489</v>
      </c>
      <c r="C101" s="6">
        <f t="shared" si="11"/>
        <v>11489</v>
      </c>
      <c r="D101" s="6" t="str">
        <f t="shared" si="11"/>
        <v>СОШ</v>
      </c>
      <c r="E101" s="8" t="str">
        <f t="shared" si="11"/>
        <v>3г</v>
      </c>
      <c r="F101" s="8">
        <f t="shared" si="11"/>
        <v>132</v>
      </c>
      <c r="G101" s="8">
        <f t="shared" si="11"/>
        <v>125</v>
      </c>
      <c r="H101" s="8">
        <f t="shared" si="10"/>
        <v>11489098</v>
      </c>
      <c r="I101" s="9"/>
      <c r="J101" s="9">
        <v>2</v>
      </c>
      <c r="K101" s="10">
        <v>1</v>
      </c>
      <c r="L101" s="10"/>
      <c r="M101" s="9">
        <v>1</v>
      </c>
      <c r="N101" s="9"/>
      <c r="O101" s="10"/>
      <c r="P101" s="10">
        <v>1</v>
      </c>
      <c r="Q101" s="9">
        <v>1</v>
      </c>
      <c r="R101" s="9"/>
      <c r="S101" s="10">
        <v>1</v>
      </c>
      <c r="T101" s="10"/>
      <c r="U101" s="9"/>
      <c r="V101" s="9">
        <v>0</v>
      </c>
      <c r="W101" s="10"/>
      <c r="X101" s="10">
        <v>2</v>
      </c>
      <c r="Y101" s="9">
        <v>1</v>
      </c>
      <c r="Z101" s="9"/>
      <c r="AA101" s="11">
        <f t="shared" si="8"/>
        <v>10</v>
      </c>
    </row>
    <row r="102" spans="1:27" ht="30" customHeight="1" x14ac:dyDescent="0.25">
      <c r="A102" s="4" t="str">
        <f t="shared" si="11"/>
        <v>Московский</v>
      </c>
      <c r="B102" s="12" t="str">
        <f t="shared" si="11"/>
        <v>ГБОУ СОШ №489</v>
      </c>
      <c r="C102" s="6">
        <f t="shared" si="11"/>
        <v>11489</v>
      </c>
      <c r="D102" s="6" t="str">
        <f t="shared" si="11"/>
        <v>СОШ</v>
      </c>
      <c r="E102" s="8" t="str">
        <f t="shared" si="11"/>
        <v>3г</v>
      </c>
      <c r="F102" s="8">
        <f t="shared" si="11"/>
        <v>132</v>
      </c>
      <c r="G102" s="8">
        <f t="shared" si="11"/>
        <v>125</v>
      </c>
      <c r="H102" s="8">
        <f t="shared" si="10"/>
        <v>11489099</v>
      </c>
      <c r="I102" s="9">
        <v>0</v>
      </c>
      <c r="J102" s="9"/>
      <c r="K102" s="10">
        <v>0</v>
      </c>
      <c r="L102" s="10"/>
      <c r="M102" s="9"/>
      <c r="N102" s="9">
        <v>0</v>
      </c>
      <c r="O102" s="10"/>
      <c r="P102" s="10">
        <v>0</v>
      </c>
      <c r="Q102" s="9">
        <v>0</v>
      </c>
      <c r="R102" s="9"/>
      <c r="S102" s="10"/>
      <c r="T102" s="10">
        <v>1</v>
      </c>
      <c r="U102" s="9"/>
      <c r="V102" s="9">
        <v>0</v>
      </c>
      <c r="W102" s="10"/>
      <c r="X102" s="10">
        <v>0</v>
      </c>
      <c r="Y102" s="9"/>
      <c r="Z102" s="9">
        <v>0</v>
      </c>
      <c r="AA102" s="11">
        <f t="shared" si="8"/>
        <v>1</v>
      </c>
    </row>
    <row r="103" spans="1:27" ht="30" customHeight="1" x14ac:dyDescent="0.25">
      <c r="A103" s="4" t="str">
        <f t="shared" ref="A103:G118" si="12">A102</f>
        <v>Московский</v>
      </c>
      <c r="B103" s="12" t="str">
        <f t="shared" si="12"/>
        <v>ГБОУ СОШ №489</v>
      </c>
      <c r="C103" s="6">
        <f t="shared" si="12"/>
        <v>11489</v>
      </c>
      <c r="D103" s="6" t="str">
        <f t="shared" si="12"/>
        <v>СОШ</v>
      </c>
      <c r="E103" s="8" t="str">
        <f t="shared" si="12"/>
        <v>3г</v>
      </c>
      <c r="F103" s="8">
        <f t="shared" si="12"/>
        <v>132</v>
      </c>
      <c r="G103" s="8">
        <f t="shared" si="12"/>
        <v>125</v>
      </c>
      <c r="H103" s="8">
        <f t="shared" si="10"/>
        <v>11489100</v>
      </c>
      <c r="I103" s="9"/>
      <c r="J103" s="9">
        <v>1</v>
      </c>
      <c r="K103" s="10">
        <v>1</v>
      </c>
      <c r="L103" s="10"/>
      <c r="M103" s="9">
        <v>1</v>
      </c>
      <c r="N103" s="9"/>
      <c r="O103" s="10">
        <v>1</v>
      </c>
      <c r="P103" s="10"/>
      <c r="Q103" s="9">
        <v>1</v>
      </c>
      <c r="R103" s="9"/>
      <c r="S103" s="10">
        <v>1</v>
      </c>
      <c r="T103" s="10"/>
      <c r="U103" s="9">
        <v>1</v>
      </c>
      <c r="V103" s="9"/>
      <c r="W103" s="10">
        <v>2</v>
      </c>
      <c r="X103" s="10"/>
      <c r="Y103" s="9"/>
      <c r="Z103" s="9">
        <v>1</v>
      </c>
      <c r="AA103" s="11">
        <f t="shared" si="8"/>
        <v>10</v>
      </c>
    </row>
    <row r="104" spans="1:27" ht="30" customHeight="1" x14ac:dyDescent="0.25">
      <c r="A104" s="4" t="str">
        <f t="shared" si="12"/>
        <v>Московский</v>
      </c>
      <c r="B104" s="12" t="str">
        <f t="shared" si="12"/>
        <v>ГБОУ СОШ №489</v>
      </c>
      <c r="C104" s="6">
        <f t="shared" si="12"/>
        <v>11489</v>
      </c>
      <c r="D104" s="6" t="str">
        <f t="shared" si="12"/>
        <v>СОШ</v>
      </c>
      <c r="E104" s="8" t="str">
        <f t="shared" si="12"/>
        <v>3г</v>
      </c>
      <c r="F104" s="8">
        <f t="shared" si="12"/>
        <v>132</v>
      </c>
      <c r="G104" s="8">
        <f t="shared" si="12"/>
        <v>125</v>
      </c>
      <c r="H104" s="8">
        <f t="shared" si="10"/>
        <v>11489101</v>
      </c>
      <c r="I104" s="9"/>
      <c r="J104" s="9">
        <v>2</v>
      </c>
      <c r="K104" s="10">
        <v>1</v>
      </c>
      <c r="L104" s="10"/>
      <c r="M104" s="9">
        <v>1</v>
      </c>
      <c r="N104" s="9"/>
      <c r="O104" s="10">
        <v>2</v>
      </c>
      <c r="P104" s="10"/>
      <c r="Q104" s="9">
        <v>1</v>
      </c>
      <c r="R104" s="9"/>
      <c r="S104" s="10">
        <v>1</v>
      </c>
      <c r="T104" s="10"/>
      <c r="U104" s="9">
        <v>1</v>
      </c>
      <c r="V104" s="9"/>
      <c r="W104" s="10">
        <v>0</v>
      </c>
      <c r="X104" s="10"/>
      <c r="Y104" s="9"/>
      <c r="Z104" s="9">
        <v>0</v>
      </c>
      <c r="AA104" s="11">
        <f t="shared" si="8"/>
        <v>9</v>
      </c>
    </row>
    <row r="105" spans="1:27" ht="30" customHeight="1" x14ac:dyDescent="0.25">
      <c r="A105" s="4" t="str">
        <f t="shared" si="12"/>
        <v>Московский</v>
      </c>
      <c r="B105" s="12" t="str">
        <f t="shared" si="12"/>
        <v>ГБОУ СОШ №489</v>
      </c>
      <c r="C105" s="6">
        <f t="shared" si="12"/>
        <v>11489</v>
      </c>
      <c r="D105" s="6" t="str">
        <f t="shared" si="12"/>
        <v>СОШ</v>
      </c>
      <c r="E105" s="8" t="str">
        <f t="shared" si="12"/>
        <v>3г</v>
      </c>
      <c r="F105" s="8">
        <f t="shared" si="12"/>
        <v>132</v>
      </c>
      <c r="G105" s="8">
        <f t="shared" si="12"/>
        <v>125</v>
      </c>
      <c r="H105" s="8">
        <f t="shared" si="10"/>
        <v>11489102</v>
      </c>
      <c r="I105" s="9">
        <v>2</v>
      </c>
      <c r="J105" s="9"/>
      <c r="K105" s="10"/>
      <c r="L105" s="10">
        <v>1</v>
      </c>
      <c r="M105" s="9"/>
      <c r="N105" s="9">
        <v>0</v>
      </c>
      <c r="O105" s="10"/>
      <c r="P105" s="10">
        <v>2</v>
      </c>
      <c r="Q105" s="9">
        <v>2</v>
      </c>
      <c r="R105" s="9"/>
      <c r="S105" s="10"/>
      <c r="T105" s="10">
        <v>1</v>
      </c>
      <c r="U105" s="9">
        <v>1</v>
      </c>
      <c r="V105" s="9"/>
      <c r="W105" s="10"/>
      <c r="X105" s="10">
        <v>2</v>
      </c>
      <c r="Y105" s="9">
        <v>1</v>
      </c>
      <c r="Z105" s="9"/>
      <c r="AA105" s="11">
        <f t="shared" si="8"/>
        <v>12</v>
      </c>
    </row>
    <row r="106" spans="1:27" ht="30" customHeight="1" x14ac:dyDescent="0.25">
      <c r="A106" s="4" t="str">
        <f t="shared" si="12"/>
        <v>Московский</v>
      </c>
      <c r="B106" s="12" t="str">
        <f t="shared" si="12"/>
        <v>ГБОУ СОШ №489</v>
      </c>
      <c r="C106" s="6">
        <f t="shared" si="12"/>
        <v>11489</v>
      </c>
      <c r="D106" s="6" t="str">
        <f t="shared" si="12"/>
        <v>СОШ</v>
      </c>
      <c r="E106" s="8" t="str">
        <f t="shared" si="12"/>
        <v>3г</v>
      </c>
      <c r="F106" s="8">
        <f t="shared" si="12"/>
        <v>132</v>
      </c>
      <c r="G106" s="8">
        <f t="shared" si="12"/>
        <v>125</v>
      </c>
      <c r="H106" s="8">
        <f t="shared" si="10"/>
        <v>11489103</v>
      </c>
      <c r="I106" s="9">
        <v>0</v>
      </c>
      <c r="J106" s="9"/>
      <c r="K106" s="10"/>
      <c r="L106" s="10">
        <v>1</v>
      </c>
      <c r="M106" s="9">
        <v>1</v>
      </c>
      <c r="N106" s="9"/>
      <c r="O106" s="10">
        <v>2</v>
      </c>
      <c r="P106" s="10"/>
      <c r="Q106" s="9">
        <v>0</v>
      </c>
      <c r="R106" s="9"/>
      <c r="S106" s="10">
        <v>1</v>
      </c>
      <c r="T106" s="10"/>
      <c r="U106" s="9">
        <v>1</v>
      </c>
      <c r="V106" s="9"/>
      <c r="W106" s="10"/>
      <c r="X106" s="10">
        <v>0</v>
      </c>
      <c r="Y106" s="9"/>
      <c r="Z106" s="9">
        <v>0</v>
      </c>
      <c r="AA106" s="11">
        <f t="shared" si="8"/>
        <v>6</v>
      </c>
    </row>
    <row r="107" spans="1:27" ht="30" customHeight="1" x14ac:dyDescent="0.25">
      <c r="A107" s="4" t="str">
        <f t="shared" si="12"/>
        <v>Московский</v>
      </c>
      <c r="B107" s="12" t="str">
        <f t="shared" si="12"/>
        <v>ГБОУ СОШ №489</v>
      </c>
      <c r="C107" s="6">
        <f t="shared" si="12"/>
        <v>11489</v>
      </c>
      <c r="D107" s="6" t="str">
        <f t="shared" si="12"/>
        <v>СОШ</v>
      </c>
      <c r="E107" s="8" t="str">
        <f t="shared" si="12"/>
        <v>3г</v>
      </c>
      <c r="F107" s="8">
        <f t="shared" si="12"/>
        <v>132</v>
      </c>
      <c r="G107" s="8">
        <f t="shared" si="12"/>
        <v>125</v>
      </c>
      <c r="H107" s="8">
        <f t="shared" si="10"/>
        <v>11489104</v>
      </c>
      <c r="I107" s="9"/>
      <c r="J107" s="9">
        <v>2</v>
      </c>
      <c r="K107" s="10">
        <v>0</v>
      </c>
      <c r="L107" s="10"/>
      <c r="M107" s="9">
        <v>1</v>
      </c>
      <c r="N107" s="9"/>
      <c r="O107" s="10">
        <v>1</v>
      </c>
      <c r="P107" s="10"/>
      <c r="Q107" s="9">
        <v>2</v>
      </c>
      <c r="R107" s="9"/>
      <c r="S107" s="10">
        <v>1</v>
      </c>
      <c r="T107" s="10"/>
      <c r="U107" s="9"/>
      <c r="V107" s="9">
        <v>0</v>
      </c>
      <c r="W107" s="10">
        <v>2</v>
      </c>
      <c r="X107" s="10"/>
      <c r="Y107" s="9"/>
      <c r="Z107" s="9">
        <v>1</v>
      </c>
      <c r="AA107" s="11">
        <f t="shared" si="8"/>
        <v>10</v>
      </c>
    </row>
    <row r="108" spans="1:27" ht="30" customHeight="1" x14ac:dyDescent="0.25">
      <c r="A108" s="4" t="str">
        <f t="shared" si="12"/>
        <v>Московский</v>
      </c>
      <c r="B108" s="12" t="str">
        <f t="shared" si="12"/>
        <v>ГБОУ СОШ №489</v>
      </c>
      <c r="C108" s="6">
        <f t="shared" si="12"/>
        <v>11489</v>
      </c>
      <c r="D108" s="6" t="str">
        <f t="shared" si="12"/>
        <v>СОШ</v>
      </c>
      <c r="E108" s="8" t="str">
        <f t="shared" si="12"/>
        <v>3г</v>
      </c>
      <c r="F108" s="8">
        <f t="shared" si="12"/>
        <v>132</v>
      </c>
      <c r="G108" s="8">
        <f t="shared" si="12"/>
        <v>125</v>
      </c>
      <c r="H108" s="8">
        <f t="shared" si="10"/>
        <v>11489105</v>
      </c>
      <c r="I108" s="9">
        <v>2</v>
      </c>
      <c r="J108" s="9"/>
      <c r="K108" s="10">
        <v>1</v>
      </c>
      <c r="L108" s="10"/>
      <c r="M108" s="9">
        <v>1</v>
      </c>
      <c r="N108" s="9"/>
      <c r="O108" s="10">
        <v>2</v>
      </c>
      <c r="P108" s="10"/>
      <c r="Q108" s="9">
        <v>1</v>
      </c>
      <c r="R108" s="9"/>
      <c r="S108" s="10">
        <v>1</v>
      </c>
      <c r="T108" s="10"/>
      <c r="U108" s="9">
        <v>1</v>
      </c>
      <c r="V108" s="9"/>
      <c r="W108" s="10"/>
      <c r="X108" s="10">
        <v>2</v>
      </c>
      <c r="Y108" s="9">
        <v>0</v>
      </c>
      <c r="Z108" s="9"/>
      <c r="AA108" s="11">
        <f t="shared" si="8"/>
        <v>11</v>
      </c>
    </row>
    <row r="109" spans="1:27" ht="30" customHeight="1" x14ac:dyDescent="0.25">
      <c r="A109" s="4" t="str">
        <f t="shared" si="12"/>
        <v>Московский</v>
      </c>
      <c r="B109" s="12" t="str">
        <f t="shared" si="12"/>
        <v>ГБОУ СОШ №489</v>
      </c>
      <c r="C109" s="6">
        <f t="shared" si="12"/>
        <v>11489</v>
      </c>
      <c r="D109" s="6" t="str">
        <f t="shared" si="12"/>
        <v>СОШ</v>
      </c>
      <c r="E109" s="8" t="str">
        <f t="shared" si="12"/>
        <v>3г</v>
      </c>
      <c r="F109" s="8">
        <f t="shared" si="12"/>
        <v>132</v>
      </c>
      <c r="G109" s="8">
        <f t="shared" si="12"/>
        <v>125</v>
      </c>
      <c r="H109" s="8">
        <f t="shared" si="10"/>
        <v>11489106</v>
      </c>
      <c r="I109" s="9">
        <v>2</v>
      </c>
      <c r="J109" s="9"/>
      <c r="K109" s="10">
        <v>1</v>
      </c>
      <c r="L109" s="10"/>
      <c r="M109" s="9">
        <v>1</v>
      </c>
      <c r="N109" s="9"/>
      <c r="O109" s="10">
        <v>2</v>
      </c>
      <c r="P109" s="10"/>
      <c r="Q109" s="9"/>
      <c r="R109" s="9">
        <v>2</v>
      </c>
      <c r="S109" s="10">
        <v>1</v>
      </c>
      <c r="T109" s="10"/>
      <c r="U109" s="9"/>
      <c r="V109" s="9">
        <v>1</v>
      </c>
      <c r="W109" s="10"/>
      <c r="X109" s="10">
        <v>2</v>
      </c>
      <c r="Y109" s="9">
        <v>1</v>
      </c>
      <c r="Z109" s="9"/>
      <c r="AA109" s="11">
        <f t="shared" si="8"/>
        <v>13</v>
      </c>
    </row>
    <row r="110" spans="1:27" ht="30" customHeight="1" x14ac:dyDescent="0.25">
      <c r="A110" s="4" t="str">
        <f t="shared" si="12"/>
        <v>Московский</v>
      </c>
      <c r="B110" s="12" t="str">
        <f t="shared" si="12"/>
        <v>ГБОУ СОШ №489</v>
      </c>
      <c r="C110" s="6">
        <f t="shared" si="12"/>
        <v>11489</v>
      </c>
      <c r="D110" s="6" t="str">
        <f t="shared" si="12"/>
        <v>СОШ</v>
      </c>
      <c r="E110" s="8" t="str">
        <f t="shared" si="12"/>
        <v>3г</v>
      </c>
      <c r="F110" s="8">
        <f t="shared" si="12"/>
        <v>132</v>
      </c>
      <c r="G110" s="8">
        <f t="shared" si="12"/>
        <v>125</v>
      </c>
      <c r="H110" s="8">
        <f t="shared" si="10"/>
        <v>11489107</v>
      </c>
      <c r="I110" s="9"/>
      <c r="J110" s="9">
        <v>2</v>
      </c>
      <c r="K110" s="10">
        <v>1</v>
      </c>
      <c r="L110" s="10"/>
      <c r="M110" s="9">
        <v>1</v>
      </c>
      <c r="N110" s="9"/>
      <c r="O110" s="10">
        <v>2</v>
      </c>
      <c r="P110" s="10"/>
      <c r="Q110" s="9">
        <v>1</v>
      </c>
      <c r="R110" s="9"/>
      <c r="S110" s="10">
        <v>1</v>
      </c>
      <c r="T110" s="10"/>
      <c r="U110" s="9">
        <v>1</v>
      </c>
      <c r="V110" s="9"/>
      <c r="W110" s="10">
        <v>2</v>
      </c>
      <c r="X110" s="10"/>
      <c r="Y110" s="9">
        <v>1</v>
      </c>
      <c r="Z110" s="9"/>
      <c r="AA110" s="11">
        <f t="shared" si="8"/>
        <v>12</v>
      </c>
    </row>
    <row r="111" spans="1:27" ht="30" customHeight="1" x14ac:dyDescent="0.25">
      <c r="A111" s="4" t="str">
        <f t="shared" si="12"/>
        <v>Московский</v>
      </c>
      <c r="B111" s="12" t="str">
        <f t="shared" si="12"/>
        <v>ГБОУ СОШ №489</v>
      </c>
      <c r="C111" s="6">
        <f t="shared" si="12"/>
        <v>11489</v>
      </c>
      <c r="D111" s="6" t="str">
        <f t="shared" si="12"/>
        <v>СОШ</v>
      </c>
      <c r="E111" s="8" t="str">
        <f t="shared" si="12"/>
        <v>3г</v>
      </c>
      <c r="F111" s="8">
        <f t="shared" si="12"/>
        <v>132</v>
      </c>
      <c r="G111" s="8">
        <f t="shared" si="12"/>
        <v>125</v>
      </c>
      <c r="H111" s="8">
        <f t="shared" si="10"/>
        <v>11489108</v>
      </c>
      <c r="I111" s="9">
        <v>2</v>
      </c>
      <c r="J111" s="9"/>
      <c r="K111" s="10">
        <v>1</v>
      </c>
      <c r="L111" s="10"/>
      <c r="M111" s="9">
        <v>1</v>
      </c>
      <c r="N111" s="9"/>
      <c r="O111" s="10"/>
      <c r="P111" s="10">
        <v>2</v>
      </c>
      <c r="Q111" s="9"/>
      <c r="R111" s="9">
        <v>2</v>
      </c>
      <c r="S111" s="10">
        <v>1</v>
      </c>
      <c r="T111" s="10"/>
      <c r="U111" s="9"/>
      <c r="V111" s="9">
        <v>0</v>
      </c>
      <c r="W111" s="10"/>
      <c r="X111" s="10">
        <v>2</v>
      </c>
      <c r="Y111" s="9">
        <v>1</v>
      </c>
      <c r="Z111" s="9"/>
      <c r="AA111" s="11">
        <f t="shared" si="8"/>
        <v>12</v>
      </c>
    </row>
    <row r="112" spans="1:27" ht="30" customHeight="1" x14ac:dyDescent="0.25">
      <c r="A112" s="4" t="str">
        <f t="shared" si="12"/>
        <v>Московский</v>
      </c>
      <c r="B112" s="12" t="str">
        <f t="shared" si="12"/>
        <v>ГБОУ СОШ №489</v>
      </c>
      <c r="C112" s="6">
        <f t="shared" si="12"/>
        <v>11489</v>
      </c>
      <c r="D112" s="6" t="str">
        <f t="shared" si="12"/>
        <v>СОШ</v>
      </c>
      <c r="E112" s="8" t="str">
        <f t="shared" si="12"/>
        <v>3г</v>
      </c>
      <c r="F112" s="8">
        <f t="shared" si="12"/>
        <v>132</v>
      </c>
      <c r="G112" s="8">
        <f t="shared" si="12"/>
        <v>125</v>
      </c>
      <c r="H112" s="8">
        <f t="shared" si="10"/>
        <v>11489109</v>
      </c>
      <c r="I112" s="9">
        <v>2</v>
      </c>
      <c r="J112" s="9"/>
      <c r="K112" s="10">
        <v>1</v>
      </c>
      <c r="L112" s="10"/>
      <c r="M112" s="9">
        <v>0</v>
      </c>
      <c r="N112" s="9"/>
      <c r="O112" s="10">
        <v>2</v>
      </c>
      <c r="P112" s="10"/>
      <c r="Q112" s="9">
        <v>2</v>
      </c>
      <c r="R112" s="9"/>
      <c r="S112" s="10">
        <v>0</v>
      </c>
      <c r="T112" s="10"/>
      <c r="U112" s="9"/>
      <c r="V112" s="9">
        <v>1</v>
      </c>
      <c r="W112" s="10">
        <v>2</v>
      </c>
      <c r="X112" s="10"/>
      <c r="Y112" s="9"/>
      <c r="Z112" s="9">
        <v>0</v>
      </c>
      <c r="AA112" s="11">
        <f t="shared" si="8"/>
        <v>10</v>
      </c>
    </row>
    <row r="113" spans="1:27" ht="30" customHeight="1" x14ac:dyDescent="0.25">
      <c r="A113" s="4" t="str">
        <f t="shared" si="12"/>
        <v>Московский</v>
      </c>
      <c r="B113" s="12" t="str">
        <f t="shared" si="12"/>
        <v>ГБОУ СОШ №489</v>
      </c>
      <c r="C113" s="6">
        <f t="shared" si="12"/>
        <v>11489</v>
      </c>
      <c r="D113" s="6" t="str">
        <f t="shared" si="12"/>
        <v>СОШ</v>
      </c>
      <c r="E113" s="8" t="str">
        <f t="shared" si="12"/>
        <v>3г</v>
      </c>
      <c r="F113" s="8">
        <f t="shared" si="12"/>
        <v>132</v>
      </c>
      <c r="G113" s="8">
        <f t="shared" si="12"/>
        <v>125</v>
      </c>
      <c r="H113" s="8">
        <f t="shared" si="10"/>
        <v>11489110</v>
      </c>
      <c r="I113" s="9"/>
      <c r="J113" s="9">
        <v>2</v>
      </c>
      <c r="K113" s="10">
        <v>1</v>
      </c>
      <c r="L113" s="10"/>
      <c r="M113" s="9">
        <v>1</v>
      </c>
      <c r="N113" s="9"/>
      <c r="O113" s="10">
        <v>2</v>
      </c>
      <c r="P113" s="10"/>
      <c r="Q113" s="9">
        <v>2</v>
      </c>
      <c r="R113" s="9"/>
      <c r="S113" s="10"/>
      <c r="T113" s="10">
        <v>1</v>
      </c>
      <c r="U113" s="9"/>
      <c r="V113" s="9">
        <v>0</v>
      </c>
      <c r="W113" s="10">
        <v>2</v>
      </c>
      <c r="X113" s="10"/>
      <c r="Y113" s="9">
        <v>1</v>
      </c>
      <c r="Z113" s="9"/>
      <c r="AA113" s="11">
        <f t="shared" si="8"/>
        <v>12</v>
      </c>
    </row>
    <row r="114" spans="1:27" ht="30" customHeight="1" x14ac:dyDescent="0.25">
      <c r="A114" s="4" t="str">
        <f t="shared" si="12"/>
        <v>Московский</v>
      </c>
      <c r="B114" s="12" t="str">
        <f t="shared" si="12"/>
        <v>ГБОУ СОШ №489</v>
      </c>
      <c r="C114" s="6">
        <f t="shared" si="12"/>
        <v>11489</v>
      </c>
      <c r="D114" s="6" t="str">
        <f t="shared" si="12"/>
        <v>СОШ</v>
      </c>
      <c r="E114" s="8" t="str">
        <f t="shared" si="12"/>
        <v>3г</v>
      </c>
      <c r="F114" s="8">
        <f t="shared" si="12"/>
        <v>132</v>
      </c>
      <c r="G114" s="8">
        <f t="shared" si="12"/>
        <v>125</v>
      </c>
      <c r="H114" s="8">
        <f t="shared" si="10"/>
        <v>11489111</v>
      </c>
      <c r="I114" s="9">
        <v>2</v>
      </c>
      <c r="J114" s="9"/>
      <c r="K114" s="10">
        <v>0</v>
      </c>
      <c r="L114" s="10"/>
      <c r="M114" s="9">
        <v>1</v>
      </c>
      <c r="N114" s="9"/>
      <c r="O114" s="10">
        <v>2</v>
      </c>
      <c r="P114" s="10"/>
      <c r="Q114" s="9">
        <v>1</v>
      </c>
      <c r="R114" s="9"/>
      <c r="S114" s="10">
        <v>1</v>
      </c>
      <c r="T114" s="10"/>
      <c r="U114" s="9">
        <v>1</v>
      </c>
      <c r="V114" s="9"/>
      <c r="W114" s="10">
        <v>2</v>
      </c>
      <c r="X114" s="10"/>
      <c r="Y114" s="9">
        <v>0</v>
      </c>
      <c r="Z114" s="9"/>
      <c r="AA114" s="11">
        <f t="shared" si="8"/>
        <v>10</v>
      </c>
    </row>
    <row r="115" spans="1:27" ht="30" customHeight="1" x14ac:dyDescent="0.25">
      <c r="A115" s="4" t="str">
        <f t="shared" si="12"/>
        <v>Московский</v>
      </c>
      <c r="B115" s="12" t="str">
        <f t="shared" si="12"/>
        <v>ГБОУ СОШ №489</v>
      </c>
      <c r="C115" s="6">
        <f t="shared" si="12"/>
        <v>11489</v>
      </c>
      <c r="D115" s="6" t="str">
        <f t="shared" si="12"/>
        <v>СОШ</v>
      </c>
      <c r="E115" s="8" t="str">
        <f t="shared" si="12"/>
        <v>3г</v>
      </c>
      <c r="F115" s="8">
        <f t="shared" si="12"/>
        <v>132</v>
      </c>
      <c r="G115" s="8">
        <f t="shared" si="12"/>
        <v>125</v>
      </c>
      <c r="H115" s="8">
        <f t="shared" si="10"/>
        <v>11489112</v>
      </c>
      <c r="I115" s="9"/>
      <c r="J115" s="9">
        <v>2</v>
      </c>
      <c r="K115" s="10">
        <v>1</v>
      </c>
      <c r="L115" s="10"/>
      <c r="M115" s="9"/>
      <c r="N115" s="9">
        <v>0</v>
      </c>
      <c r="O115" s="10"/>
      <c r="P115" s="10">
        <v>1</v>
      </c>
      <c r="Q115" s="9">
        <v>1</v>
      </c>
      <c r="R115" s="9"/>
      <c r="S115" s="10">
        <v>1</v>
      </c>
      <c r="T115" s="10"/>
      <c r="U115" s="9">
        <v>0</v>
      </c>
      <c r="V115" s="9"/>
      <c r="W115" s="10"/>
      <c r="X115" s="10">
        <v>2</v>
      </c>
      <c r="Y115" s="9">
        <v>1</v>
      </c>
      <c r="Z115" s="9"/>
      <c r="AA115" s="11">
        <f t="shared" si="8"/>
        <v>9</v>
      </c>
    </row>
    <row r="116" spans="1:27" ht="30" customHeight="1" x14ac:dyDescent="0.25">
      <c r="A116" s="4" t="str">
        <f t="shared" si="12"/>
        <v>Московский</v>
      </c>
      <c r="B116" s="12" t="str">
        <f t="shared" si="12"/>
        <v>ГБОУ СОШ №489</v>
      </c>
      <c r="C116" s="6">
        <f t="shared" si="12"/>
        <v>11489</v>
      </c>
      <c r="D116" s="6" t="str">
        <f t="shared" si="12"/>
        <v>СОШ</v>
      </c>
      <c r="E116" s="8" t="str">
        <f t="shared" si="12"/>
        <v>3г</v>
      </c>
      <c r="F116" s="8">
        <f t="shared" si="12"/>
        <v>132</v>
      </c>
      <c r="G116" s="8">
        <f t="shared" si="12"/>
        <v>125</v>
      </c>
      <c r="H116" s="8">
        <f t="shared" si="10"/>
        <v>11489113</v>
      </c>
      <c r="I116" s="9"/>
      <c r="J116" s="9">
        <v>2</v>
      </c>
      <c r="K116" s="10"/>
      <c r="L116" s="10">
        <v>1</v>
      </c>
      <c r="M116" s="9">
        <v>1</v>
      </c>
      <c r="N116" s="9"/>
      <c r="O116" s="10">
        <v>2</v>
      </c>
      <c r="P116" s="10"/>
      <c r="Q116" s="9"/>
      <c r="R116" s="9">
        <v>2</v>
      </c>
      <c r="S116" s="10">
        <v>1</v>
      </c>
      <c r="T116" s="10"/>
      <c r="U116" s="9"/>
      <c r="V116" s="9">
        <v>1</v>
      </c>
      <c r="W116" s="10"/>
      <c r="X116" s="10">
        <v>2</v>
      </c>
      <c r="Y116" s="9">
        <v>1</v>
      </c>
      <c r="Z116" s="9"/>
      <c r="AA116" s="11">
        <f t="shared" si="8"/>
        <v>13</v>
      </c>
    </row>
    <row r="117" spans="1:27" ht="30" customHeight="1" x14ac:dyDescent="0.25">
      <c r="A117" s="4" t="str">
        <f t="shared" si="12"/>
        <v>Московский</v>
      </c>
      <c r="B117" s="12" t="str">
        <f t="shared" si="12"/>
        <v>ГБОУ СОШ №489</v>
      </c>
      <c r="C117" s="6">
        <f t="shared" si="12"/>
        <v>11489</v>
      </c>
      <c r="D117" s="6" t="str">
        <f t="shared" si="12"/>
        <v>СОШ</v>
      </c>
      <c r="E117" s="8" t="str">
        <f t="shared" si="12"/>
        <v>3г</v>
      </c>
      <c r="F117" s="8">
        <f t="shared" si="12"/>
        <v>132</v>
      </c>
      <c r="G117" s="8">
        <f t="shared" si="12"/>
        <v>125</v>
      </c>
      <c r="H117" s="8">
        <f t="shared" si="10"/>
        <v>11489114</v>
      </c>
      <c r="I117" s="9"/>
      <c r="J117" s="9">
        <v>2</v>
      </c>
      <c r="K117" s="10"/>
      <c r="L117" s="10">
        <v>1</v>
      </c>
      <c r="M117" s="9"/>
      <c r="N117" s="9">
        <v>1</v>
      </c>
      <c r="O117" s="10"/>
      <c r="P117" s="10">
        <v>2</v>
      </c>
      <c r="Q117" s="9"/>
      <c r="R117" s="9">
        <v>2</v>
      </c>
      <c r="S117" s="10">
        <v>1</v>
      </c>
      <c r="T117" s="10"/>
      <c r="U117" s="9"/>
      <c r="V117" s="9">
        <v>0</v>
      </c>
      <c r="W117" s="10"/>
      <c r="X117" s="10">
        <v>2</v>
      </c>
      <c r="Y117" s="9">
        <v>1</v>
      </c>
      <c r="Z117" s="9"/>
      <c r="AA117" s="11">
        <f t="shared" si="8"/>
        <v>12</v>
      </c>
    </row>
    <row r="118" spans="1:27" ht="30" customHeight="1" x14ac:dyDescent="0.25">
      <c r="A118" s="4" t="str">
        <f t="shared" si="12"/>
        <v>Московский</v>
      </c>
      <c r="B118" s="12" t="str">
        <f t="shared" si="12"/>
        <v>ГБОУ СОШ №489</v>
      </c>
      <c r="C118" s="6">
        <f t="shared" si="12"/>
        <v>11489</v>
      </c>
      <c r="D118" s="6" t="str">
        <f t="shared" si="12"/>
        <v>СОШ</v>
      </c>
      <c r="E118" s="8" t="str">
        <f t="shared" si="12"/>
        <v>3г</v>
      </c>
      <c r="F118" s="8">
        <f t="shared" si="12"/>
        <v>132</v>
      </c>
      <c r="G118" s="8">
        <f t="shared" si="12"/>
        <v>125</v>
      </c>
      <c r="H118" s="8">
        <f t="shared" si="10"/>
        <v>11489115</v>
      </c>
      <c r="I118" s="9">
        <v>2</v>
      </c>
      <c r="J118" s="9"/>
      <c r="K118" s="10">
        <v>1</v>
      </c>
      <c r="L118" s="10"/>
      <c r="M118" s="9">
        <v>0</v>
      </c>
      <c r="N118" s="9"/>
      <c r="O118" s="10">
        <v>2</v>
      </c>
      <c r="P118" s="10"/>
      <c r="Q118" s="9">
        <v>2</v>
      </c>
      <c r="R118" s="9"/>
      <c r="S118" s="10">
        <v>1</v>
      </c>
      <c r="T118" s="10"/>
      <c r="U118" s="9">
        <v>0</v>
      </c>
      <c r="V118" s="9"/>
      <c r="W118" s="10"/>
      <c r="X118" s="10">
        <v>2</v>
      </c>
      <c r="Y118" s="9">
        <v>0</v>
      </c>
      <c r="Z118" s="9"/>
      <c r="AA118" s="11">
        <f t="shared" si="8"/>
        <v>10</v>
      </c>
    </row>
    <row r="119" spans="1:27" ht="30" customHeight="1" x14ac:dyDescent="0.25">
      <c r="A119" s="4" t="str">
        <f t="shared" ref="A119:G128" si="13">A118</f>
        <v>Московский</v>
      </c>
      <c r="B119" s="12" t="str">
        <f t="shared" si="13"/>
        <v>ГБОУ СОШ №489</v>
      </c>
      <c r="C119" s="6">
        <f t="shared" si="13"/>
        <v>11489</v>
      </c>
      <c r="D119" s="6" t="str">
        <f t="shared" si="13"/>
        <v>СОШ</v>
      </c>
      <c r="E119" s="8" t="str">
        <f t="shared" si="13"/>
        <v>3г</v>
      </c>
      <c r="F119" s="8">
        <f t="shared" si="13"/>
        <v>132</v>
      </c>
      <c r="G119" s="8">
        <f t="shared" si="13"/>
        <v>125</v>
      </c>
      <c r="H119" s="8">
        <f t="shared" si="10"/>
        <v>11489116</v>
      </c>
      <c r="I119" s="9">
        <v>1</v>
      </c>
      <c r="J119" s="9"/>
      <c r="K119" s="10">
        <v>0</v>
      </c>
      <c r="L119" s="10"/>
      <c r="M119" s="9">
        <v>0</v>
      </c>
      <c r="N119" s="9"/>
      <c r="O119" s="10"/>
      <c r="P119" s="10">
        <v>2</v>
      </c>
      <c r="Q119" s="9">
        <v>1</v>
      </c>
      <c r="R119" s="9"/>
      <c r="S119" s="10">
        <v>1</v>
      </c>
      <c r="T119" s="10"/>
      <c r="U119" s="9"/>
      <c r="V119" s="9">
        <v>0</v>
      </c>
      <c r="W119" s="10">
        <v>2</v>
      </c>
      <c r="X119" s="10"/>
      <c r="Y119" s="9">
        <v>0</v>
      </c>
      <c r="Z119" s="9"/>
      <c r="AA119" s="11">
        <f t="shared" si="8"/>
        <v>7</v>
      </c>
    </row>
    <row r="120" spans="1:27" ht="30" customHeight="1" x14ac:dyDescent="0.25">
      <c r="A120" s="4" t="str">
        <f t="shared" si="13"/>
        <v>Московский</v>
      </c>
      <c r="B120" s="12" t="str">
        <f t="shared" si="13"/>
        <v>ГБОУ СОШ №489</v>
      </c>
      <c r="C120" s="6">
        <f t="shared" si="13"/>
        <v>11489</v>
      </c>
      <c r="D120" s="6" t="str">
        <f t="shared" si="13"/>
        <v>СОШ</v>
      </c>
      <c r="E120" s="8" t="str">
        <f t="shared" si="13"/>
        <v>3г</v>
      </c>
      <c r="F120" s="8">
        <f t="shared" si="13"/>
        <v>132</v>
      </c>
      <c r="G120" s="8">
        <f t="shared" si="13"/>
        <v>125</v>
      </c>
      <c r="H120" s="8">
        <f t="shared" si="10"/>
        <v>11489117</v>
      </c>
      <c r="I120" s="9"/>
      <c r="J120" s="9">
        <v>2</v>
      </c>
      <c r="K120" s="10">
        <v>1</v>
      </c>
      <c r="L120" s="10"/>
      <c r="M120" s="9">
        <v>0</v>
      </c>
      <c r="N120" s="9"/>
      <c r="O120" s="10"/>
      <c r="P120" s="10">
        <v>2</v>
      </c>
      <c r="Q120" s="9">
        <v>1</v>
      </c>
      <c r="R120" s="9"/>
      <c r="S120" s="10"/>
      <c r="T120" s="10">
        <v>1</v>
      </c>
      <c r="U120" s="9">
        <v>0</v>
      </c>
      <c r="V120" s="9"/>
      <c r="W120" s="10"/>
      <c r="X120" s="10">
        <v>2</v>
      </c>
      <c r="Y120" s="9"/>
      <c r="Z120" s="9">
        <v>1</v>
      </c>
      <c r="AA120" s="11">
        <f t="shared" si="8"/>
        <v>10</v>
      </c>
    </row>
    <row r="121" spans="1:27" ht="30" customHeight="1" x14ac:dyDescent="0.25">
      <c r="A121" s="4" t="str">
        <f t="shared" si="13"/>
        <v>Московский</v>
      </c>
      <c r="B121" s="12" t="str">
        <f t="shared" si="13"/>
        <v>ГБОУ СОШ №489</v>
      </c>
      <c r="C121" s="6">
        <f t="shared" si="13"/>
        <v>11489</v>
      </c>
      <c r="D121" s="6" t="str">
        <f t="shared" si="13"/>
        <v>СОШ</v>
      </c>
      <c r="E121" s="8" t="str">
        <f t="shared" si="13"/>
        <v>3г</v>
      </c>
      <c r="F121" s="8">
        <f t="shared" si="13"/>
        <v>132</v>
      </c>
      <c r="G121" s="8">
        <f t="shared" si="13"/>
        <v>125</v>
      </c>
      <c r="H121" s="8">
        <f t="shared" si="10"/>
        <v>11489118</v>
      </c>
      <c r="I121" s="9"/>
      <c r="J121" s="9">
        <v>2</v>
      </c>
      <c r="K121" s="10"/>
      <c r="L121" s="10">
        <v>1</v>
      </c>
      <c r="M121" s="9"/>
      <c r="N121" s="9">
        <v>0</v>
      </c>
      <c r="O121" s="10"/>
      <c r="P121" s="10">
        <v>2</v>
      </c>
      <c r="Q121" s="9">
        <v>1</v>
      </c>
      <c r="R121" s="9"/>
      <c r="S121" s="10">
        <v>0</v>
      </c>
      <c r="T121" s="10"/>
      <c r="U121" s="9">
        <v>0</v>
      </c>
      <c r="V121" s="9"/>
      <c r="W121" s="10">
        <v>1</v>
      </c>
      <c r="X121" s="10"/>
      <c r="Y121" s="9"/>
      <c r="Z121" s="9">
        <v>0</v>
      </c>
      <c r="AA121" s="11">
        <f t="shared" si="8"/>
        <v>7</v>
      </c>
    </row>
    <row r="122" spans="1:27" ht="30" customHeight="1" x14ac:dyDescent="0.25">
      <c r="A122" s="4" t="str">
        <f t="shared" si="13"/>
        <v>Московский</v>
      </c>
      <c r="B122" s="12" t="str">
        <f t="shared" si="13"/>
        <v>ГБОУ СОШ №489</v>
      </c>
      <c r="C122" s="6">
        <f t="shared" si="13"/>
        <v>11489</v>
      </c>
      <c r="D122" s="6" t="str">
        <f t="shared" si="13"/>
        <v>СОШ</v>
      </c>
      <c r="E122" s="8" t="str">
        <f t="shared" si="13"/>
        <v>3г</v>
      </c>
      <c r="F122" s="8">
        <f t="shared" si="13"/>
        <v>132</v>
      </c>
      <c r="G122" s="8">
        <f t="shared" si="13"/>
        <v>125</v>
      </c>
      <c r="H122" s="8">
        <f t="shared" si="10"/>
        <v>11489119</v>
      </c>
      <c r="I122" s="9"/>
      <c r="J122" s="9">
        <v>2</v>
      </c>
      <c r="K122" s="10">
        <v>1</v>
      </c>
      <c r="L122" s="10"/>
      <c r="M122" s="9">
        <v>1</v>
      </c>
      <c r="N122" s="9"/>
      <c r="O122" s="10">
        <v>1</v>
      </c>
      <c r="P122" s="10"/>
      <c r="Q122" s="9">
        <v>0</v>
      </c>
      <c r="R122" s="9"/>
      <c r="S122" s="10">
        <v>0</v>
      </c>
      <c r="T122" s="10"/>
      <c r="U122" s="9"/>
      <c r="V122" s="9">
        <v>1</v>
      </c>
      <c r="W122" s="10"/>
      <c r="X122" s="10">
        <v>0</v>
      </c>
      <c r="Y122" s="9">
        <v>0</v>
      </c>
      <c r="Z122" s="9"/>
      <c r="AA122" s="11">
        <f t="shared" si="8"/>
        <v>6</v>
      </c>
    </row>
    <row r="123" spans="1:27" ht="30" customHeight="1" x14ac:dyDescent="0.25">
      <c r="A123" s="4" t="str">
        <f t="shared" si="13"/>
        <v>Московский</v>
      </c>
      <c r="B123" s="12" t="str">
        <f t="shared" si="13"/>
        <v>ГБОУ СОШ №489</v>
      </c>
      <c r="C123" s="6">
        <f t="shared" si="13"/>
        <v>11489</v>
      </c>
      <c r="D123" s="6" t="str">
        <f t="shared" si="13"/>
        <v>СОШ</v>
      </c>
      <c r="E123" s="8" t="str">
        <f t="shared" si="13"/>
        <v>3г</v>
      </c>
      <c r="F123" s="8">
        <f t="shared" si="13"/>
        <v>132</v>
      </c>
      <c r="G123" s="8">
        <f t="shared" si="13"/>
        <v>125</v>
      </c>
      <c r="H123" s="8">
        <f t="shared" si="10"/>
        <v>11489120</v>
      </c>
      <c r="I123" s="9"/>
      <c r="J123" s="9">
        <v>2</v>
      </c>
      <c r="K123" s="10">
        <v>1</v>
      </c>
      <c r="L123" s="10"/>
      <c r="M123" s="9">
        <v>1</v>
      </c>
      <c r="N123" s="9"/>
      <c r="O123" s="10">
        <v>2</v>
      </c>
      <c r="P123" s="10"/>
      <c r="Q123" s="9">
        <v>1</v>
      </c>
      <c r="R123" s="9"/>
      <c r="S123" s="10">
        <v>1</v>
      </c>
      <c r="T123" s="10"/>
      <c r="U123" s="9">
        <v>0</v>
      </c>
      <c r="V123" s="9"/>
      <c r="W123" s="10">
        <v>1</v>
      </c>
      <c r="X123" s="10"/>
      <c r="Y123" s="9">
        <v>1</v>
      </c>
      <c r="Z123" s="9"/>
      <c r="AA123" s="11">
        <f t="shared" si="8"/>
        <v>10</v>
      </c>
    </row>
    <row r="124" spans="1:27" ht="30" customHeight="1" x14ac:dyDescent="0.25">
      <c r="A124" s="4" t="str">
        <f t="shared" si="13"/>
        <v>Московский</v>
      </c>
      <c r="B124" s="12" t="str">
        <f t="shared" si="13"/>
        <v>ГБОУ СОШ №489</v>
      </c>
      <c r="C124" s="6">
        <f t="shared" si="13"/>
        <v>11489</v>
      </c>
      <c r="D124" s="6" t="str">
        <f t="shared" si="13"/>
        <v>СОШ</v>
      </c>
      <c r="E124" s="8" t="str">
        <f t="shared" si="13"/>
        <v>3г</v>
      </c>
      <c r="F124" s="8">
        <f t="shared" si="13"/>
        <v>132</v>
      </c>
      <c r="G124" s="8">
        <f t="shared" si="13"/>
        <v>125</v>
      </c>
      <c r="H124" s="8">
        <f t="shared" si="10"/>
        <v>11489121</v>
      </c>
      <c r="I124" s="9">
        <v>2</v>
      </c>
      <c r="J124" s="9"/>
      <c r="K124" s="10">
        <v>1</v>
      </c>
      <c r="L124" s="10"/>
      <c r="M124" s="9">
        <v>1</v>
      </c>
      <c r="N124" s="9"/>
      <c r="O124" s="10">
        <v>2</v>
      </c>
      <c r="P124" s="10"/>
      <c r="Q124" s="9"/>
      <c r="R124" s="9">
        <v>2</v>
      </c>
      <c r="S124" s="10"/>
      <c r="T124" s="10">
        <v>1</v>
      </c>
      <c r="U124" s="9"/>
      <c r="V124" s="9">
        <v>1</v>
      </c>
      <c r="W124" s="10"/>
      <c r="X124" s="10">
        <v>2</v>
      </c>
      <c r="Y124" s="9">
        <v>0</v>
      </c>
      <c r="Z124" s="9"/>
      <c r="AA124" s="11">
        <f t="shared" si="8"/>
        <v>12</v>
      </c>
    </row>
    <row r="125" spans="1:27" ht="30" customHeight="1" x14ac:dyDescent="0.25">
      <c r="A125" s="4" t="str">
        <f t="shared" si="13"/>
        <v>Московский</v>
      </c>
      <c r="B125" s="12" t="str">
        <f t="shared" si="13"/>
        <v>ГБОУ СОШ №489</v>
      </c>
      <c r="C125" s="6">
        <f t="shared" si="13"/>
        <v>11489</v>
      </c>
      <c r="D125" s="6" t="str">
        <f t="shared" si="13"/>
        <v>СОШ</v>
      </c>
      <c r="E125" s="8" t="str">
        <f t="shared" si="13"/>
        <v>3г</v>
      </c>
      <c r="F125" s="8">
        <f t="shared" si="13"/>
        <v>132</v>
      </c>
      <c r="G125" s="8">
        <f t="shared" si="13"/>
        <v>125</v>
      </c>
      <c r="H125" s="8">
        <f t="shared" si="10"/>
        <v>11489122</v>
      </c>
      <c r="I125" s="9">
        <v>1</v>
      </c>
      <c r="J125" s="9"/>
      <c r="K125" s="10"/>
      <c r="L125" s="10">
        <v>1</v>
      </c>
      <c r="M125" s="9">
        <v>1</v>
      </c>
      <c r="N125" s="9"/>
      <c r="O125" s="10">
        <v>2</v>
      </c>
      <c r="P125" s="10"/>
      <c r="Q125" s="9">
        <v>1</v>
      </c>
      <c r="R125" s="9"/>
      <c r="S125" s="10">
        <v>0</v>
      </c>
      <c r="T125" s="10"/>
      <c r="U125" s="9">
        <v>1</v>
      </c>
      <c r="V125" s="9"/>
      <c r="W125" s="10">
        <v>0</v>
      </c>
      <c r="X125" s="10"/>
      <c r="Y125" s="9">
        <v>1</v>
      </c>
      <c r="Z125" s="9"/>
      <c r="AA125" s="11">
        <f t="shared" si="8"/>
        <v>8</v>
      </c>
    </row>
    <row r="126" spans="1:27" ht="30" customHeight="1" x14ac:dyDescent="0.25">
      <c r="A126" s="4" t="str">
        <f t="shared" si="13"/>
        <v>Московский</v>
      </c>
      <c r="B126" s="12" t="str">
        <f t="shared" si="13"/>
        <v>ГБОУ СОШ №489</v>
      </c>
      <c r="C126" s="6">
        <f t="shared" si="13"/>
        <v>11489</v>
      </c>
      <c r="D126" s="6" t="str">
        <f t="shared" si="13"/>
        <v>СОШ</v>
      </c>
      <c r="E126" s="8" t="str">
        <f t="shared" si="13"/>
        <v>3г</v>
      </c>
      <c r="F126" s="8">
        <f t="shared" si="13"/>
        <v>132</v>
      </c>
      <c r="G126" s="8">
        <f t="shared" si="13"/>
        <v>125</v>
      </c>
      <c r="H126" s="8">
        <f t="shared" si="10"/>
        <v>11489123</v>
      </c>
      <c r="I126" s="9"/>
      <c r="J126" s="9">
        <v>2</v>
      </c>
      <c r="K126" s="10"/>
      <c r="L126" s="10">
        <v>1</v>
      </c>
      <c r="M126" s="9"/>
      <c r="N126" s="9">
        <v>0</v>
      </c>
      <c r="O126" s="10">
        <v>2</v>
      </c>
      <c r="P126" s="10"/>
      <c r="Q126" s="9"/>
      <c r="R126" s="9">
        <v>2</v>
      </c>
      <c r="S126" s="10"/>
      <c r="T126" s="10">
        <v>1</v>
      </c>
      <c r="U126" s="9"/>
      <c r="V126" s="9">
        <v>0</v>
      </c>
      <c r="W126" s="10"/>
      <c r="X126" s="10">
        <v>2</v>
      </c>
      <c r="Y126" s="9">
        <v>1</v>
      </c>
      <c r="Z126" s="9"/>
      <c r="AA126" s="11">
        <f t="shared" si="8"/>
        <v>11</v>
      </c>
    </row>
    <row r="127" spans="1:27" ht="30" customHeight="1" x14ac:dyDescent="0.25">
      <c r="A127" s="4" t="str">
        <f t="shared" si="13"/>
        <v>Московский</v>
      </c>
      <c r="B127" s="12" t="str">
        <f t="shared" si="13"/>
        <v>ГБОУ СОШ №489</v>
      </c>
      <c r="C127" s="6">
        <f t="shared" si="13"/>
        <v>11489</v>
      </c>
      <c r="D127" s="6" t="str">
        <f t="shared" si="13"/>
        <v>СОШ</v>
      </c>
      <c r="E127" s="8" t="str">
        <f t="shared" si="13"/>
        <v>3г</v>
      </c>
      <c r="F127" s="8">
        <f t="shared" si="13"/>
        <v>132</v>
      </c>
      <c r="G127" s="8">
        <f t="shared" si="13"/>
        <v>125</v>
      </c>
      <c r="H127" s="8">
        <f t="shared" si="10"/>
        <v>11489124</v>
      </c>
      <c r="I127" s="9"/>
      <c r="J127" s="9">
        <v>2</v>
      </c>
      <c r="K127" s="10">
        <v>1</v>
      </c>
      <c r="L127" s="10"/>
      <c r="M127" s="9">
        <v>1</v>
      </c>
      <c r="N127" s="9"/>
      <c r="O127" s="10">
        <v>2</v>
      </c>
      <c r="P127" s="10"/>
      <c r="Q127" s="9"/>
      <c r="R127" s="9">
        <v>2</v>
      </c>
      <c r="S127" s="10">
        <v>0</v>
      </c>
      <c r="T127" s="10"/>
      <c r="U127" s="9">
        <v>0</v>
      </c>
      <c r="V127" s="9"/>
      <c r="W127" s="10"/>
      <c r="X127" s="10">
        <v>1</v>
      </c>
      <c r="Y127" s="9"/>
      <c r="Z127" s="9">
        <v>0</v>
      </c>
      <c r="AA127" s="11">
        <f t="shared" si="8"/>
        <v>9</v>
      </c>
    </row>
    <row r="128" spans="1:27" ht="30" customHeight="1" x14ac:dyDescent="0.25">
      <c r="A128" s="4" t="str">
        <f t="shared" si="13"/>
        <v>Московский</v>
      </c>
      <c r="B128" s="12" t="str">
        <f t="shared" si="13"/>
        <v>ГБОУ СОШ №489</v>
      </c>
      <c r="C128" s="6">
        <f t="shared" si="13"/>
        <v>11489</v>
      </c>
      <c r="D128" s="6" t="str">
        <f t="shared" si="13"/>
        <v>СОШ</v>
      </c>
      <c r="E128" s="8" t="str">
        <f t="shared" si="13"/>
        <v>3г</v>
      </c>
      <c r="F128" s="8">
        <f t="shared" si="13"/>
        <v>132</v>
      </c>
      <c r="G128" s="8">
        <f t="shared" si="13"/>
        <v>125</v>
      </c>
      <c r="H128" s="8">
        <f t="shared" si="10"/>
        <v>11489125</v>
      </c>
      <c r="I128" s="9"/>
      <c r="J128" s="9">
        <v>0</v>
      </c>
      <c r="K128" s="10"/>
      <c r="L128" s="10">
        <v>1</v>
      </c>
      <c r="M128" s="9"/>
      <c r="N128" s="9">
        <v>1</v>
      </c>
      <c r="O128" s="10">
        <v>2</v>
      </c>
      <c r="P128" s="10"/>
      <c r="Q128" s="9"/>
      <c r="R128" s="9">
        <v>2</v>
      </c>
      <c r="S128" s="10">
        <v>1</v>
      </c>
      <c r="T128" s="10"/>
      <c r="U128" s="9"/>
      <c r="V128" s="9">
        <v>0</v>
      </c>
      <c r="W128" s="10">
        <v>2</v>
      </c>
      <c r="X128" s="10"/>
      <c r="Y128" s="9">
        <v>1</v>
      </c>
      <c r="Z128" s="9"/>
      <c r="AA128" s="11">
        <f t="shared" si="8"/>
        <v>10</v>
      </c>
    </row>
    <row r="129" spans="1:27" x14ac:dyDescent="0.25">
      <c r="I129" s="15">
        <f>COUNTA(I4:I128)</f>
        <v>59</v>
      </c>
      <c r="J129" s="15">
        <f t="shared" ref="J129:AA129" si="14">COUNTA(J4:J128)</f>
        <v>66</v>
      </c>
      <c r="K129" s="15">
        <f t="shared" si="14"/>
        <v>78</v>
      </c>
      <c r="L129" s="15">
        <f t="shared" si="14"/>
        <v>47</v>
      </c>
      <c r="M129" s="15">
        <f t="shared" si="14"/>
        <v>91</v>
      </c>
      <c r="N129" s="15">
        <f t="shared" si="14"/>
        <v>34</v>
      </c>
      <c r="O129" s="15">
        <f t="shared" si="14"/>
        <v>81</v>
      </c>
      <c r="P129" s="15">
        <f t="shared" si="14"/>
        <v>44</v>
      </c>
      <c r="Q129" s="15">
        <f t="shared" si="14"/>
        <v>52</v>
      </c>
      <c r="R129" s="15">
        <f t="shared" si="14"/>
        <v>73</v>
      </c>
      <c r="S129" s="15">
        <f t="shared" si="14"/>
        <v>97</v>
      </c>
      <c r="T129" s="15">
        <f t="shared" si="14"/>
        <v>28</v>
      </c>
      <c r="U129" s="15">
        <f t="shared" si="14"/>
        <v>71</v>
      </c>
      <c r="V129" s="15">
        <f t="shared" si="14"/>
        <v>54</v>
      </c>
      <c r="W129" s="15">
        <f t="shared" si="14"/>
        <v>67</v>
      </c>
      <c r="X129" s="15">
        <f t="shared" si="14"/>
        <v>58</v>
      </c>
      <c r="Y129" s="15">
        <f t="shared" si="14"/>
        <v>97</v>
      </c>
      <c r="Z129" s="15">
        <f t="shared" si="14"/>
        <v>28</v>
      </c>
      <c r="AA129" s="15">
        <f t="shared" si="14"/>
        <v>125</v>
      </c>
    </row>
    <row r="130" spans="1:27" x14ac:dyDescent="0.25">
      <c r="I130" s="15">
        <f>SUM(I4:I128)/(I129*I131)</f>
        <v>0.88135593220338981</v>
      </c>
      <c r="J130" s="15">
        <f t="shared" ref="J130:AA130" si="15">SUM(J4:J128)/(J129*J131)</f>
        <v>0.84848484848484851</v>
      </c>
      <c r="K130" s="15">
        <f t="shared" si="15"/>
        <v>0.88461538461538458</v>
      </c>
      <c r="L130" s="15">
        <f t="shared" si="15"/>
        <v>0.97872340425531912</v>
      </c>
      <c r="M130" s="15">
        <f t="shared" si="15"/>
        <v>0.84615384615384615</v>
      </c>
      <c r="N130" s="15">
        <f t="shared" si="15"/>
        <v>0.6470588235294118</v>
      </c>
      <c r="O130" s="15">
        <f t="shared" si="15"/>
        <v>0.88888888888888884</v>
      </c>
      <c r="P130" s="15">
        <f t="shared" si="15"/>
        <v>0.82954545454545459</v>
      </c>
      <c r="Q130" s="15">
        <f t="shared" si="15"/>
        <v>0.60576923076923073</v>
      </c>
      <c r="R130" s="15">
        <f t="shared" si="15"/>
        <v>0.85616438356164382</v>
      </c>
      <c r="S130" s="15">
        <f t="shared" si="15"/>
        <v>0.865979381443299</v>
      </c>
      <c r="T130" s="15">
        <f t="shared" si="15"/>
        <v>0.7857142857142857</v>
      </c>
      <c r="U130" s="15">
        <f t="shared" si="15"/>
        <v>0.76056338028169013</v>
      </c>
      <c r="V130" s="15">
        <f t="shared" si="15"/>
        <v>0.51851851851851849</v>
      </c>
      <c r="W130" s="15">
        <f t="shared" si="15"/>
        <v>0.79104477611940294</v>
      </c>
      <c r="X130" s="15">
        <f t="shared" si="15"/>
        <v>0.82758620689655171</v>
      </c>
      <c r="Y130" s="15">
        <f t="shared" si="15"/>
        <v>0.77319587628865982</v>
      </c>
      <c r="Z130" s="15">
        <f t="shared" si="15"/>
        <v>0.6071428571428571</v>
      </c>
      <c r="AA130" s="15">
        <f t="shared" si="15"/>
        <v>0.81046153846153846</v>
      </c>
    </row>
    <row r="131" spans="1:27" s="52" customFormat="1" x14ac:dyDescent="0.25">
      <c r="A131" s="52" t="s">
        <v>120</v>
      </c>
      <c r="E131" s="14"/>
      <c r="F131" s="14"/>
      <c r="G131" s="14"/>
      <c r="H131" s="14"/>
      <c r="I131" s="15">
        <v>2</v>
      </c>
      <c r="J131" s="15">
        <v>2</v>
      </c>
      <c r="K131" s="15">
        <v>1</v>
      </c>
      <c r="L131" s="15">
        <v>1</v>
      </c>
      <c r="M131" s="15">
        <v>1</v>
      </c>
      <c r="N131" s="15">
        <v>1</v>
      </c>
      <c r="O131" s="15">
        <v>2</v>
      </c>
      <c r="P131" s="15">
        <v>2</v>
      </c>
      <c r="Q131" s="15">
        <v>2</v>
      </c>
      <c r="R131" s="15">
        <v>2</v>
      </c>
      <c r="S131" s="86">
        <v>1</v>
      </c>
      <c r="T131" s="15">
        <v>1</v>
      </c>
      <c r="U131" s="87">
        <v>1</v>
      </c>
      <c r="V131" s="15">
        <v>1</v>
      </c>
      <c r="W131" s="15">
        <v>2</v>
      </c>
      <c r="X131" s="15">
        <v>2</v>
      </c>
      <c r="Y131" s="87">
        <v>1</v>
      </c>
      <c r="Z131" s="15">
        <v>1</v>
      </c>
      <c r="AA131" s="15">
        <v>13</v>
      </c>
    </row>
    <row r="132" spans="1:27" x14ac:dyDescent="0.25">
      <c r="I132" s="15">
        <f>SUM(I4:J128)/(125*I131)</f>
        <v>0.86399999999999999</v>
      </c>
      <c r="K132" s="15">
        <f t="shared" ref="K132:AA132" si="16">SUM(K4:L128)/(125*K131)</f>
        <v>0.92</v>
      </c>
      <c r="M132" s="15">
        <f t="shared" si="16"/>
        <v>0.79200000000000004</v>
      </c>
      <c r="O132" s="15">
        <f t="shared" si="16"/>
        <v>0.86799999999999999</v>
      </c>
      <c r="Q132" s="15">
        <f t="shared" si="16"/>
        <v>0.752</v>
      </c>
      <c r="S132" s="15">
        <f t="shared" si="16"/>
        <v>0.84799999999999998</v>
      </c>
      <c r="U132" s="15">
        <f t="shared" si="16"/>
        <v>0.65600000000000003</v>
      </c>
      <c r="W132" s="15">
        <f t="shared" si="16"/>
        <v>0.80800000000000005</v>
      </c>
      <c r="Y132" s="15">
        <f t="shared" si="16"/>
        <v>0.73599999999999999</v>
      </c>
      <c r="AA132" s="15">
        <f t="shared" si="16"/>
        <v>0.81046153846153846</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128"/>
    <dataValidation type="list" allowBlank="1" showInputMessage="1" showErrorMessage="1" sqref="I4:J128 W4:X128 O4:R128">
      <formula1>балл2</formula1>
    </dataValidation>
    <dataValidation type="list" allowBlank="1" showInputMessage="1" showErrorMessage="1" sqref="K4:N128 Y4:Z128 S4:V128">
      <formula1>балл1</formula1>
    </dataValidation>
    <dataValidation allowBlank="1" showErrorMessage="1" sqref="A4 E4:G128"/>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AD57"/>
  <sheetViews>
    <sheetView showGridLines="0" topLeftCell="A49" zoomScale="70" zoomScaleNormal="70" workbookViewId="0">
      <selection activeCell="A57" sqref="A57:XFD57"/>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46</v>
      </c>
      <c r="C4" s="6">
        <f>VLOOKUP(B4,[17]Списки!$C$1:$E$40,2,FALSE)</f>
        <v>11495</v>
      </c>
      <c r="D4" s="6" t="str">
        <f>VLOOKUP(B4,[17]Списки!$C$1:$E$40,3,FALSE)</f>
        <v>СОШ</v>
      </c>
      <c r="E4" s="7" t="s">
        <v>47</v>
      </c>
      <c r="F4" s="8">
        <v>58</v>
      </c>
      <c r="G4" s="8">
        <v>50</v>
      </c>
      <c r="H4" s="8">
        <f>C4*1000+1</f>
        <v>11495001</v>
      </c>
      <c r="I4" s="9"/>
      <c r="J4" s="9">
        <v>1</v>
      </c>
      <c r="K4" s="10"/>
      <c r="L4" s="10">
        <v>1</v>
      </c>
      <c r="M4" s="9"/>
      <c r="N4" s="9">
        <v>0</v>
      </c>
      <c r="O4" s="10">
        <v>2</v>
      </c>
      <c r="P4" s="10"/>
      <c r="Q4" s="9">
        <v>1</v>
      </c>
      <c r="R4" s="9"/>
      <c r="S4" s="10">
        <v>0</v>
      </c>
      <c r="T4" s="10"/>
      <c r="U4" s="9">
        <v>0</v>
      </c>
      <c r="V4" s="9"/>
      <c r="W4" s="10">
        <v>2</v>
      </c>
      <c r="X4" s="10"/>
      <c r="Y4" s="9">
        <v>0</v>
      </c>
      <c r="Z4" s="9"/>
      <c r="AA4" s="11">
        <f>IF(COUNTBLANK(I4:Z4)&lt;=9,SUM(I4:Z4),"Не писал")</f>
        <v>7</v>
      </c>
      <c r="AC4" s="83" t="s">
        <v>81</v>
      </c>
      <c r="AD4" s="83" t="s">
        <v>150</v>
      </c>
    </row>
    <row r="5" spans="1:30" ht="30" customHeight="1" x14ac:dyDescent="0.25">
      <c r="A5" s="4" t="str">
        <f>A4</f>
        <v>Московский</v>
      </c>
      <c r="B5" s="12" t="str">
        <f t="shared" ref="B5:G20" si="0">B4</f>
        <v>ГБОУ СОШ №495</v>
      </c>
      <c r="C5" s="6">
        <f t="shared" si="0"/>
        <v>11495</v>
      </c>
      <c r="D5" s="6" t="str">
        <f t="shared" si="0"/>
        <v>СОШ</v>
      </c>
      <c r="E5" s="8" t="str">
        <f t="shared" si="0"/>
        <v>3 а, б</v>
      </c>
      <c r="F5" s="8">
        <f t="shared" si="0"/>
        <v>58</v>
      </c>
      <c r="G5" s="8">
        <f t="shared" si="0"/>
        <v>50</v>
      </c>
      <c r="H5" s="8">
        <f>H4+1</f>
        <v>11495002</v>
      </c>
      <c r="I5" s="9">
        <v>1</v>
      </c>
      <c r="J5" s="9"/>
      <c r="K5" s="10"/>
      <c r="L5" s="10">
        <v>0</v>
      </c>
      <c r="M5" s="9">
        <v>0</v>
      </c>
      <c r="N5" s="9"/>
      <c r="O5" s="10">
        <v>2</v>
      </c>
      <c r="P5" s="10"/>
      <c r="Q5" s="9">
        <v>0</v>
      </c>
      <c r="R5" s="9"/>
      <c r="S5" s="10">
        <v>1</v>
      </c>
      <c r="T5" s="10"/>
      <c r="U5" s="9"/>
      <c r="V5" s="9">
        <v>0</v>
      </c>
      <c r="W5" s="10">
        <v>0</v>
      </c>
      <c r="X5" s="10"/>
      <c r="Y5" s="9"/>
      <c r="Z5" s="9">
        <v>0</v>
      </c>
      <c r="AA5" s="11">
        <f t="shared" ref="AA5:AA53" si="1">IF(COUNTBLANK(I5:Z5)&lt;=9,SUM(I5:Z5),"Не писал")</f>
        <v>4</v>
      </c>
      <c r="AC5" s="83">
        <v>0</v>
      </c>
      <c r="AD5" s="83">
        <f>COUNTIF(AA$4:AA$53,AC5)</f>
        <v>1</v>
      </c>
    </row>
    <row r="6" spans="1:30" ht="30" customHeight="1" x14ac:dyDescent="0.25">
      <c r="A6" s="4" t="str">
        <f t="shared" ref="A6:G21" si="2">A5</f>
        <v>Московский</v>
      </c>
      <c r="B6" s="12" t="str">
        <f t="shared" si="0"/>
        <v>ГБОУ СОШ №495</v>
      </c>
      <c r="C6" s="6">
        <f t="shared" si="0"/>
        <v>11495</v>
      </c>
      <c r="D6" s="6" t="str">
        <f t="shared" si="0"/>
        <v>СОШ</v>
      </c>
      <c r="E6" s="8" t="str">
        <f t="shared" si="0"/>
        <v>3 а, б</v>
      </c>
      <c r="F6" s="8">
        <f t="shared" si="0"/>
        <v>58</v>
      </c>
      <c r="G6" s="8">
        <f t="shared" si="0"/>
        <v>50</v>
      </c>
      <c r="H6" s="8">
        <f t="shared" ref="H6:H53" si="3">H5+1</f>
        <v>11495003</v>
      </c>
      <c r="I6" s="9">
        <v>0</v>
      </c>
      <c r="J6" s="9"/>
      <c r="K6" s="10">
        <v>1</v>
      </c>
      <c r="L6" s="10"/>
      <c r="M6" s="9">
        <v>1</v>
      </c>
      <c r="N6" s="9"/>
      <c r="O6" s="10"/>
      <c r="P6" s="10">
        <v>1</v>
      </c>
      <c r="Q6" s="9">
        <v>1</v>
      </c>
      <c r="R6" s="9"/>
      <c r="S6" s="10">
        <v>0</v>
      </c>
      <c r="T6" s="10"/>
      <c r="U6" s="9">
        <v>1</v>
      </c>
      <c r="V6" s="9"/>
      <c r="W6" s="10">
        <v>2</v>
      </c>
      <c r="X6" s="10"/>
      <c r="Y6" s="9">
        <v>1</v>
      </c>
      <c r="Z6" s="9"/>
      <c r="AA6" s="11">
        <f t="shared" si="1"/>
        <v>8</v>
      </c>
      <c r="AC6" s="83">
        <v>1</v>
      </c>
      <c r="AD6" s="83">
        <f t="shared" ref="AD6:AD18" si="4">COUNTIF(AA$4:AA$53,AC6)</f>
        <v>0</v>
      </c>
    </row>
    <row r="7" spans="1:30" ht="30" customHeight="1" x14ac:dyDescent="0.25">
      <c r="A7" s="4" t="str">
        <f t="shared" si="2"/>
        <v>Московский</v>
      </c>
      <c r="B7" s="12" t="str">
        <f t="shared" si="0"/>
        <v>ГБОУ СОШ №495</v>
      </c>
      <c r="C7" s="6">
        <f t="shared" si="0"/>
        <v>11495</v>
      </c>
      <c r="D7" s="6" t="str">
        <f t="shared" si="0"/>
        <v>СОШ</v>
      </c>
      <c r="E7" s="8" t="str">
        <f t="shared" si="0"/>
        <v>3 а, б</v>
      </c>
      <c r="F7" s="8">
        <f t="shared" si="0"/>
        <v>58</v>
      </c>
      <c r="G7" s="8">
        <f t="shared" si="0"/>
        <v>50</v>
      </c>
      <c r="H7" s="8">
        <f t="shared" si="3"/>
        <v>11495004</v>
      </c>
      <c r="I7" s="9"/>
      <c r="J7" s="9">
        <v>1</v>
      </c>
      <c r="K7" s="10">
        <v>1</v>
      </c>
      <c r="L7" s="10"/>
      <c r="M7" s="9"/>
      <c r="N7" s="9">
        <v>1</v>
      </c>
      <c r="O7" s="10">
        <v>2</v>
      </c>
      <c r="P7" s="10"/>
      <c r="Q7" s="9">
        <v>1</v>
      </c>
      <c r="R7" s="9"/>
      <c r="S7" s="10"/>
      <c r="T7" s="10">
        <v>0</v>
      </c>
      <c r="U7" s="9"/>
      <c r="V7" s="9">
        <v>0</v>
      </c>
      <c r="W7" s="10">
        <v>2</v>
      </c>
      <c r="X7" s="10"/>
      <c r="Y7" s="9"/>
      <c r="Z7" s="9">
        <v>1</v>
      </c>
      <c r="AA7" s="11">
        <f t="shared" si="1"/>
        <v>9</v>
      </c>
      <c r="AC7" s="83">
        <v>2</v>
      </c>
      <c r="AD7" s="83">
        <f t="shared" si="4"/>
        <v>0</v>
      </c>
    </row>
    <row r="8" spans="1:30" ht="30" customHeight="1" x14ac:dyDescent="0.25">
      <c r="A8" s="4" t="str">
        <f t="shared" si="2"/>
        <v>Московский</v>
      </c>
      <c r="B8" s="12" t="str">
        <f t="shared" si="0"/>
        <v>ГБОУ СОШ №495</v>
      </c>
      <c r="C8" s="6">
        <f t="shared" si="0"/>
        <v>11495</v>
      </c>
      <c r="D8" s="6" t="str">
        <f t="shared" si="0"/>
        <v>СОШ</v>
      </c>
      <c r="E8" s="8" t="str">
        <f t="shared" si="0"/>
        <v>3 а, б</v>
      </c>
      <c r="F8" s="8">
        <f t="shared" si="0"/>
        <v>58</v>
      </c>
      <c r="G8" s="8">
        <f t="shared" si="0"/>
        <v>50</v>
      </c>
      <c r="H8" s="8">
        <f t="shared" si="3"/>
        <v>11495005</v>
      </c>
      <c r="I8" s="9"/>
      <c r="J8" s="9">
        <v>0</v>
      </c>
      <c r="K8" s="10">
        <v>1</v>
      </c>
      <c r="L8" s="10"/>
      <c r="M8" s="9">
        <v>1</v>
      </c>
      <c r="N8" s="9"/>
      <c r="O8" s="10">
        <v>2</v>
      </c>
      <c r="P8" s="10"/>
      <c r="Q8" s="9"/>
      <c r="R8" s="9">
        <v>1</v>
      </c>
      <c r="S8" s="10"/>
      <c r="T8" s="10">
        <v>0</v>
      </c>
      <c r="U8" s="9">
        <v>0</v>
      </c>
      <c r="V8" s="9"/>
      <c r="W8" s="10">
        <v>1</v>
      </c>
      <c r="X8" s="10"/>
      <c r="Y8" s="9"/>
      <c r="Z8" s="9">
        <v>0</v>
      </c>
      <c r="AA8" s="11">
        <f t="shared" si="1"/>
        <v>6</v>
      </c>
      <c r="AC8" s="83">
        <v>3</v>
      </c>
      <c r="AD8" s="83">
        <f t="shared" si="4"/>
        <v>1</v>
      </c>
    </row>
    <row r="9" spans="1:30" ht="30" customHeight="1" x14ac:dyDescent="0.25">
      <c r="A9" s="4" t="str">
        <f t="shared" si="2"/>
        <v>Московский</v>
      </c>
      <c r="B9" s="12" t="str">
        <f t="shared" si="0"/>
        <v>ГБОУ СОШ №495</v>
      </c>
      <c r="C9" s="6">
        <f t="shared" si="0"/>
        <v>11495</v>
      </c>
      <c r="D9" s="6" t="str">
        <f t="shared" si="0"/>
        <v>СОШ</v>
      </c>
      <c r="E9" s="8" t="str">
        <f t="shared" si="0"/>
        <v>3 а, б</v>
      </c>
      <c r="F9" s="8">
        <f t="shared" si="0"/>
        <v>58</v>
      </c>
      <c r="G9" s="8">
        <f t="shared" si="0"/>
        <v>50</v>
      </c>
      <c r="H9" s="8">
        <f t="shared" si="3"/>
        <v>11495006</v>
      </c>
      <c r="I9" s="9"/>
      <c r="J9" s="9">
        <v>1</v>
      </c>
      <c r="K9" s="10"/>
      <c r="L9" s="10">
        <v>1</v>
      </c>
      <c r="M9" s="9"/>
      <c r="N9" s="9">
        <v>0</v>
      </c>
      <c r="O9" s="10"/>
      <c r="P9" s="10">
        <v>1</v>
      </c>
      <c r="Q9" s="9">
        <v>1</v>
      </c>
      <c r="R9" s="9"/>
      <c r="S9" s="10">
        <v>1</v>
      </c>
      <c r="T9" s="10"/>
      <c r="U9" s="9">
        <v>0</v>
      </c>
      <c r="V9" s="9"/>
      <c r="W9" s="10">
        <v>1</v>
      </c>
      <c r="X9" s="10"/>
      <c r="Y9" s="9">
        <v>1</v>
      </c>
      <c r="Z9" s="9"/>
      <c r="AA9" s="11">
        <f t="shared" si="1"/>
        <v>7</v>
      </c>
      <c r="AC9" s="83">
        <v>4</v>
      </c>
      <c r="AD9" s="83">
        <f t="shared" si="4"/>
        <v>3</v>
      </c>
    </row>
    <row r="10" spans="1:30" ht="30" customHeight="1" x14ac:dyDescent="0.25">
      <c r="A10" s="4" t="str">
        <f t="shared" si="2"/>
        <v>Московский</v>
      </c>
      <c r="B10" s="12" t="str">
        <f t="shared" si="0"/>
        <v>ГБОУ СОШ №495</v>
      </c>
      <c r="C10" s="6">
        <f t="shared" si="0"/>
        <v>11495</v>
      </c>
      <c r="D10" s="6" t="str">
        <f t="shared" si="0"/>
        <v>СОШ</v>
      </c>
      <c r="E10" s="8" t="str">
        <f t="shared" si="0"/>
        <v>3 а, б</v>
      </c>
      <c r="F10" s="8">
        <f t="shared" si="0"/>
        <v>58</v>
      </c>
      <c r="G10" s="8">
        <f t="shared" si="0"/>
        <v>50</v>
      </c>
      <c r="H10" s="8">
        <f t="shared" si="3"/>
        <v>11495007</v>
      </c>
      <c r="I10" s="9"/>
      <c r="J10" s="9">
        <v>1</v>
      </c>
      <c r="K10" s="10">
        <v>1</v>
      </c>
      <c r="L10" s="10"/>
      <c r="M10" s="9">
        <v>1</v>
      </c>
      <c r="N10" s="9"/>
      <c r="O10" s="10">
        <v>1</v>
      </c>
      <c r="P10" s="10"/>
      <c r="Q10" s="9"/>
      <c r="R10" s="9">
        <v>2</v>
      </c>
      <c r="S10" s="10">
        <v>0</v>
      </c>
      <c r="T10" s="10"/>
      <c r="U10" s="9">
        <v>0</v>
      </c>
      <c r="V10" s="9"/>
      <c r="W10" s="10">
        <v>1</v>
      </c>
      <c r="X10" s="10"/>
      <c r="Y10" s="9">
        <v>0</v>
      </c>
      <c r="Z10" s="9"/>
      <c r="AA10" s="11">
        <f t="shared" si="1"/>
        <v>7</v>
      </c>
      <c r="AC10" s="83">
        <v>5</v>
      </c>
      <c r="AD10" s="83">
        <f t="shared" si="4"/>
        <v>2</v>
      </c>
    </row>
    <row r="11" spans="1:30" ht="30" customHeight="1" x14ac:dyDescent="0.25">
      <c r="A11" s="4" t="str">
        <f t="shared" si="2"/>
        <v>Московский</v>
      </c>
      <c r="B11" s="12" t="str">
        <f t="shared" si="0"/>
        <v>ГБОУ СОШ №495</v>
      </c>
      <c r="C11" s="6">
        <f t="shared" si="0"/>
        <v>11495</v>
      </c>
      <c r="D11" s="6" t="str">
        <f t="shared" si="0"/>
        <v>СОШ</v>
      </c>
      <c r="E11" s="8" t="str">
        <f t="shared" si="0"/>
        <v>3 а, б</v>
      </c>
      <c r="F11" s="8">
        <f t="shared" si="0"/>
        <v>58</v>
      </c>
      <c r="G11" s="8">
        <f t="shared" si="0"/>
        <v>50</v>
      </c>
      <c r="H11" s="8">
        <f t="shared" si="3"/>
        <v>11495008</v>
      </c>
      <c r="I11" s="9"/>
      <c r="J11" s="9">
        <v>2</v>
      </c>
      <c r="K11" s="10"/>
      <c r="L11" s="10">
        <v>1</v>
      </c>
      <c r="M11" s="9">
        <v>1</v>
      </c>
      <c r="N11" s="9"/>
      <c r="O11" s="10"/>
      <c r="P11" s="10">
        <v>2</v>
      </c>
      <c r="Q11" s="9">
        <v>1</v>
      </c>
      <c r="R11" s="9"/>
      <c r="S11" s="10">
        <v>1</v>
      </c>
      <c r="T11" s="10"/>
      <c r="U11" s="9">
        <v>0</v>
      </c>
      <c r="V11" s="9"/>
      <c r="W11" s="10"/>
      <c r="X11" s="10">
        <v>2</v>
      </c>
      <c r="Y11" s="9"/>
      <c r="Z11" s="9">
        <v>1</v>
      </c>
      <c r="AA11" s="11">
        <f t="shared" si="1"/>
        <v>11</v>
      </c>
      <c r="AC11" s="83">
        <v>6</v>
      </c>
      <c r="AD11" s="83">
        <f t="shared" si="4"/>
        <v>4</v>
      </c>
    </row>
    <row r="12" spans="1:30" ht="30" customHeight="1" x14ac:dyDescent="0.25">
      <c r="A12" s="4" t="str">
        <f t="shared" si="2"/>
        <v>Московский</v>
      </c>
      <c r="B12" s="12" t="str">
        <f t="shared" si="0"/>
        <v>ГБОУ СОШ №495</v>
      </c>
      <c r="C12" s="6">
        <f t="shared" si="0"/>
        <v>11495</v>
      </c>
      <c r="D12" s="6" t="str">
        <f t="shared" si="0"/>
        <v>СОШ</v>
      </c>
      <c r="E12" s="8" t="str">
        <f t="shared" si="0"/>
        <v>3 а, б</v>
      </c>
      <c r="F12" s="8">
        <f t="shared" si="0"/>
        <v>58</v>
      </c>
      <c r="G12" s="8">
        <f t="shared" si="0"/>
        <v>50</v>
      </c>
      <c r="H12" s="8">
        <f t="shared" si="3"/>
        <v>11495009</v>
      </c>
      <c r="I12" s="9"/>
      <c r="J12" s="9">
        <v>2</v>
      </c>
      <c r="K12" s="10">
        <v>1</v>
      </c>
      <c r="L12" s="10"/>
      <c r="M12" s="9"/>
      <c r="N12" s="9">
        <v>0</v>
      </c>
      <c r="O12" s="10">
        <v>2</v>
      </c>
      <c r="P12" s="10"/>
      <c r="Q12" s="9">
        <v>1</v>
      </c>
      <c r="R12" s="9"/>
      <c r="S12" s="10">
        <v>1</v>
      </c>
      <c r="T12" s="10"/>
      <c r="U12" s="9">
        <v>1</v>
      </c>
      <c r="V12" s="9"/>
      <c r="W12" s="10">
        <v>2</v>
      </c>
      <c r="X12" s="10"/>
      <c r="Y12" s="9"/>
      <c r="Z12" s="9">
        <v>1</v>
      </c>
      <c r="AA12" s="11">
        <f t="shared" si="1"/>
        <v>11</v>
      </c>
      <c r="AC12" s="83">
        <v>7</v>
      </c>
      <c r="AD12" s="83">
        <f t="shared" si="4"/>
        <v>7</v>
      </c>
    </row>
    <row r="13" spans="1:30" ht="30" customHeight="1" x14ac:dyDescent="0.25">
      <c r="A13" s="4" t="str">
        <f t="shared" si="2"/>
        <v>Московский</v>
      </c>
      <c r="B13" s="12" t="str">
        <f t="shared" si="0"/>
        <v>ГБОУ СОШ №495</v>
      </c>
      <c r="C13" s="6">
        <f t="shared" si="0"/>
        <v>11495</v>
      </c>
      <c r="D13" s="6" t="str">
        <f t="shared" si="0"/>
        <v>СОШ</v>
      </c>
      <c r="E13" s="8" t="str">
        <f t="shared" si="0"/>
        <v>3 а, б</v>
      </c>
      <c r="F13" s="8">
        <f t="shared" si="0"/>
        <v>58</v>
      </c>
      <c r="G13" s="8">
        <f t="shared" si="0"/>
        <v>50</v>
      </c>
      <c r="H13" s="8">
        <f t="shared" si="3"/>
        <v>11495010</v>
      </c>
      <c r="I13" s="9">
        <v>2</v>
      </c>
      <c r="J13" s="9"/>
      <c r="K13" s="10"/>
      <c r="L13" s="10">
        <v>1</v>
      </c>
      <c r="M13" s="9">
        <v>1</v>
      </c>
      <c r="N13" s="9"/>
      <c r="O13" s="10">
        <v>2</v>
      </c>
      <c r="P13" s="10"/>
      <c r="Q13" s="9"/>
      <c r="R13" s="9">
        <v>2</v>
      </c>
      <c r="S13" s="10">
        <v>0</v>
      </c>
      <c r="T13" s="10"/>
      <c r="U13" s="9">
        <v>0</v>
      </c>
      <c r="V13" s="9"/>
      <c r="W13" s="10">
        <v>1</v>
      </c>
      <c r="X13" s="10"/>
      <c r="Y13" s="9">
        <v>1</v>
      </c>
      <c r="Z13" s="9"/>
      <c r="AA13" s="11">
        <f t="shared" si="1"/>
        <v>10</v>
      </c>
      <c r="AC13" s="83">
        <v>8</v>
      </c>
      <c r="AD13" s="83">
        <f t="shared" si="4"/>
        <v>6</v>
      </c>
    </row>
    <row r="14" spans="1:30" ht="30" customHeight="1" x14ac:dyDescent="0.25">
      <c r="A14" s="4" t="str">
        <f t="shared" si="2"/>
        <v>Московский</v>
      </c>
      <c r="B14" s="12" t="str">
        <f t="shared" si="0"/>
        <v>ГБОУ СОШ №495</v>
      </c>
      <c r="C14" s="6">
        <f t="shared" si="0"/>
        <v>11495</v>
      </c>
      <c r="D14" s="6" t="str">
        <f t="shared" si="0"/>
        <v>СОШ</v>
      </c>
      <c r="E14" s="8" t="str">
        <f t="shared" si="0"/>
        <v>3 а, б</v>
      </c>
      <c r="F14" s="8">
        <f t="shared" si="0"/>
        <v>58</v>
      </c>
      <c r="G14" s="8">
        <f t="shared" si="0"/>
        <v>50</v>
      </c>
      <c r="H14" s="8">
        <f t="shared" si="3"/>
        <v>11495011</v>
      </c>
      <c r="I14" s="9">
        <v>0</v>
      </c>
      <c r="J14" s="9"/>
      <c r="K14" s="10"/>
      <c r="L14" s="10">
        <v>1</v>
      </c>
      <c r="M14" s="9"/>
      <c r="N14" s="9">
        <v>0</v>
      </c>
      <c r="O14" s="10">
        <v>1</v>
      </c>
      <c r="P14" s="10"/>
      <c r="Q14" s="9"/>
      <c r="R14" s="9">
        <v>0</v>
      </c>
      <c r="S14" s="10"/>
      <c r="T14" s="10">
        <v>0</v>
      </c>
      <c r="U14" s="9">
        <v>0</v>
      </c>
      <c r="V14" s="9"/>
      <c r="W14" s="10">
        <v>2</v>
      </c>
      <c r="X14" s="10"/>
      <c r="Y14" s="9">
        <v>1</v>
      </c>
      <c r="Z14" s="9"/>
      <c r="AA14" s="11">
        <f t="shared" si="1"/>
        <v>5</v>
      </c>
      <c r="AC14" s="83">
        <v>9</v>
      </c>
      <c r="AD14" s="83">
        <f t="shared" si="4"/>
        <v>5</v>
      </c>
    </row>
    <row r="15" spans="1:30" ht="30" customHeight="1" x14ac:dyDescent="0.25">
      <c r="A15" s="4" t="str">
        <f t="shared" si="2"/>
        <v>Московский</v>
      </c>
      <c r="B15" s="12" t="str">
        <f t="shared" si="0"/>
        <v>ГБОУ СОШ №495</v>
      </c>
      <c r="C15" s="6">
        <f t="shared" si="0"/>
        <v>11495</v>
      </c>
      <c r="D15" s="6" t="str">
        <f t="shared" si="0"/>
        <v>СОШ</v>
      </c>
      <c r="E15" s="8" t="str">
        <f t="shared" si="0"/>
        <v>3 а, б</v>
      </c>
      <c r="F15" s="8">
        <f t="shared" si="0"/>
        <v>58</v>
      </c>
      <c r="G15" s="8">
        <f t="shared" si="0"/>
        <v>50</v>
      </c>
      <c r="H15" s="8">
        <f t="shared" si="3"/>
        <v>11495012</v>
      </c>
      <c r="I15" s="9"/>
      <c r="J15" s="9">
        <v>2</v>
      </c>
      <c r="K15" s="10"/>
      <c r="L15" s="10">
        <v>1</v>
      </c>
      <c r="M15" s="9"/>
      <c r="N15" s="9">
        <v>0</v>
      </c>
      <c r="O15" s="10">
        <v>2</v>
      </c>
      <c r="P15" s="10"/>
      <c r="Q15" s="9">
        <v>2</v>
      </c>
      <c r="R15" s="9"/>
      <c r="S15" s="10">
        <v>1</v>
      </c>
      <c r="T15" s="10"/>
      <c r="U15" s="9">
        <v>0</v>
      </c>
      <c r="V15" s="9"/>
      <c r="W15" s="10">
        <v>1</v>
      </c>
      <c r="X15" s="10"/>
      <c r="Y15" s="9">
        <v>1</v>
      </c>
      <c r="Z15" s="9"/>
      <c r="AA15" s="11">
        <f t="shared" si="1"/>
        <v>10</v>
      </c>
      <c r="AC15" s="83">
        <v>10</v>
      </c>
      <c r="AD15" s="83">
        <f t="shared" si="4"/>
        <v>12</v>
      </c>
    </row>
    <row r="16" spans="1:30" ht="30" customHeight="1" x14ac:dyDescent="0.25">
      <c r="A16" s="4" t="str">
        <f t="shared" si="2"/>
        <v>Московский</v>
      </c>
      <c r="B16" s="12" t="str">
        <f t="shared" si="0"/>
        <v>ГБОУ СОШ №495</v>
      </c>
      <c r="C16" s="6">
        <f t="shared" si="0"/>
        <v>11495</v>
      </c>
      <c r="D16" s="6" t="str">
        <f t="shared" si="0"/>
        <v>СОШ</v>
      </c>
      <c r="E16" s="8" t="str">
        <f t="shared" si="0"/>
        <v>3 а, б</v>
      </c>
      <c r="F16" s="8">
        <f t="shared" si="0"/>
        <v>58</v>
      </c>
      <c r="G16" s="8">
        <f t="shared" si="0"/>
        <v>50</v>
      </c>
      <c r="H16" s="8">
        <f t="shared" si="3"/>
        <v>11495013</v>
      </c>
      <c r="I16" s="9"/>
      <c r="J16" s="9">
        <v>1</v>
      </c>
      <c r="K16" s="10">
        <v>1</v>
      </c>
      <c r="L16" s="10"/>
      <c r="M16" s="9">
        <v>0</v>
      </c>
      <c r="N16" s="9"/>
      <c r="O16" s="10"/>
      <c r="P16" s="10">
        <v>0</v>
      </c>
      <c r="Q16" s="9">
        <v>0</v>
      </c>
      <c r="R16" s="9"/>
      <c r="S16" s="10">
        <v>0</v>
      </c>
      <c r="T16" s="10"/>
      <c r="U16" s="9"/>
      <c r="V16" s="9">
        <v>0</v>
      </c>
      <c r="W16" s="10">
        <v>0</v>
      </c>
      <c r="X16" s="10"/>
      <c r="Y16" s="9">
        <v>1</v>
      </c>
      <c r="Z16" s="9"/>
      <c r="AA16" s="11">
        <f t="shared" si="1"/>
        <v>3</v>
      </c>
      <c r="AC16" s="83">
        <v>11</v>
      </c>
      <c r="AD16" s="83">
        <f t="shared" si="4"/>
        <v>5</v>
      </c>
    </row>
    <row r="17" spans="1:30" ht="30" customHeight="1" x14ac:dyDescent="0.25">
      <c r="A17" s="4" t="str">
        <f t="shared" si="2"/>
        <v>Московский</v>
      </c>
      <c r="B17" s="12" t="str">
        <f t="shared" si="0"/>
        <v>ГБОУ СОШ №495</v>
      </c>
      <c r="C17" s="6">
        <f t="shared" si="0"/>
        <v>11495</v>
      </c>
      <c r="D17" s="6" t="str">
        <f t="shared" si="0"/>
        <v>СОШ</v>
      </c>
      <c r="E17" s="8" t="str">
        <f t="shared" si="0"/>
        <v>3 а, б</v>
      </c>
      <c r="F17" s="8">
        <f t="shared" si="0"/>
        <v>58</v>
      </c>
      <c r="G17" s="8">
        <f t="shared" si="0"/>
        <v>50</v>
      </c>
      <c r="H17" s="8">
        <f t="shared" si="3"/>
        <v>11495014</v>
      </c>
      <c r="I17" s="9">
        <v>2</v>
      </c>
      <c r="J17" s="9"/>
      <c r="K17" s="10">
        <v>0</v>
      </c>
      <c r="L17" s="10"/>
      <c r="M17" s="9">
        <v>1</v>
      </c>
      <c r="N17" s="9"/>
      <c r="O17" s="10">
        <v>2</v>
      </c>
      <c r="P17" s="10"/>
      <c r="Q17" s="9"/>
      <c r="R17" s="9">
        <v>2</v>
      </c>
      <c r="S17" s="10">
        <v>1</v>
      </c>
      <c r="T17" s="10"/>
      <c r="U17" s="9"/>
      <c r="V17" s="9">
        <v>0</v>
      </c>
      <c r="W17" s="10">
        <v>2</v>
      </c>
      <c r="X17" s="10"/>
      <c r="Y17" s="9">
        <v>1</v>
      </c>
      <c r="Z17" s="9"/>
      <c r="AA17" s="11">
        <f t="shared" si="1"/>
        <v>11</v>
      </c>
      <c r="AC17" s="83">
        <v>12</v>
      </c>
      <c r="AD17" s="83">
        <f t="shared" si="4"/>
        <v>2</v>
      </c>
    </row>
    <row r="18" spans="1:30" ht="30" customHeight="1" x14ac:dyDescent="0.25">
      <c r="A18" s="4" t="str">
        <f t="shared" si="2"/>
        <v>Московский</v>
      </c>
      <c r="B18" s="12" t="str">
        <f t="shared" si="0"/>
        <v>ГБОУ СОШ №495</v>
      </c>
      <c r="C18" s="6">
        <f t="shared" si="0"/>
        <v>11495</v>
      </c>
      <c r="D18" s="6" t="str">
        <f t="shared" si="0"/>
        <v>СОШ</v>
      </c>
      <c r="E18" s="8" t="str">
        <f t="shared" si="0"/>
        <v>3 а, б</v>
      </c>
      <c r="F18" s="8">
        <f t="shared" si="0"/>
        <v>58</v>
      </c>
      <c r="G18" s="8">
        <f t="shared" si="0"/>
        <v>50</v>
      </c>
      <c r="H18" s="8">
        <f t="shared" si="3"/>
        <v>11495015</v>
      </c>
      <c r="I18" s="9"/>
      <c r="J18" s="9">
        <v>2</v>
      </c>
      <c r="K18" s="10"/>
      <c r="L18" s="10">
        <v>1</v>
      </c>
      <c r="M18" s="9">
        <v>0</v>
      </c>
      <c r="N18" s="9"/>
      <c r="O18" s="10">
        <v>2</v>
      </c>
      <c r="P18" s="10"/>
      <c r="Q18" s="9">
        <v>2</v>
      </c>
      <c r="R18" s="9"/>
      <c r="S18" s="10">
        <v>1</v>
      </c>
      <c r="T18" s="10"/>
      <c r="U18" s="9">
        <v>0</v>
      </c>
      <c r="V18" s="9"/>
      <c r="W18" s="10">
        <v>2</v>
      </c>
      <c r="X18" s="10"/>
      <c r="Y18" s="9">
        <v>0</v>
      </c>
      <c r="Z18" s="9"/>
      <c r="AA18" s="11">
        <f t="shared" si="1"/>
        <v>10</v>
      </c>
      <c r="AC18" s="83">
        <v>13</v>
      </c>
      <c r="AD18" s="83">
        <f t="shared" si="4"/>
        <v>2</v>
      </c>
    </row>
    <row r="19" spans="1:30" ht="30" customHeight="1" x14ac:dyDescent="0.25">
      <c r="A19" s="4" t="str">
        <f t="shared" si="2"/>
        <v>Московский</v>
      </c>
      <c r="B19" s="12" t="str">
        <f t="shared" si="0"/>
        <v>ГБОУ СОШ №495</v>
      </c>
      <c r="C19" s="6">
        <f t="shared" si="0"/>
        <v>11495</v>
      </c>
      <c r="D19" s="6" t="str">
        <f t="shared" si="0"/>
        <v>СОШ</v>
      </c>
      <c r="E19" s="8" t="str">
        <f t="shared" si="0"/>
        <v>3 а, б</v>
      </c>
      <c r="F19" s="8">
        <f t="shared" si="0"/>
        <v>58</v>
      </c>
      <c r="G19" s="8">
        <f t="shared" si="0"/>
        <v>50</v>
      </c>
      <c r="H19" s="8">
        <f t="shared" si="3"/>
        <v>11495016</v>
      </c>
      <c r="I19" s="9">
        <v>1</v>
      </c>
      <c r="J19" s="9"/>
      <c r="K19" s="10"/>
      <c r="L19" s="10">
        <v>1</v>
      </c>
      <c r="M19" s="9">
        <v>0</v>
      </c>
      <c r="N19" s="9"/>
      <c r="O19" s="10"/>
      <c r="P19" s="10">
        <v>0</v>
      </c>
      <c r="Q19" s="9">
        <v>0</v>
      </c>
      <c r="R19" s="9"/>
      <c r="S19" s="10">
        <v>1</v>
      </c>
      <c r="T19" s="10"/>
      <c r="U19" s="9"/>
      <c r="V19" s="9">
        <v>0</v>
      </c>
      <c r="W19" s="10">
        <v>2</v>
      </c>
      <c r="X19" s="10"/>
      <c r="Y19" s="9"/>
      <c r="Z19" s="9">
        <v>0</v>
      </c>
      <c r="AA19" s="11">
        <f t="shared" si="1"/>
        <v>5</v>
      </c>
      <c r="AC19" s="52"/>
      <c r="AD19" s="85">
        <f>SUM(AD5:AD18)</f>
        <v>50</v>
      </c>
    </row>
    <row r="20" spans="1:30" ht="30" customHeight="1" x14ac:dyDescent="0.25">
      <c r="A20" s="4" t="str">
        <f t="shared" si="2"/>
        <v>Московский</v>
      </c>
      <c r="B20" s="12" t="str">
        <f t="shared" si="0"/>
        <v>ГБОУ СОШ №495</v>
      </c>
      <c r="C20" s="6">
        <f t="shared" si="0"/>
        <v>11495</v>
      </c>
      <c r="D20" s="6" t="str">
        <f t="shared" si="0"/>
        <v>СОШ</v>
      </c>
      <c r="E20" s="8" t="str">
        <f t="shared" si="0"/>
        <v>3 а, б</v>
      </c>
      <c r="F20" s="8">
        <f t="shared" si="0"/>
        <v>58</v>
      </c>
      <c r="G20" s="8">
        <f t="shared" si="0"/>
        <v>50</v>
      </c>
      <c r="H20" s="8">
        <f t="shared" si="3"/>
        <v>11495017</v>
      </c>
      <c r="I20" s="9">
        <v>0</v>
      </c>
      <c r="J20" s="9"/>
      <c r="K20" s="10">
        <v>0</v>
      </c>
      <c r="L20" s="10"/>
      <c r="M20" s="9">
        <v>0</v>
      </c>
      <c r="N20" s="9"/>
      <c r="O20" s="10">
        <v>2</v>
      </c>
      <c r="P20" s="10"/>
      <c r="Q20" s="9">
        <v>2</v>
      </c>
      <c r="R20" s="9"/>
      <c r="S20" s="10">
        <v>0</v>
      </c>
      <c r="T20" s="10"/>
      <c r="U20" s="9"/>
      <c r="V20" s="9">
        <v>0</v>
      </c>
      <c r="W20" s="10">
        <v>0</v>
      </c>
      <c r="X20" s="10"/>
      <c r="Y20" s="9"/>
      <c r="Z20" s="9">
        <v>0</v>
      </c>
      <c r="AA20" s="11">
        <f t="shared" si="1"/>
        <v>4</v>
      </c>
    </row>
    <row r="21" spans="1:30" ht="30" customHeight="1" x14ac:dyDescent="0.25">
      <c r="A21" s="4" t="str">
        <f t="shared" si="2"/>
        <v>Московский</v>
      </c>
      <c r="B21" s="12" t="str">
        <f t="shared" si="2"/>
        <v>ГБОУ СОШ №495</v>
      </c>
      <c r="C21" s="6">
        <f t="shared" si="2"/>
        <v>11495</v>
      </c>
      <c r="D21" s="6" t="str">
        <f t="shared" si="2"/>
        <v>СОШ</v>
      </c>
      <c r="E21" s="8" t="str">
        <f t="shared" si="2"/>
        <v>3 а, б</v>
      </c>
      <c r="F21" s="8">
        <f t="shared" si="2"/>
        <v>58</v>
      </c>
      <c r="G21" s="8">
        <f t="shared" si="2"/>
        <v>50</v>
      </c>
      <c r="H21" s="8">
        <f t="shared" si="3"/>
        <v>11495018</v>
      </c>
      <c r="I21" s="9"/>
      <c r="J21" s="9">
        <v>1</v>
      </c>
      <c r="K21" s="10"/>
      <c r="L21" s="10">
        <v>1</v>
      </c>
      <c r="M21" s="9">
        <v>0</v>
      </c>
      <c r="N21" s="9"/>
      <c r="O21" s="10"/>
      <c r="P21" s="10">
        <v>1</v>
      </c>
      <c r="Q21" s="9"/>
      <c r="R21" s="9">
        <v>2</v>
      </c>
      <c r="S21" s="10">
        <v>1</v>
      </c>
      <c r="T21" s="10"/>
      <c r="U21" s="9">
        <v>0</v>
      </c>
      <c r="V21" s="9"/>
      <c r="W21" s="10"/>
      <c r="X21" s="10">
        <v>2</v>
      </c>
      <c r="Y21" s="9"/>
      <c r="Z21" s="9">
        <v>0</v>
      </c>
      <c r="AA21" s="11">
        <f t="shared" si="1"/>
        <v>8</v>
      </c>
    </row>
    <row r="22" spans="1:30" ht="30" customHeight="1" x14ac:dyDescent="0.25">
      <c r="A22" s="4" t="str">
        <f t="shared" ref="A22:G37" si="5">A21</f>
        <v>Московский</v>
      </c>
      <c r="B22" s="12" t="str">
        <f t="shared" si="5"/>
        <v>ГБОУ СОШ №495</v>
      </c>
      <c r="C22" s="6">
        <f t="shared" si="5"/>
        <v>11495</v>
      </c>
      <c r="D22" s="6" t="str">
        <f t="shared" si="5"/>
        <v>СОШ</v>
      </c>
      <c r="E22" s="8" t="str">
        <f t="shared" si="5"/>
        <v>3 а, б</v>
      </c>
      <c r="F22" s="8">
        <f t="shared" si="5"/>
        <v>58</v>
      </c>
      <c r="G22" s="8">
        <f t="shared" si="5"/>
        <v>50</v>
      </c>
      <c r="H22" s="8">
        <f t="shared" si="3"/>
        <v>11495019</v>
      </c>
      <c r="I22" s="9">
        <v>2</v>
      </c>
      <c r="J22" s="9"/>
      <c r="K22" s="10">
        <v>0</v>
      </c>
      <c r="L22" s="10"/>
      <c r="M22" s="9">
        <v>1</v>
      </c>
      <c r="N22" s="9"/>
      <c r="O22" s="10">
        <v>0</v>
      </c>
      <c r="P22" s="10"/>
      <c r="Q22" s="9">
        <v>2</v>
      </c>
      <c r="R22" s="9"/>
      <c r="S22" s="10">
        <v>1</v>
      </c>
      <c r="T22" s="10"/>
      <c r="U22" s="9"/>
      <c r="V22" s="9">
        <v>0</v>
      </c>
      <c r="W22" s="10">
        <v>0</v>
      </c>
      <c r="X22" s="10"/>
      <c r="Y22" s="9">
        <v>1</v>
      </c>
      <c r="Z22" s="9"/>
      <c r="AA22" s="11">
        <f t="shared" si="1"/>
        <v>7</v>
      </c>
    </row>
    <row r="23" spans="1:30" ht="30" customHeight="1" x14ac:dyDescent="0.25">
      <c r="A23" s="4" t="str">
        <f t="shared" si="5"/>
        <v>Московский</v>
      </c>
      <c r="B23" s="12" t="str">
        <f t="shared" si="5"/>
        <v>ГБОУ СОШ №495</v>
      </c>
      <c r="C23" s="6">
        <f t="shared" si="5"/>
        <v>11495</v>
      </c>
      <c r="D23" s="6" t="str">
        <f t="shared" si="5"/>
        <v>СОШ</v>
      </c>
      <c r="E23" s="8" t="str">
        <f t="shared" si="5"/>
        <v>3 а, б</v>
      </c>
      <c r="F23" s="8">
        <f t="shared" si="5"/>
        <v>58</v>
      </c>
      <c r="G23" s="8">
        <f t="shared" si="5"/>
        <v>50</v>
      </c>
      <c r="H23" s="8">
        <f t="shared" si="3"/>
        <v>11495020</v>
      </c>
      <c r="I23" s="9"/>
      <c r="J23" s="9">
        <v>2</v>
      </c>
      <c r="K23" s="10"/>
      <c r="L23" s="10">
        <v>1</v>
      </c>
      <c r="M23" s="9">
        <v>1</v>
      </c>
      <c r="N23" s="9"/>
      <c r="O23" s="10"/>
      <c r="P23" s="10">
        <v>2</v>
      </c>
      <c r="Q23" s="9">
        <v>2</v>
      </c>
      <c r="R23" s="9"/>
      <c r="S23" s="10"/>
      <c r="T23" s="10">
        <v>1</v>
      </c>
      <c r="U23" s="9"/>
      <c r="V23" s="9">
        <v>1</v>
      </c>
      <c r="W23" s="10"/>
      <c r="X23" s="10">
        <v>2</v>
      </c>
      <c r="Y23" s="9">
        <v>1</v>
      </c>
      <c r="Z23" s="9"/>
      <c r="AA23" s="11">
        <f t="shared" si="1"/>
        <v>13</v>
      </c>
    </row>
    <row r="24" spans="1:30" ht="30" customHeight="1" x14ac:dyDescent="0.25">
      <c r="A24" s="4" t="str">
        <f t="shared" si="5"/>
        <v>Московский</v>
      </c>
      <c r="B24" s="12" t="str">
        <f t="shared" si="5"/>
        <v>ГБОУ СОШ №495</v>
      </c>
      <c r="C24" s="6">
        <f t="shared" si="5"/>
        <v>11495</v>
      </c>
      <c r="D24" s="6" t="str">
        <f t="shared" si="5"/>
        <v>СОШ</v>
      </c>
      <c r="E24" s="8" t="str">
        <f t="shared" si="5"/>
        <v>3 а, б</v>
      </c>
      <c r="F24" s="8">
        <f t="shared" si="5"/>
        <v>58</v>
      </c>
      <c r="G24" s="8">
        <f t="shared" si="5"/>
        <v>50</v>
      </c>
      <c r="H24" s="8">
        <f t="shared" si="3"/>
        <v>11495021</v>
      </c>
      <c r="I24" s="9"/>
      <c r="J24" s="9">
        <v>2</v>
      </c>
      <c r="K24" s="10">
        <v>1</v>
      </c>
      <c r="L24" s="10"/>
      <c r="M24" s="9">
        <v>1</v>
      </c>
      <c r="N24" s="9"/>
      <c r="O24" s="10">
        <v>2</v>
      </c>
      <c r="P24" s="10"/>
      <c r="Q24" s="9"/>
      <c r="R24" s="9">
        <v>2</v>
      </c>
      <c r="S24" s="10">
        <v>1</v>
      </c>
      <c r="T24" s="10"/>
      <c r="U24" s="9">
        <v>0</v>
      </c>
      <c r="V24" s="9"/>
      <c r="W24" s="10">
        <v>1</v>
      </c>
      <c r="X24" s="10"/>
      <c r="Y24" s="9">
        <v>0</v>
      </c>
      <c r="Z24" s="9"/>
      <c r="AA24" s="11">
        <f t="shared" si="1"/>
        <v>10</v>
      </c>
    </row>
    <row r="25" spans="1:30" ht="30" customHeight="1" x14ac:dyDescent="0.25">
      <c r="A25" s="4" t="str">
        <f t="shared" si="5"/>
        <v>Московский</v>
      </c>
      <c r="B25" s="12" t="str">
        <f t="shared" si="5"/>
        <v>ГБОУ СОШ №495</v>
      </c>
      <c r="C25" s="6">
        <f t="shared" si="5"/>
        <v>11495</v>
      </c>
      <c r="D25" s="6" t="str">
        <f t="shared" si="5"/>
        <v>СОШ</v>
      </c>
      <c r="E25" s="8" t="str">
        <f t="shared" si="5"/>
        <v>3 а, б</v>
      </c>
      <c r="F25" s="8">
        <f t="shared" si="5"/>
        <v>58</v>
      </c>
      <c r="G25" s="8">
        <f t="shared" si="5"/>
        <v>50</v>
      </c>
      <c r="H25" s="8">
        <f t="shared" si="3"/>
        <v>11495022</v>
      </c>
      <c r="I25" s="9"/>
      <c r="J25" s="9">
        <v>2</v>
      </c>
      <c r="K25" s="10">
        <v>1</v>
      </c>
      <c r="L25" s="10"/>
      <c r="M25" s="9">
        <v>1</v>
      </c>
      <c r="N25" s="9"/>
      <c r="O25" s="10">
        <v>1</v>
      </c>
      <c r="P25" s="10"/>
      <c r="Q25" s="9">
        <v>2</v>
      </c>
      <c r="R25" s="9"/>
      <c r="S25" s="10"/>
      <c r="T25" s="10">
        <v>0</v>
      </c>
      <c r="U25" s="9">
        <v>0</v>
      </c>
      <c r="V25" s="9"/>
      <c r="W25" s="10">
        <v>1</v>
      </c>
      <c r="X25" s="10"/>
      <c r="Y25" s="9"/>
      <c r="Z25" s="9">
        <v>0</v>
      </c>
      <c r="AA25" s="11">
        <f t="shared" si="1"/>
        <v>8</v>
      </c>
    </row>
    <row r="26" spans="1:30" ht="30" customHeight="1" x14ac:dyDescent="0.25">
      <c r="A26" s="4" t="str">
        <f t="shared" si="5"/>
        <v>Московский</v>
      </c>
      <c r="B26" s="12" t="str">
        <f t="shared" si="5"/>
        <v>ГБОУ СОШ №495</v>
      </c>
      <c r="C26" s="6">
        <f t="shared" si="5"/>
        <v>11495</v>
      </c>
      <c r="D26" s="6" t="str">
        <f t="shared" si="5"/>
        <v>СОШ</v>
      </c>
      <c r="E26" s="8" t="str">
        <f t="shared" si="5"/>
        <v>3 а, б</v>
      </c>
      <c r="F26" s="8">
        <f t="shared" si="5"/>
        <v>58</v>
      </c>
      <c r="G26" s="8">
        <f t="shared" si="5"/>
        <v>50</v>
      </c>
      <c r="H26" s="8">
        <f t="shared" si="3"/>
        <v>11495023</v>
      </c>
      <c r="I26" s="9"/>
      <c r="J26" s="9">
        <v>1</v>
      </c>
      <c r="K26" s="10"/>
      <c r="L26" s="10">
        <v>1</v>
      </c>
      <c r="M26" s="9">
        <v>0</v>
      </c>
      <c r="N26" s="9"/>
      <c r="O26" s="10">
        <v>1</v>
      </c>
      <c r="P26" s="10"/>
      <c r="Q26" s="9">
        <v>2</v>
      </c>
      <c r="R26" s="9"/>
      <c r="S26" s="10"/>
      <c r="T26" s="10">
        <v>1</v>
      </c>
      <c r="U26" s="9">
        <v>0</v>
      </c>
      <c r="V26" s="9"/>
      <c r="W26" s="10">
        <v>2</v>
      </c>
      <c r="X26" s="10"/>
      <c r="Y26" s="9">
        <v>0</v>
      </c>
      <c r="Z26" s="9"/>
      <c r="AA26" s="11">
        <f t="shared" si="1"/>
        <v>8</v>
      </c>
    </row>
    <row r="27" spans="1:30" ht="30" customHeight="1" x14ac:dyDescent="0.25">
      <c r="A27" s="4" t="str">
        <f t="shared" si="5"/>
        <v>Московский</v>
      </c>
      <c r="B27" s="12" t="str">
        <f t="shared" si="5"/>
        <v>ГБОУ СОШ №495</v>
      </c>
      <c r="C27" s="6">
        <f t="shared" si="5"/>
        <v>11495</v>
      </c>
      <c r="D27" s="6" t="str">
        <f t="shared" si="5"/>
        <v>СОШ</v>
      </c>
      <c r="E27" s="8" t="str">
        <f t="shared" si="5"/>
        <v>3 а, б</v>
      </c>
      <c r="F27" s="8">
        <f t="shared" si="5"/>
        <v>58</v>
      </c>
      <c r="G27" s="8">
        <f t="shared" si="5"/>
        <v>50</v>
      </c>
      <c r="H27" s="8">
        <f t="shared" si="3"/>
        <v>11495024</v>
      </c>
      <c r="I27" s="9"/>
      <c r="J27" s="9">
        <v>2</v>
      </c>
      <c r="K27" s="10"/>
      <c r="L27" s="10">
        <v>0</v>
      </c>
      <c r="M27" s="9"/>
      <c r="N27" s="9">
        <v>0</v>
      </c>
      <c r="O27" s="10">
        <v>2</v>
      </c>
      <c r="P27" s="10"/>
      <c r="Q27" s="9">
        <v>2</v>
      </c>
      <c r="R27" s="9"/>
      <c r="S27" s="10">
        <v>1</v>
      </c>
      <c r="T27" s="10"/>
      <c r="U27" s="9"/>
      <c r="V27" s="9">
        <v>0</v>
      </c>
      <c r="W27" s="10">
        <v>2</v>
      </c>
      <c r="X27" s="10"/>
      <c r="Y27" s="9">
        <v>1</v>
      </c>
      <c r="Z27" s="9"/>
      <c r="AA27" s="11">
        <f t="shared" si="1"/>
        <v>10</v>
      </c>
    </row>
    <row r="28" spans="1:30" ht="30" customHeight="1" x14ac:dyDescent="0.25">
      <c r="A28" s="4" t="str">
        <f t="shared" si="5"/>
        <v>Московский</v>
      </c>
      <c r="B28" s="12" t="str">
        <f t="shared" si="5"/>
        <v>ГБОУ СОШ №495</v>
      </c>
      <c r="C28" s="6">
        <f t="shared" si="5"/>
        <v>11495</v>
      </c>
      <c r="D28" s="6" t="str">
        <f t="shared" si="5"/>
        <v>СОШ</v>
      </c>
      <c r="E28" s="8" t="str">
        <f t="shared" si="5"/>
        <v>3 а, б</v>
      </c>
      <c r="F28" s="8">
        <f t="shared" si="5"/>
        <v>58</v>
      </c>
      <c r="G28" s="8">
        <f t="shared" si="5"/>
        <v>50</v>
      </c>
      <c r="H28" s="8">
        <f t="shared" si="3"/>
        <v>11495025</v>
      </c>
      <c r="I28" s="9">
        <v>1</v>
      </c>
      <c r="J28" s="9"/>
      <c r="K28" s="10">
        <v>0</v>
      </c>
      <c r="L28" s="10"/>
      <c r="M28" s="9">
        <v>0</v>
      </c>
      <c r="N28" s="9"/>
      <c r="O28" s="10"/>
      <c r="P28" s="10">
        <v>1</v>
      </c>
      <c r="Q28" s="9"/>
      <c r="R28" s="9">
        <v>2</v>
      </c>
      <c r="S28" s="10"/>
      <c r="T28" s="10">
        <v>0</v>
      </c>
      <c r="U28" s="9">
        <v>0</v>
      </c>
      <c r="V28" s="9"/>
      <c r="W28" s="10">
        <v>0</v>
      </c>
      <c r="X28" s="10"/>
      <c r="Y28" s="9">
        <v>0</v>
      </c>
      <c r="Z28" s="9"/>
      <c r="AA28" s="11">
        <f t="shared" si="1"/>
        <v>4</v>
      </c>
    </row>
    <row r="29" spans="1:30" ht="30" customHeight="1" x14ac:dyDescent="0.25">
      <c r="A29" s="4" t="str">
        <f t="shared" si="5"/>
        <v>Московский</v>
      </c>
      <c r="B29" s="12" t="str">
        <f t="shared" si="5"/>
        <v>ГБОУ СОШ №495</v>
      </c>
      <c r="C29" s="6">
        <f t="shared" si="5"/>
        <v>11495</v>
      </c>
      <c r="D29" s="6" t="str">
        <f t="shared" si="5"/>
        <v>СОШ</v>
      </c>
      <c r="E29" s="8" t="str">
        <f t="shared" si="5"/>
        <v>3 а, б</v>
      </c>
      <c r="F29" s="8">
        <f t="shared" si="5"/>
        <v>58</v>
      </c>
      <c r="G29" s="8">
        <f t="shared" si="5"/>
        <v>50</v>
      </c>
      <c r="H29" s="8">
        <f t="shared" si="3"/>
        <v>11495026</v>
      </c>
      <c r="I29" s="9"/>
      <c r="J29" s="9">
        <v>1</v>
      </c>
      <c r="K29" s="10"/>
      <c r="L29" s="10">
        <v>1</v>
      </c>
      <c r="M29" s="9">
        <v>0</v>
      </c>
      <c r="N29" s="9"/>
      <c r="O29" s="10">
        <v>2</v>
      </c>
      <c r="P29" s="10"/>
      <c r="Q29" s="9"/>
      <c r="R29" s="9">
        <v>1</v>
      </c>
      <c r="S29" s="10">
        <v>0</v>
      </c>
      <c r="T29" s="10"/>
      <c r="U29" s="9"/>
      <c r="V29" s="9">
        <v>0</v>
      </c>
      <c r="W29" s="10">
        <v>1</v>
      </c>
      <c r="X29" s="10"/>
      <c r="Y29" s="9"/>
      <c r="Z29" s="9">
        <v>1</v>
      </c>
      <c r="AA29" s="11">
        <f t="shared" si="1"/>
        <v>7</v>
      </c>
    </row>
    <row r="30" spans="1:30" ht="30" customHeight="1" x14ac:dyDescent="0.25">
      <c r="A30" s="4" t="str">
        <f t="shared" si="5"/>
        <v>Московский</v>
      </c>
      <c r="B30" s="12" t="str">
        <f t="shared" si="5"/>
        <v>ГБОУ СОШ №495</v>
      </c>
      <c r="C30" s="6">
        <f t="shared" si="5"/>
        <v>11495</v>
      </c>
      <c r="D30" s="6" t="str">
        <f t="shared" si="5"/>
        <v>СОШ</v>
      </c>
      <c r="E30" s="8" t="str">
        <f t="shared" si="5"/>
        <v>3 а, б</v>
      </c>
      <c r="F30" s="8">
        <f t="shared" si="5"/>
        <v>58</v>
      </c>
      <c r="G30" s="8">
        <f t="shared" si="5"/>
        <v>50</v>
      </c>
      <c r="H30" s="8">
        <f t="shared" si="3"/>
        <v>11495027</v>
      </c>
      <c r="I30" s="9"/>
      <c r="J30" s="9">
        <v>2</v>
      </c>
      <c r="K30" s="10">
        <v>1</v>
      </c>
      <c r="L30" s="10"/>
      <c r="M30" s="9">
        <v>1</v>
      </c>
      <c r="N30" s="9"/>
      <c r="O30" s="10">
        <v>1</v>
      </c>
      <c r="P30" s="10"/>
      <c r="Q30" s="9"/>
      <c r="R30" s="9">
        <v>2</v>
      </c>
      <c r="S30" s="10"/>
      <c r="T30" s="10">
        <v>0</v>
      </c>
      <c r="U30" s="9">
        <v>0</v>
      </c>
      <c r="V30" s="9"/>
      <c r="W30" s="10">
        <v>1</v>
      </c>
      <c r="X30" s="10"/>
      <c r="Y30" s="9"/>
      <c r="Z30" s="9">
        <v>0</v>
      </c>
      <c r="AA30" s="11">
        <f t="shared" si="1"/>
        <v>8</v>
      </c>
    </row>
    <row r="31" spans="1:30" ht="30" customHeight="1" x14ac:dyDescent="0.25">
      <c r="A31" s="4" t="str">
        <f t="shared" si="5"/>
        <v>Московский</v>
      </c>
      <c r="B31" s="12" t="str">
        <f t="shared" si="5"/>
        <v>ГБОУ СОШ №495</v>
      </c>
      <c r="C31" s="6">
        <f t="shared" si="5"/>
        <v>11495</v>
      </c>
      <c r="D31" s="6" t="str">
        <f t="shared" si="5"/>
        <v>СОШ</v>
      </c>
      <c r="E31" s="8" t="str">
        <f t="shared" si="5"/>
        <v>3 а, б</v>
      </c>
      <c r="F31" s="8">
        <f t="shared" si="5"/>
        <v>58</v>
      </c>
      <c r="G31" s="8">
        <f t="shared" si="5"/>
        <v>50</v>
      </c>
      <c r="H31" s="8">
        <f t="shared" si="3"/>
        <v>11495028</v>
      </c>
      <c r="I31" s="9"/>
      <c r="J31" s="9">
        <v>1</v>
      </c>
      <c r="K31" s="10">
        <v>0</v>
      </c>
      <c r="L31" s="10"/>
      <c r="M31" s="9">
        <v>0</v>
      </c>
      <c r="N31" s="9"/>
      <c r="O31" s="10"/>
      <c r="P31" s="10">
        <v>2</v>
      </c>
      <c r="Q31" s="9"/>
      <c r="R31" s="9">
        <v>1</v>
      </c>
      <c r="S31" s="10">
        <v>0</v>
      </c>
      <c r="T31" s="10"/>
      <c r="U31" s="9">
        <v>0</v>
      </c>
      <c r="V31" s="9"/>
      <c r="W31" s="10">
        <v>2</v>
      </c>
      <c r="X31" s="10"/>
      <c r="Y31" s="9">
        <v>1</v>
      </c>
      <c r="Z31" s="9"/>
      <c r="AA31" s="11">
        <f t="shared" si="1"/>
        <v>7</v>
      </c>
    </row>
    <row r="32" spans="1:30" ht="30" customHeight="1" x14ac:dyDescent="0.25">
      <c r="A32" s="4" t="str">
        <f t="shared" si="5"/>
        <v>Московский</v>
      </c>
      <c r="B32" s="12" t="str">
        <f t="shared" si="5"/>
        <v>ГБОУ СОШ №495</v>
      </c>
      <c r="C32" s="6">
        <f t="shared" si="5"/>
        <v>11495</v>
      </c>
      <c r="D32" s="6" t="str">
        <f t="shared" si="5"/>
        <v>СОШ</v>
      </c>
      <c r="E32" s="8" t="str">
        <f t="shared" si="5"/>
        <v>3 а, б</v>
      </c>
      <c r="F32" s="8">
        <f t="shared" si="5"/>
        <v>58</v>
      </c>
      <c r="G32" s="8">
        <f t="shared" si="5"/>
        <v>50</v>
      </c>
      <c r="H32" s="8">
        <f t="shared" si="3"/>
        <v>11495029</v>
      </c>
      <c r="I32" s="9"/>
      <c r="J32" s="9">
        <v>1</v>
      </c>
      <c r="K32" s="10"/>
      <c r="L32" s="10">
        <v>1</v>
      </c>
      <c r="M32" s="9">
        <v>0</v>
      </c>
      <c r="N32" s="9"/>
      <c r="O32" s="10">
        <v>2</v>
      </c>
      <c r="P32" s="10"/>
      <c r="Q32" s="9"/>
      <c r="R32" s="9">
        <v>2</v>
      </c>
      <c r="S32" s="10">
        <v>1</v>
      </c>
      <c r="T32" s="10"/>
      <c r="U32" s="9">
        <v>0</v>
      </c>
      <c r="V32" s="9"/>
      <c r="W32" s="10">
        <v>2</v>
      </c>
      <c r="X32" s="10"/>
      <c r="Y32" s="9"/>
      <c r="Z32" s="9">
        <v>1</v>
      </c>
      <c r="AA32" s="11">
        <f t="shared" si="1"/>
        <v>10</v>
      </c>
    </row>
    <row r="33" spans="1:27" ht="30" customHeight="1" x14ac:dyDescent="0.25">
      <c r="A33" s="4" t="str">
        <f t="shared" si="5"/>
        <v>Московский</v>
      </c>
      <c r="B33" s="12" t="str">
        <f t="shared" si="5"/>
        <v>ГБОУ СОШ №495</v>
      </c>
      <c r="C33" s="6">
        <f t="shared" si="5"/>
        <v>11495</v>
      </c>
      <c r="D33" s="6" t="str">
        <f t="shared" si="5"/>
        <v>СОШ</v>
      </c>
      <c r="E33" s="8" t="str">
        <f t="shared" si="5"/>
        <v>3 а, б</v>
      </c>
      <c r="F33" s="8">
        <f t="shared" si="5"/>
        <v>58</v>
      </c>
      <c r="G33" s="8">
        <f t="shared" si="5"/>
        <v>50</v>
      </c>
      <c r="H33" s="8">
        <f t="shared" si="3"/>
        <v>11495030</v>
      </c>
      <c r="I33" s="9">
        <v>0</v>
      </c>
      <c r="J33" s="9"/>
      <c r="K33" s="10"/>
      <c r="L33" s="10">
        <v>1</v>
      </c>
      <c r="M33" s="9">
        <v>1</v>
      </c>
      <c r="N33" s="9"/>
      <c r="O33" s="10">
        <v>2</v>
      </c>
      <c r="P33" s="10"/>
      <c r="Q33" s="9"/>
      <c r="R33" s="9">
        <v>2</v>
      </c>
      <c r="S33" s="10">
        <v>1</v>
      </c>
      <c r="T33" s="10"/>
      <c r="U33" s="9"/>
      <c r="V33" s="9">
        <v>1</v>
      </c>
      <c r="W33" s="10"/>
      <c r="X33" s="10">
        <v>2</v>
      </c>
      <c r="Y33" s="9">
        <v>0</v>
      </c>
      <c r="Z33" s="9"/>
      <c r="AA33" s="11">
        <f t="shared" si="1"/>
        <v>10</v>
      </c>
    </row>
    <row r="34" spans="1:27" ht="30" customHeight="1" x14ac:dyDescent="0.25">
      <c r="A34" s="4" t="str">
        <f t="shared" si="5"/>
        <v>Московский</v>
      </c>
      <c r="B34" s="12" t="str">
        <f t="shared" si="5"/>
        <v>ГБОУ СОШ №495</v>
      </c>
      <c r="C34" s="6">
        <f t="shared" si="5"/>
        <v>11495</v>
      </c>
      <c r="D34" s="6" t="str">
        <f t="shared" si="5"/>
        <v>СОШ</v>
      </c>
      <c r="E34" s="8" t="str">
        <f t="shared" si="5"/>
        <v>3 а, б</v>
      </c>
      <c r="F34" s="8">
        <f t="shared" si="5"/>
        <v>58</v>
      </c>
      <c r="G34" s="8">
        <f t="shared" si="5"/>
        <v>50</v>
      </c>
      <c r="H34" s="8">
        <f t="shared" si="3"/>
        <v>11495031</v>
      </c>
      <c r="I34" s="9">
        <v>0</v>
      </c>
      <c r="J34" s="9"/>
      <c r="K34" s="10">
        <v>1</v>
      </c>
      <c r="L34" s="10"/>
      <c r="M34" s="9">
        <v>1</v>
      </c>
      <c r="N34" s="9"/>
      <c r="O34" s="10">
        <v>2</v>
      </c>
      <c r="P34" s="10"/>
      <c r="Q34" s="9">
        <v>2</v>
      </c>
      <c r="R34" s="9"/>
      <c r="S34" s="10">
        <v>1</v>
      </c>
      <c r="T34" s="10"/>
      <c r="U34" s="9">
        <v>0</v>
      </c>
      <c r="V34" s="9"/>
      <c r="W34" s="10">
        <v>0</v>
      </c>
      <c r="X34" s="10"/>
      <c r="Y34" s="9"/>
      <c r="Z34" s="9">
        <v>1</v>
      </c>
      <c r="AA34" s="11">
        <f t="shared" si="1"/>
        <v>8</v>
      </c>
    </row>
    <row r="35" spans="1:27" ht="30" customHeight="1" x14ac:dyDescent="0.25">
      <c r="A35" s="4" t="str">
        <f t="shared" si="5"/>
        <v>Московский</v>
      </c>
      <c r="B35" s="12" t="str">
        <f t="shared" si="5"/>
        <v>ГБОУ СОШ №495</v>
      </c>
      <c r="C35" s="6">
        <f t="shared" si="5"/>
        <v>11495</v>
      </c>
      <c r="D35" s="6" t="str">
        <f t="shared" si="5"/>
        <v>СОШ</v>
      </c>
      <c r="E35" s="8" t="str">
        <f t="shared" si="5"/>
        <v>3 а, б</v>
      </c>
      <c r="F35" s="8">
        <f t="shared" si="5"/>
        <v>58</v>
      </c>
      <c r="G35" s="8">
        <f t="shared" si="5"/>
        <v>50</v>
      </c>
      <c r="H35" s="8">
        <f t="shared" si="3"/>
        <v>11495032</v>
      </c>
      <c r="I35" s="9"/>
      <c r="J35" s="9">
        <v>0</v>
      </c>
      <c r="K35" s="10">
        <v>0</v>
      </c>
      <c r="L35" s="10"/>
      <c r="M35" s="9">
        <v>0</v>
      </c>
      <c r="N35" s="9"/>
      <c r="O35" s="10"/>
      <c r="P35" s="10">
        <v>2</v>
      </c>
      <c r="Q35" s="9">
        <v>1</v>
      </c>
      <c r="R35" s="9"/>
      <c r="S35" s="10"/>
      <c r="T35" s="10">
        <v>1</v>
      </c>
      <c r="U35" s="9">
        <v>0</v>
      </c>
      <c r="V35" s="9"/>
      <c r="W35" s="10">
        <v>2</v>
      </c>
      <c r="X35" s="10"/>
      <c r="Y35" s="9"/>
      <c r="Z35" s="9">
        <v>0</v>
      </c>
      <c r="AA35" s="11">
        <f t="shared" si="1"/>
        <v>6</v>
      </c>
    </row>
    <row r="36" spans="1:27" ht="30" customHeight="1" x14ac:dyDescent="0.25">
      <c r="A36" s="4" t="str">
        <f t="shared" si="5"/>
        <v>Московский</v>
      </c>
      <c r="B36" s="12" t="str">
        <f t="shared" si="5"/>
        <v>ГБОУ СОШ №495</v>
      </c>
      <c r="C36" s="6">
        <f t="shared" si="5"/>
        <v>11495</v>
      </c>
      <c r="D36" s="6" t="str">
        <f t="shared" si="5"/>
        <v>СОШ</v>
      </c>
      <c r="E36" s="8" t="str">
        <f t="shared" si="5"/>
        <v>3 а, б</v>
      </c>
      <c r="F36" s="8">
        <f t="shared" si="5"/>
        <v>58</v>
      </c>
      <c r="G36" s="8">
        <f t="shared" si="5"/>
        <v>50</v>
      </c>
      <c r="H36" s="8">
        <f t="shared" si="3"/>
        <v>11495033</v>
      </c>
      <c r="I36" s="9"/>
      <c r="J36" s="9">
        <v>0</v>
      </c>
      <c r="K36" s="10">
        <v>0</v>
      </c>
      <c r="L36" s="10"/>
      <c r="M36" s="9"/>
      <c r="N36" s="9">
        <v>0</v>
      </c>
      <c r="O36" s="10">
        <v>0</v>
      </c>
      <c r="P36" s="10"/>
      <c r="Q36" s="9"/>
      <c r="R36" s="9">
        <v>0</v>
      </c>
      <c r="S36" s="10"/>
      <c r="T36" s="10">
        <v>0</v>
      </c>
      <c r="U36" s="9">
        <v>0</v>
      </c>
      <c r="V36" s="9"/>
      <c r="W36" s="10">
        <v>0</v>
      </c>
      <c r="X36" s="10"/>
      <c r="Y36" s="9">
        <v>0</v>
      </c>
      <c r="Z36" s="9"/>
      <c r="AA36" s="11">
        <f t="shared" si="1"/>
        <v>0</v>
      </c>
    </row>
    <row r="37" spans="1:27" ht="30" customHeight="1" x14ac:dyDescent="0.25">
      <c r="A37" s="4" t="str">
        <f t="shared" si="5"/>
        <v>Московский</v>
      </c>
      <c r="B37" s="12" t="str">
        <f t="shared" si="5"/>
        <v>ГБОУ СОШ №495</v>
      </c>
      <c r="C37" s="6">
        <f t="shared" si="5"/>
        <v>11495</v>
      </c>
      <c r="D37" s="6" t="str">
        <f t="shared" si="5"/>
        <v>СОШ</v>
      </c>
      <c r="E37" s="8" t="str">
        <f t="shared" si="5"/>
        <v>3 а, б</v>
      </c>
      <c r="F37" s="8">
        <f t="shared" si="5"/>
        <v>58</v>
      </c>
      <c r="G37" s="8">
        <f t="shared" si="5"/>
        <v>50</v>
      </c>
      <c r="H37" s="8">
        <f t="shared" si="3"/>
        <v>11495034</v>
      </c>
      <c r="I37" s="9"/>
      <c r="J37" s="9">
        <v>1</v>
      </c>
      <c r="K37" s="10">
        <v>0</v>
      </c>
      <c r="L37" s="10"/>
      <c r="M37" s="9">
        <v>1</v>
      </c>
      <c r="N37" s="9"/>
      <c r="O37" s="10">
        <v>2</v>
      </c>
      <c r="P37" s="10"/>
      <c r="Q37" s="9"/>
      <c r="R37" s="9">
        <v>2</v>
      </c>
      <c r="S37" s="10">
        <v>1</v>
      </c>
      <c r="T37" s="10"/>
      <c r="U37" s="9"/>
      <c r="V37" s="9">
        <v>0</v>
      </c>
      <c r="W37" s="10"/>
      <c r="X37" s="10">
        <v>2</v>
      </c>
      <c r="Y37" s="9">
        <v>1</v>
      </c>
      <c r="Z37" s="9"/>
      <c r="AA37" s="11">
        <f t="shared" si="1"/>
        <v>10</v>
      </c>
    </row>
    <row r="38" spans="1:27" ht="30" customHeight="1" x14ac:dyDescent="0.25">
      <c r="A38" s="4" t="str">
        <f t="shared" ref="A38:G53" si="6">A37</f>
        <v>Московский</v>
      </c>
      <c r="B38" s="12" t="str">
        <f t="shared" si="6"/>
        <v>ГБОУ СОШ №495</v>
      </c>
      <c r="C38" s="6">
        <f t="shared" si="6"/>
        <v>11495</v>
      </c>
      <c r="D38" s="6" t="str">
        <f t="shared" si="6"/>
        <v>СОШ</v>
      </c>
      <c r="E38" s="8" t="str">
        <f t="shared" si="6"/>
        <v>3 а, б</v>
      </c>
      <c r="F38" s="8">
        <f t="shared" si="6"/>
        <v>58</v>
      </c>
      <c r="G38" s="8">
        <f t="shared" si="6"/>
        <v>50</v>
      </c>
      <c r="H38" s="8">
        <f t="shared" si="3"/>
        <v>11495035</v>
      </c>
      <c r="I38" s="9"/>
      <c r="J38" s="9">
        <v>1</v>
      </c>
      <c r="K38" s="10">
        <v>1</v>
      </c>
      <c r="L38" s="10"/>
      <c r="M38" s="9">
        <v>0</v>
      </c>
      <c r="N38" s="9"/>
      <c r="O38" s="10">
        <v>2</v>
      </c>
      <c r="P38" s="10"/>
      <c r="Q38" s="9">
        <v>2</v>
      </c>
      <c r="R38" s="9"/>
      <c r="S38" s="10">
        <v>1</v>
      </c>
      <c r="T38" s="10"/>
      <c r="U38" s="9">
        <v>1</v>
      </c>
      <c r="V38" s="9"/>
      <c r="W38" s="10"/>
      <c r="X38" s="10">
        <v>2</v>
      </c>
      <c r="Y38" s="9">
        <v>0</v>
      </c>
      <c r="Z38" s="9"/>
      <c r="AA38" s="11">
        <f t="shared" si="1"/>
        <v>10</v>
      </c>
    </row>
    <row r="39" spans="1:27" ht="30" customHeight="1" x14ac:dyDescent="0.25">
      <c r="A39" s="4" t="str">
        <f t="shared" si="6"/>
        <v>Московский</v>
      </c>
      <c r="B39" s="12" t="str">
        <f t="shared" si="6"/>
        <v>ГБОУ СОШ №495</v>
      </c>
      <c r="C39" s="6">
        <f t="shared" si="6"/>
        <v>11495</v>
      </c>
      <c r="D39" s="6" t="str">
        <f t="shared" si="6"/>
        <v>СОШ</v>
      </c>
      <c r="E39" s="8" t="str">
        <f t="shared" si="6"/>
        <v>3 а, б</v>
      </c>
      <c r="F39" s="8">
        <f t="shared" si="6"/>
        <v>58</v>
      </c>
      <c r="G39" s="8">
        <f t="shared" si="6"/>
        <v>50</v>
      </c>
      <c r="H39" s="8">
        <f t="shared" si="3"/>
        <v>11495036</v>
      </c>
      <c r="I39" s="9">
        <v>1</v>
      </c>
      <c r="J39" s="9"/>
      <c r="K39" s="10"/>
      <c r="L39" s="10">
        <v>1</v>
      </c>
      <c r="M39" s="9">
        <v>1</v>
      </c>
      <c r="N39" s="9"/>
      <c r="O39" s="10">
        <v>1</v>
      </c>
      <c r="P39" s="10"/>
      <c r="Q39" s="9">
        <v>2</v>
      </c>
      <c r="R39" s="9"/>
      <c r="S39" s="10"/>
      <c r="T39" s="10">
        <v>1</v>
      </c>
      <c r="U39" s="9">
        <v>0</v>
      </c>
      <c r="V39" s="9"/>
      <c r="W39" s="10"/>
      <c r="X39" s="10">
        <v>2</v>
      </c>
      <c r="Y39" s="9">
        <v>1</v>
      </c>
      <c r="Z39" s="9"/>
      <c r="AA39" s="11">
        <f t="shared" si="1"/>
        <v>10</v>
      </c>
    </row>
    <row r="40" spans="1:27" ht="30" customHeight="1" x14ac:dyDescent="0.25">
      <c r="A40" s="4" t="str">
        <f t="shared" si="6"/>
        <v>Московский</v>
      </c>
      <c r="B40" s="12" t="str">
        <f t="shared" si="6"/>
        <v>ГБОУ СОШ №495</v>
      </c>
      <c r="C40" s="6">
        <f t="shared" si="6"/>
        <v>11495</v>
      </c>
      <c r="D40" s="6" t="str">
        <f t="shared" si="6"/>
        <v>СОШ</v>
      </c>
      <c r="E40" s="8" t="str">
        <f t="shared" si="6"/>
        <v>3 а, б</v>
      </c>
      <c r="F40" s="8">
        <f t="shared" si="6"/>
        <v>58</v>
      </c>
      <c r="G40" s="8">
        <f t="shared" si="6"/>
        <v>50</v>
      </c>
      <c r="H40" s="8">
        <f t="shared" si="3"/>
        <v>11495037</v>
      </c>
      <c r="I40" s="9"/>
      <c r="J40" s="9">
        <v>2</v>
      </c>
      <c r="K40" s="10">
        <v>1</v>
      </c>
      <c r="L40" s="10"/>
      <c r="M40" s="9">
        <v>1</v>
      </c>
      <c r="N40" s="9"/>
      <c r="O40" s="10">
        <v>2</v>
      </c>
      <c r="P40" s="10"/>
      <c r="Q40" s="9">
        <v>2</v>
      </c>
      <c r="R40" s="9"/>
      <c r="S40" s="10"/>
      <c r="T40" s="10">
        <v>1</v>
      </c>
      <c r="U40" s="9">
        <v>0</v>
      </c>
      <c r="V40" s="9"/>
      <c r="W40" s="10"/>
      <c r="X40" s="10">
        <v>2</v>
      </c>
      <c r="Y40" s="9">
        <v>1</v>
      </c>
      <c r="Z40" s="9"/>
      <c r="AA40" s="11">
        <f t="shared" si="1"/>
        <v>12</v>
      </c>
    </row>
    <row r="41" spans="1:27" ht="30" customHeight="1" x14ac:dyDescent="0.25">
      <c r="A41" s="4" t="str">
        <f t="shared" si="6"/>
        <v>Московский</v>
      </c>
      <c r="B41" s="12" t="str">
        <f t="shared" si="6"/>
        <v>ГБОУ СОШ №495</v>
      </c>
      <c r="C41" s="6">
        <f t="shared" si="6"/>
        <v>11495</v>
      </c>
      <c r="D41" s="6" t="str">
        <f t="shared" si="6"/>
        <v>СОШ</v>
      </c>
      <c r="E41" s="8" t="str">
        <f t="shared" si="6"/>
        <v>3 а, б</v>
      </c>
      <c r="F41" s="8">
        <f t="shared" si="6"/>
        <v>58</v>
      </c>
      <c r="G41" s="8">
        <f t="shared" si="6"/>
        <v>50</v>
      </c>
      <c r="H41" s="8">
        <f t="shared" si="3"/>
        <v>11495038</v>
      </c>
      <c r="I41" s="9">
        <v>2</v>
      </c>
      <c r="J41" s="9"/>
      <c r="K41" s="10">
        <v>1</v>
      </c>
      <c r="L41" s="10"/>
      <c r="M41" s="9">
        <v>1</v>
      </c>
      <c r="N41" s="9"/>
      <c r="O41" s="10"/>
      <c r="P41" s="10">
        <v>2</v>
      </c>
      <c r="Q41" s="9"/>
      <c r="R41" s="9">
        <v>2</v>
      </c>
      <c r="S41" s="10"/>
      <c r="T41" s="10">
        <v>0</v>
      </c>
      <c r="U41" s="9">
        <v>0</v>
      </c>
      <c r="V41" s="9"/>
      <c r="W41" s="10">
        <v>1</v>
      </c>
      <c r="X41" s="10"/>
      <c r="Y41" s="9">
        <v>0</v>
      </c>
      <c r="Z41" s="9"/>
      <c r="AA41" s="11">
        <f t="shared" si="1"/>
        <v>9</v>
      </c>
    </row>
    <row r="42" spans="1:27" ht="30" customHeight="1" x14ac:dyDescent="0.25">
      <c r="A42" s="4" t="str">
        <f t="shared" si="6"/>
        <v>Московский</v>
      </c>
      <c r="B42" s="12" t="str">
        <f t="shared" si="6"/>
        <v>ГБОУ СОШ №495</v>
      </c>
      <c r="C42" s="6">
        <f t="shared" si="6"/>
        <v>11495</v>
      </c>
      <c r="D42" s="6" t="str">
        <f t="shared" si="6"/>
        <v>СОШ</v>
      </c>
      <c r="E42" s="8" t="str">
        <f t="shared" si="6"/>
        <v>3 а, б</v>
      </c>
      <c r="F42" s="8">
        <f t="shared" si="6"/>
        <v>58</v>
      </c>
      <c r="G42" s="8">
        <f t="shared" si="6"/>
        <v>50</v>
      </c>
      <c r="H42" s="8">
        <f t="shared" si="3"/>
        <v>11495039</v>
      </c>
      <c r="I42" s="9">
        <v>2</v>
      </c>
      <c r="J42" s="9"/>
      <c r="K42" s="10"/>
      <c r="L42" s="10">
        <v>1</v>
      </c>
      <c r="M42" s="9">
        <v>1</v>
      </c>
      <c r="N42" s="9"/>
      <c r="O42" s="10"/>
      <c r="P42" s="10">
        <v>2</v>
      </c>
      <c r="Q42" s="9">
        <v>1</v>
      </c>
      <c r="R42" s="9"/>
      <c r="S42" s="10">
        <v>0</v>
      </c>
      <c r="T42" s="10"/>
      <c r="U42" s="9">
        <v>1</v>
      </c>
      <c r="V42" s="9"/>
      <c r="W42" s="10"/>
      <c r="X42" s="10">
        <v>1</v>
      </c>
      <c r="Y42" s="9"/>
      <c r="Z42" s="9">
        <v>1</v>
      </c>
      <c r="AA42" s="11">
        <f t="shared" si="1"/>
        <v>10</v>
      </c>
    </row>
    <row r="43" spans="1:27" ht="30" customHeight="1" x14ac:dyDescent="0.25">
      <c r="A43" s="4" t="str">
        <f t="shared" si="6"/>
        <v>Московский</v>
      </c>
      <c r="B43" s="12" t="str">
        <f t="shared" si="6"/>
        <v>ГБОУ СОШ №495</v>
      </c>
      <c r="C43" s="6">
        <f t="shared" si="6"/>
        <v>11495</v>
      </c>
      <c r="D43" s="6" t="str">
        <f t="shared" si="6"/>
        <v>СОШ</v>
      </c>
      <c r="E43" s="8" t="str">
        <f t="shared" si="6"/>
        <v>3 а, б</v>
      </c>
      <c r="F43" s="8">
        <f t="shared" si="6"/>
        <v>58</v>
      </c>
      <c r="G43" s="8">
        <f t="shared" si="6"/>
        <v>50</v>
      </c>
      <c r="H43" s="8">
        <f t="shared" si="3"/>
        <v>11495040</v>
      </c>
      <c r="I43" s="9"/>
      <c r="J43" s="9">
        <v>1</v>
      </c>
      <c r="K43" s="10">
        <v>1</v>
      </c>
      <c r="L43" s="10"/>
      <c r="M43" s="9">
        <v>0</v>
      </c>
      <c r="N43" s="9"/>
      <c r="O43" s="10"/>
      <c r="P43" s="10">
        <v>2</v>
      </c>
      <c r="Q43" s="9">
        <v>1</v>
      </c>
      <c r="R43" s="9"/>
      <c r="S43" s="10">
        <v>0</v>
      </c>
      <c r="T43" s="10"/>
      <c r="U43" s="9">
        <v>1</v>
      </c>
      <c r="V43" s="9"/>
      <c r="W43" s="10">
        <v>1</v>
      </c>
      <c r="X43" s="10"/>
      <c r="Y43" s="9">
        <v>0</v>
      </c>
      <c r="Z43" s="9"/>
      <c r="AA43" s="11">
        <f t="shared" si="1"/>
        <v>7</v>
      </c>
    </row>
    <row r="44" spans="1:27" ht="30" customHeight="1" x14ac:dyDescent="0.25">
      <c r="A44" s="4" t="str">
        <f t="shared" si="6"/>
        <v>Московский</v>
      </c>
      <c r="B44" s="12" t="str">
        <f t="shared" si="6"/>
        <v>ГБОУ СОШ №495</v>
      </c>
      <c r="C44" s="6">
        <f t="shared" si="6"/>
        <v>11495</v>
      </c>
      <c r="D44" s="6" t="str">
        <f t="shared" si="6"/>
        <v>СОШ</v>
      </c>
      <c r="E44" s="8" t="str">
        <f t="shared" si="6"/>
        <v>3 а, б</v>
      </c>
      <c r="F44" s="8">
        <f t="shared" si="6"/>
        <v>58</v>
      </c>
      <c r="G44" s="8">
        <f t="shared" si="6"/>
        <v>50</v>
      </c>
      <c r="H44" s="8">
        <f t="shared" si="3"/>
        <v>11495041</v>
      </c>
      <c r="I44" s="9">
        <v>2</v>
      </c>
      <c r="J44" s="9"/>
      <c r="K44" s="10"/>
      <c r="L44" s="10">
        <v>1</v>
      </c>
      <c r="M44" s="9">
        <v>0</v>
      </c>
      <c r="N44" s="9"/>
      <c r="O44" s="10">
        <v>2</v>
      </c>
      <c r="P44" s="10"/>
      <c r="Q44" s="9"/>
      <c r="R44" s="9">
        <v>2</v>
      </c>
      <c r="S44" s="10"/>
      <c r="T44" s="10">
        <v>1</v>
      </c>
      <c r="U44" s="9">
        <v>1</v>
      </c>
      <c r="V44" s="9"/>
      <c r="W44" s="10">
        <v>2</v>
      </c>
      <c r="X44" s="10"/>
      <c r="Y44" s="9">
        <v>1</v>
      </c>
      <c r="Z44" s="9"/>
      <c r="AA44" s="11">
        <f t="shared" si="1"/>
        <v>12</v>
      </c>
    </row>
    <row r="45" spans="1:27" ht="30" customHeight="1" x14ac:dyDescent="0.25">
      <c r="A45" s="4" t="str">
        <f t="shared" si="6"/>
        <v>Московский</v>
      </c>
      <c r="B45" s="12" t="str">
        <f t="shared" si="6"/>
        <v>ГБОУ СОШ №495</v>
      </c>
      <c r="C45" s="6">
        <f t="shared" si="6"/>
        <v>11495</v>
      </c>
      <c r="D45" s="6" t="str">
        <f t="shared" si="6"/>
        <v>СОШ</v>
      </c>
      <c r="E45" s="8" t="str">
        <f t="shared" si="6"/>
        <v>3 а, б</v>
      </c>
      <c r="F45" s="8">
        <f t="shared" si="6"/>
        <v>58</v>
      </c>
      <c r="G45" s="8">
        <f t="shared" si="6"/>
        <v>50</v>
      </c>
      <c r="H45" s="8">
        <f t="shared" si="3"/>
        <v>11495042</v>
      </c>
      <c r="I45" s="9">
        <v>1</v>
      </c>
      <c r="J45" s="9"/>
      <c r="K45" s="10"/>
      <c r="L45" s="10">
        <v>1</v>
      </c>
      <c r="M45" s="9">
        <v>1</v>
      </c>
      <c r="N45" s="9"/>
      <c r="O45" s="10">
        <v>2</v>
      </c>
      <c r="P45" s="10"/>
      <c r="Q45" s="9"/>
      <c r="R45" s="9">
        <v>2</v>
      </c>
      <c r="S45" s="10">
        <v>1</v>
      </c>
      <c r="T45" s="10"/>
      <c r="U45" s="9">
        <v>0</v>
      </c>
      <c r="V45" s="9"/>
      <c r="W45" s="10"/>
      <c r="X45" s="10">
        <v>2</v>
      </c>
      <c r="Y45" s="9">
        <v>1</v>
      </c>
      <c r="Z45" s="9"/>
      <c r="AA45" s="11">
        <f t="shared" si="1"/>
        <v>11</v>
      </c>
    </row>
    <row r="46" spans="1:27" ht="30" customHeight="1" x14ac:dyDescent="0.25">
      <c r="A46" s="4" t="str">
        <f t="shared" si="6"/>
        <v>Московский</v>
      </c>
      <c r="B46" s="12" t="str">
        <f t="shared" si="6"/>
        <v>ГБОУ СОШ №495</v>
      </c>
      <c r="C46" s="6">
        <f t="shared" si="6"/>
        <v>11495</v>
      </c>
      <c r="D46" s="6" t="str">
        <f t="shared" si="6"/>
        <v>СОШ</v>
      </c>
      <c r="E46" s="8" t="str">
        <f t="shared" si="6"/>
        <v>3 а, б</v>
      </c>
      <c r="F46" s="8">
        <f t="shared" si="6"/>
        <v>58</v>
      </c>
      <c r="G46" s="8">
        <f t="shared" si="6"/>
        <v>50</v>
      </c>
      <c r="H46" s="8">
        <f t="shared" si="3"/>
        <v>11495043</v>
      </c>
      <c r="I46" s="9"/>
      <c r="J46" s="9">
        <v>1</v>
      </c>
      <c r="K46" s="10">
        <v>0</v>
      </c>
      <c r="L46" s="10"/>
      <c r="M46" s="9">
        <v>1</v>
      </c>
      <c r="N46" s="9"/>
      <c r="O46" s="10"/>
      <c r="P46" s="10">
        <v>1</v>
      </c>
      <c r="Q46" s="9"/>
      <c r="R46" s="9">
        <v>1</v>
      </c>
      <c r="S46" s="10">
        <v>1</v>
      </c>
      <c r="T46" s="10"/>
      <c r="U46" s="9"/>
      <c r="V46" s="9">
        <v>1</v>
      </c>
      <c r="W46" s="10">
        <v>2</v>
      </c>
      <c r="X46" s="10"/>
      <c r="Y46" s="9"/>
      <c r="Z46" s="9">
        <v>1</v>
      </c>
      <c r="AA46" s="11">
        <f t="shared" si="1"/>
        <v>9</v>
      </c>
    </row>
    <row r="47" spans="1:27" ht="30" customHeight="1" x14ac:dyDescent="0.25">
      <c r="A47" s="4" t="str">
        <f t="shared" si="6"/>
        <v>Московский</v>
      </c>
      <c r="B47" s="12" t="str">
        <f t="shared" si="6"/>
        <v>ГБОУ СОШ №495</v>
      </c>
      <c r="C47" s="6">
        <f t="shared" si="6"/>
        <v>11495</v>
      </c>
      <c r="D47" s="6" t="str">
        <f t="shared" si="6"/>
        <v>СОШ</v>
      </c>
      <c r="E47" s="8" t="str">
        <f t="shared" si="6"/>
        <v>3 а, б</v>
      </c>
      <c r="F47" s="8">
        <f t="shared" si="6"/>
        <v>58</v>
      </c>
      <c r="G47" s="8">
        <f t="shared" si="6"/>
        <v>50</v>
      </c>
      <c r="H47" s="8">
        <f t="shared" si="3"/>
        <v>11495044</v>
      </c>
      <c r="I47" s="9">
        <v>0</v>
      </c>
      <c r="J47" s="9"/>
      <c r="K47" s="10">
        <v>1</v>
      </c>
      <c r="L47" s="10"/>
      <c r="M47" s="9">
        <v>0</v>
      </c>
      <c r="N47" s="9"/>
      <c r="O47" s="10">
        <v>2</v>
      </c>
      <c r="P47" s="10"/>
      <c r="Q47" s="9">
        <v>2</v>
      </c>
      <c r="R47" s="9"/>
      <c r="S47" s="10">
        <v>0</v>
      </c>
      <c r="T47" s="10"/>
      <c r="U47" s="9"/>
      <c r="V47" s="9">
        <v>1</v>
      </c>
      <c r="W47" s="10">
        <v>0</v>
      </c>
      <c r="X47" s="10"/>
      <c r="Y47" s="9"/>
      <c r="Z47" s="9">
        <v>0</v>
      </c>
      <c r="AA47" s="11">
        <f t="shared" si="1"/>
        <v>6</v>
      </c>
    </row>
    <row r="48" spans="1:27" ht="30" customHeight="1" x14ac:dyDescent="0.25">
      <c r="A48" s="4" t="str">
        <f t="shared" si="6"/>
        <v>Московский</v>
      </c>
      <c r="B48" s="12" t="str">
        <f t="shared" si="6"/>
        <v>ГБОУ СОШ №495</v>
      </c>
      <c r="C48" s="6">
        <f t="shared" si="6"/>
        <v>11495</v>
      </c>
      <c r="D48" s="6" t="str">
        <f t="shared" si="6"/>
        <v>СОШ</v>
      </c>
      <c r="E48" s="8" t="str">
        <f t="shared" si="6"/>
        <v>3 а, б</v>
      </c>
      <c r="F48" s="8">
        <f t="shared" si="6"/>
        <v>58</v>
      </c>
      <c r="G48" s="8">
        <f t="shared" si="6"/>
        <v>50</v>
      </c>
      <c r="H48" s="8">
        <f t="shared" si="3"/>
        <v>11495045</v>
      </c>
      <c r="I48" s="9"/>
      <c r="J48" s="9">
        <v>1</v>
      </c>
      <c r="K48" s="10">
        <v>0</v>
      </c>
      <c r="L48" s="10"/>
      <c r="M48" s="9">
        <v>1</v>
      </c>
      <c r="N48" s="9"/>
      <c r="O48" s="10"/>
      <c r="P48" s="10">
        <v>2</v>
      </c>
      <c r="Q48" s="9">
        <v>0</v>
      </c>
      <c r="R48" s="9"/>
      <c r="S48" s="10">
        <v>1</v>
      </c>
      <c r="T48" s="10"/>
      <c r="U48" s="9">
        <v>0</v>
      </c>
      <c r="V48" s="9"/>
      <c r="W48" s="10">
        <v>0</v>
      </c>
      <c r="X48" s="10"/>
      <c r="Y48" s="9">
        <v>1</v>
      </c>
      <c r="Z48" s="9"/>
      <c r="AA48" s="11">
        <f t="shared" si="1"/>
        <v>6</v>
      </c>
    </row>
    <row r="49" spans="1:27" ht="30" customHeight="1" x14ac:dyDescent="0.25">
      <c r="A49" s="4" t="str">
        <f t="shared" si="6"/>
        <v>Московский</v>
      </c>
      <c r="B49" s="12" t="str">
        <f t="shared" si="6"/>
        <v>ГБОУ СОШ №495</v>
      </c>
      <c r="C49" s="6">
        <f t="shared" si="6"/>
        <v>11495</v>
      </c>
      <c r="D49" s="6" t="str">
        <f t="shared" si="6"/>
        <v>СОШ</v>
      </c>
      <c r="E49" s="8" t="str">
        <f t="shared" si="6"/>
        <v>3 а, б</v>
      </c>
      <c r="F49" s="8">
        <f t="shared" si="6"/>
        <v>58</v>
      </c>
      <c r="G49" s="8">
        <f t="shared" si="6"/>
        <v>50</v>
      </c>
      <c r="H49" s="8">
        <f t="shared" si="3"/>
        <v>11495046</v>
      </c>
      <c r="I49" s="9"/>
      <c r="J49" s="9">
        <v>1</v>
      </c>
      <c r="K49" s="10">
        <v>0</v>
      </c>
      <c r="L49" s="10"/>
      <c r="M49" s="9">
        <v>1</v>
      </c>
      <c r="N49" s="9"/>
      <c r="O49" s="10"/>
      <c r="P49" s="10">
        <v>2</v>
      </c>
      <c r="Q49" s="9">
        <v>2</v>
      </c>
      <c r="R49" s="9"/>
      <c r="S49" s="10">
        <v>0</v>
      </c>
      <c r="T49" s="10"/>
      <c r="U49" s="9"/>
      <c r="V49" s="9">
        <v>1</v>
      </c>
      <c r="W49" s="10">
        <v>1</v>
      </c>
      <c r="X49" s="10"/>
      <c r="Y49" s="9"/>
      <c r="Z49" s="9">
        <v>1</v>
      </c>
      <c r="AA49" s="11">
        <f t="shared" si="1"/>
        <v>9</v>
      </c>
    </row>
    <row r="50" spans="1:27" ht="30" customHeight="1" x14ac:dyDescent="0.25">
      <c r="A50" s="4" t="str">
        <f t="shared" si="6"/>
        <v>Московский</v>
      </c>
      <c r="B50" s="12" t="str">
        <f t="shared" si="6"/>
        <v>ГБОУ СОШ №495</v>
      </c>
      <c r="C50" s="6">
        <f t="shared" si="6"/>
        <v>11495</v>
      </c>
      <c r="D50" s="6" t="str">
        <f t="shared" si="6"/>
        <v>СОШ</v>
      </c>
      <c r="E50" s="8" t="str">
        <f t="shared" si="6"/>
        <v>3 а, б</v>
      </c>
      <c r="F50" s="8">
        <f t="shared" si="6"/>
        <v>58</v>
      </c>
      <c r="G50" s="8">
        <f t="shared" si="6"/>
        <v>50</v>
      </c>
      <c r="H50" s="8">
        <f t="shared" si="3"/>
        <v>11495047</v>
      </c>
      <c r="I50" s="9"/>
      <c r="J50" s="9">
        <v>2</v>
      </c>
      <c r="K50" s="10">
        <v>1</v>
      </c>
      <c r="L50" s="10"/>
      <c r="M50" s="9">
        <v>0</v>
      </c>
      <c r="N50" s="9"/>
      <c r="O50" s="10"/>
      <c r="P50" s="10">
        <v>2</v>
      </c>
      <c r="Q50" s="9"/>
      <c r="R50" s="9">
        <v>2</v>
      </c>
      <c r="S50" s="10">
        <v>1</v>
      </c>
      <c r="T50" s="10"/>
      <c r="U50" s="9"/>
      <c r="V50" s="9">
        <v>1</v>
      </c>
      <c r="W50" s="10"/>
      <c r="X50" s="10">
        <v>2</v>
      </c>
      <c r="Y50" s="9"/>
      <c r="Z50" s="9">
        <v>0</v>
      </c>
      <c r="AA50" s="11">
        <f t="shared" si="1"/>
        <v>11</v>
      </c>
    </row>
    <row r="51" spans="1:27" ht="30" customHeight="1" x14ac:dyDescent="0.25">
      <c r="A51" s="4" t="str">
        <f t="shared" si="6"/>
        <v>Московский</v>
      </c>
      <c r="B51" s="12" t="str">
        <f t="shared" si="6"/>
        <v>ГБОУ СОШ №495</v>
      </c>
      <c r="C51" s="6">
        <f t="shared" si="6"/>
        <v>11495</v>
      </c>
      <c r="D51" s="6" t="str">
        <f t="shared" si="6"/>
        <v>СОШ</v>
      </c>
      <c r="E51" s="8" t="str">
        <f t="shared" si="6"/>
        <v>3 а, б</v>
      </c>
      <c r="F51" s="8">
        <f t="shared" si="6"/>
        <v>58</v>
      </c>
      <c r="G51" s="8">
        <f t="shared" si="6"/>
        <v>50</v>
      </c>
      <c r="H51" s="8">
        <f t="shared" si="3"/>
        <v>11495048</v>
      </c>
      <c r="I51" s="9"/>
      <c r="J51" s="9">
        <v>1</v>
      </c>
      <c r="K51" s="10"/>
      <c r="L51" s="10">
        <v>1</v>
      </c>
      <c r="M51" s="9">
        <v>1</v>
      </c>
      <c r="N51" s="9"/>
      <c r="O51" s="10">
        <v>1</v>
      </c>
      <c r="P51" s="10"/>
      <c r="Q51" s="9"/>
      <c r="R51" s="9">
        <v>2</v>
      </c>
      <c r="S51" s="10">
        <v>1</v>
      </c>
      <c r="T51" s="10"/>
      <c r="U51" s="9"/>
      <c r="V51" s="9">
        <v>1</v>
      </c>
      <c r="W51" s="10">
        <v>1</v>
      </c>
      <c r="X51" s="10"/>
      <c r="Y51" s="9">
        <v>0</v>
      </c>
      <c r="Z51" s="9"/>
      <c r="AA51" s="11">
        <f t="shared" si="1"/>
        <v>9</v>
      </c>
    </row>
    <row r="52" spans="1:27" ht="30" customHeight="1" x14ac:dyDescent="0.25">
      <c r="A52" s="4" t="str">
        <f t="shared" si="6"/>
        <v>Московский</v>
      </c>
      <c r="B52" s="12" t="str">
        <f t="shared" si="6"/>
        <v>ГБОУ СОШ №495</v>
      </c>
      <c r="C52" s="6">
        <f t="shared" si="6"/>
        <v>11495</v>
      </c>
      <c r="D52" s="6" t="str">
        <f t="shared" si="6"/>
        <v>СОШ</v>
      </c>
      <c r="E52" s="8" t="str">
        <f t="shared" si="6"/>
        <v>3 а, б</v>
      </c>
      <c r="F52" s="8">
        <f t="shared" si="6"/>
        <v>58</v>
      </c>
      <c r="G52" s="8">
        <f t="shared" si="6"/>
        <v>50</v>
      </c>
      <c r="H52" s="8">
        <f t="shared" si="3"/>
        <v>11495049</v>
      </c>
      <c r="I52" s="9"/>
      <c r="J52" s="9">
        <v>1</v>
      </c>
      <c r="K52" s="10">
        <v>1</v>
      </c>
      <c r="L52" s="10"/>
      <c r="M52" s="9">
        <v>0</v>
      </c>
      <c r="N52" s="9"/>
      <c r="O52" s="10">
        <v>2</v>
      </c>
      <c r="P52" s="10"/>
      <c r="Q52" s="9">
        <v>2</v>
      </c>
      <c r="R52" s="9"/>
      <c r="S52" s="10">
        <v>1</v>
      </c>
      <c r="T52" s="10"/>
      <c r="U52" s="9">
        <v>0</v>
      </c>
      <c r="V52" s="9"/>
      <c r="W52" s="10">
        <v>2</v>
      </c>
      <c r="X52" s="10"/>
      <c r="Y52" s="9">
        <v>1</v>
      </c>
      <c r="Z52" s="9"/>
      <c r="AA52" s="11">
        <f t="shared" si="1"/>
        <v>10</v>
      </c>
    </row>
    <row r="53" spans="1:27" ht="30" customHeight="1" x14ac:dyDescent="0.25">
      <c r="A53" s="4" t="str">
        <f t="shared" si="6"/>
        <v>Московский</v>
      </c>
      <c r="B53" s="12" t="str">
        <f t="shared" si="6"/>
        <v>ГБОУ СОШ №495</v>
      </c>
      <c r="C53" s="6">
        <f t="shared" si="6"/>
        <v>11495</v>
      </c>
      <c r="D53" s="6" t="str">
        <f t="shared" si="6"/>
        <v>СОШ</v>
      </c>
      <c r="E53" s="8" t="str">
        <f t="shared" si="6"/>
        <v>3 а, б</v>
      </c>
      <c r="F53" s="8">
        <f t="shared" si="6"/>
        <v>58</v>
      </c>
      <c r="G53" s="8">
        <f t="shared" si="6"/>
        <v>50</v>
      </c>
      <c r="H53" s="8">
        <f t="shared" si="3"/>
        <v>11495050</v>
      </c>
      <c r="I53" s="9"/>
      <c r="J53" s="9">
        <v>2</v>
      </c>
      <c r="K53" s="10">
        <v>1</v>
      </c>
      <c r="L53" s="10"/>
      <c r="M53" s="9">
        <v>1</v>
      </c>
      <c r="N53" s="9"/>
      <c r="O53" s="10"/>
      <c r="P53" s="10">
        <v>2</v>
      </c>
      <c r="Q53" s="9">
        <v>2</v>
      </c>
      <c r="R53" s="9"/>
      <c r="S53" s="10">
        <v>1</v>
      </c>
      <c r="T53" s="10"/>
      <c r="U53" s="9"/>
      <c r="V53" s="9">
        <v>1</v>
      </c>
      <c r="W53" s="10">
        <v>2</v>
      </c>
      <c r="X53" s="10"/>
      <c r="Y53" s="9">
        <v>1</v>
      </c>
      <c r="Z53" s="9"/>
      <c r="AA53" s="11">
        <f t="shared" si="1"/>
        <v>13</v>
      </c>
    </row>
    <row r="54" spans="1:27" x14ac:dyDescent="0.25">
      <c r="I54" s="15">
        <f>COUNTA(I4:I53)</f>
        <v>17</v>
      </c>
      <c r="J54" s="15">
        <f t="shared" ref="J54:AA54" si="7">COUNTA(J4:J53)</f>
        <v>33</v>
      </c>
      <c r="K54" s="15">
        <f t="shared" si="7"/>
        <v>29</v>
      </c>
      <c r="L54" s="15">
        <f t="shared" si="7"/>
        <v>21</v>
      </c>
      <c r="M54" s="15">
        <f t="shared" si="7"/>
        <v>42</v>
      </c>
      <c r="N54" s="15">
        <f t="shared" si="7"/>
        <v>8</v>
      </c>
      <c r="O54" s="15">
        <f t="shared" si="7"/>
        <v>32</v>
      </c>
      <c r="P54" s="15">
        <f t="shared" si="7"/>
        <v>18</v>
      </c>
      <c r="Q54" s="15">
        <f t="shared" si="7"/>
        <v>29</v>
      </c>
      <c r="R54" s="15">
        <f t="shared" si="7"/>
        <v>21</v>
      </c>
      <c r="S54" s="15">
        <f t="shared" si="7"/>
        <v>36</v>
      </c>
      <c r="T54" s="15">
        <f t="shared" si="7"/>
        <v>14</v>
      </c>
      <c r="U54" s="15">
        <f t="shared" si="7"/>
        <v>32</v>
      </c>
      <c r="V54" s="15">
        <f t="shared" si="7"/>
        <v>18</v>
      </c>
      <c r="W54" s="15">
        <f t="shared" si="7"/>
        <v>39</v>
      </c>
      <c r="X54" s="15">
        <f t="shared" si="7"/>
        <v>11</v>
      </c>
      <c r="Y54" s="15">
        <f t="shared" si="7"/>
        <v>31</v>
      </c>
      <c r="Z54" s="15">
        <f t="shared" si="7"/>
        <v>19</v>
      </c>
      <c r="AA54" s="15">
        <f t="shared" si="7"/>
        <v>50</v>
      </c>
    </row>
    <row r="55" spans="1:27" x14ac:dyDescent="0.25">
      <c r="I55" s="15">
        <f>SUM(I4:I53)/(I54*I56)</f>
        <v>0.5</v>
      </c>
      <c r="J55" s="15">
        <f t="shared" ref="J55:AA55" si="8">SUM(J4:J53)/(J54*J56)</f>
        <v>0.63636363636363635</v>
      </c>
      <c r="K55" s="15">
        <f t="shared" si="8"/>
        <v>0.62068965517241381</v>
      </c>
      <c r="L55" s="15">
        <f t="shared" si="8"/>
        <v>0.90476190476190477</v>
      </c>
      <c r="M55" s="15">
        <f t="shared" si="8"/>
        <v>0.5714285714285714</v>
      </c>
      <c r="N55" s="15">
        <f t="shared" si="8"/>
        <v>0.125</v>
      </c>
      <c r="O55" s="15">
        <f t="shared" si="8"/>
        <v>0.828125</v>
      </c>
      <c r="P55" s="15">
        <f t="shared" si="8"/>
        <v>0.75</v>
      </c>
      <c r="Q55" s="15">
        <f t="shared" si="8"/>
        <v>0.7068965517241379</v>
      </c>
      <c r="R55" s="15">
        <f t="shared" si="8"/>
        <v>0.80952380952380953</v>
      </c>
      <c r="S55" s="15">
        <f t="shared" si="8"/>
        <v>0.66666666666666663</v>
      </c>
      <c r="T55" s="15">
        <f t="shared" si="8"/>
        <v>0.42857142857142855</v>
      </c>
      <c r="U55" s="15">
        <f t="shared" si="8"/>
        <v>0.1875</v>
      </c>
      <c r="V55" s="15">
        <f t="shared" si="8"/>
        <v>0.44444444444444442</v>
      </c>
      <c r="W55" s="15">
        <f t="shared" si="8"/>
        <v>0.60256410256410253</v>
      </c>
      <c r="X55" s="15">
        <f t="shared" si="8"/>
        <v>0.95454545454545459</v>
      </c>
      <c r="Y55" s="15">
        <f t="shared" si="8"/>
        <v>0.61290322580645162</v>
      </c>
      <c r="Z55" s="15">
        <f t="shared" si="8"/>
        <v>0.47368421052631576</v>
      </c>
      <c r="AA55" s="15">
        <f t="shared" si="8"/>
        <v>0.64</v>
      </c>
    </row>
    <row r="56" spans="1:27" s="52" customFormat="1" x14ac:dyDescent="0.25">
      <c r="A56" s="52" t="s">
        <v>120</v>
      </c>
      <c r="E56" s="14"/>
      <c r="F56" s="14"/>
      <c r="G56" s="14"/>
      <c r="H56" s="14"/>
      <c r="I56" s="15">
        <v>2</v>
      </c>
      <c r="J56" s="15">
        <v>2</v>
      </c>
      <c r="K56" s="15">
        <v>1</v>
      </c>
      <c r="L56" s="15">
        <v>1</v>
      </c>
      <c r="M56" s="15">
        <v>1</v>
      </c>
      <c r="N56" s="15">
        <v>1</v>
      </c>
      <c r="O56" s="15">
        <v>2</v>
      </c>
      <c r="P56" s="15">
        <v>2</v>
      </c>
      <c r="Q56" s="15">
        <v>2</v>
      </c>
      <c r="R56" s="15">
        <v>2</v>
      </c>
      <c r="S56" s="86">
        <v>1</v>
      </c>
      <c r="T56" s="15">
        <v>1</v>
      </c>
      <c r="U56" s="87">
        <v>1</v>
      </c>
      <c r="V56" s="15">
        <v>1</v>
      </c>
      <c r="W56" s="15">
        <v>2</v>
      </c>
      <c r="X56" s="15">
        <v>2</v>
      </c>
      <c r="Y56" s="87">
        <v>1</v>
      </c>
      <c r="Z56" s="15">
        <v>1</v>
      </c>
      <c r="AA56" s="15">
        <v>13</v>
      </c>
    </row>
    <row r="57" spans="1:27" x14ac:dyDescent="0.25">
      <c r="I57" s="15">
        <f>SUM(I4:J53)/(50*I56)</f>
        <v>0.59</v>
      </c>
      <c r="K57" s="15">
        <f t="shared" ref="K57:AA57" si="9">SUM(K4:L53)/(50*K56)</f>
        <v>0.74</v>
      </c>
      <c r="M57" s="15">
        <f t="shared" si="9"/>
        <v>0.5</v>
      </c>
      <c r="O57" s="15">
        <f t="shared" si="9"/>
        <v>0.8</v>
      </c>
      <c r="Q57" s="15">
        <f t="shared" si="9"/>
        <v>0.75</v>
      </c>
      <c r="S57" s="15">
        <f t="shared" si="9"/>
        <v>0.6</v>
      </c>
      <c r="U57" s="15">
        <f t="shared" si="9"/>
        <v>0.28000000000000003</v>
      </c>
      <c r="W57" s="15">
        <f t="shared" si="9"/>
        <v>0.68</v>
      </c>
      <c r="Y57" s="15">
        <f t="shared" si="9"/>
        <v>0.56000000000000005</v>
      </c>
      <c r="AA57" s="15">
        <f t="shared" si="9"/>
        <v>0.64</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53"/>
    <dataValidation type="list" allowBlank="1" showInputMessage="1" showErrorMessage="1" sqref="O4:R53 W4:X53 I4:J53">
      <formula1>балл2</formula1>
    </dataValidation>
    <dataValidation type="list" allowBlank="1" showInputMessage="1" showErrorMessage="1" sqref="S4:V53 Y4:Z53 K4:N53">
      <formula1>балл1</formula1>
    </dataValidation>
    <dataValidation allowBlank="1" showErrorMessage="1" sqref="A4 E4:G53"/>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AD64"/>
  <sheetViews>
    <sheetView showGridLines="0" topLeftCell="A49" zoomScale="90" zoomScaleNormal="90" workbookViewId="0">
      <selection activeCell="A64" sqref="A64:XFD64"/>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48</v>
      </c>
      <c r="C4" s="6">
        <f>VLOOKUP(B4,[18]Списки!$C$1:$E$40,2,FALSE)</f>
        <v>11496</v>
      </c>
      <c r="D4" s="6" t="str">
        <f>VLOOKUP(B4,[18]Списки!$C$1:$E$40,3,FALSE)</f>
        <v>СОШ</v>
      </c>
      <c r="E4" s="7" t="s">
        <v>23</v>
      </c>
      <c r="F4" s="8">
        <v>60</v>
      </c>
      <c r="G4" s="8">
        <v>57</v>
      </c>
      <c r="H4" s="8">
        <f>C4*1000+1</f>
        <v>11496001</v>
      </c>
      <c r="I4" s="36"/>
      <c r="J4" s="36">
        <v>1</v>
      </c>
      <c r="K4" s="37"/>
      <c r="L4" s="37">
        <v>1</v>
      </c>
      <c r="M4" s="36"/>
      <c r="N4" s="36">
        <v>1</v>
      </c>
      <c r="O4" s="37">
        <v>1</v>
      </c>
      <c r="P4" s="37"/>
      <c r="Q4" s="36">
        <v>1</v>
      </c>
      <c r="R4" s="36"/>
      <c r="S4" s="37">
        <v>1</v>
      </c>
      <c r="T4" s="37"/>
      <c r="U4" s="36">
        <v>1</v>
      </c>
      <c r="V4" s="36"/>
      <c r="W4" s="37"/>
      <c r="X4" s="37">
        <v>0</v>
      </c>
      <c r="Y4" s="36">
        <v>1</v>
      </c>
      <c r="Z4" s="36"/>
      <c r="AA4" s="38">
        <f>IF(COUNTBLANK(I4:Z4)&lt;=9,SUM(I4:Z4),"Не писал")</f>
        <v>8</v>
      </c>
      <c r="AC4" s="83" t="s">
        <v>81</v>
      </c>
      <c r="AD4" s="83" t="s">
        <v>150</v>
      </c>
    </row>
    <row r="5" spans="1:30" ht="30" customHeight="1" x14ac:dyDescent="0.25">
      <c r="A5" s="4" t="str">
        <f>A4</f>
        <v>Московский</v>
      </c>
      <c r="B5" s="12" t="str">
        <f t="shared" ref="B5:G20" si="0">B4</f>
        <v>ГБОУ СОШ №496</v>
      </c>
      <c r="C5" s="6">
        <f t="shared" si="0"/>
        <v>11496</v>
      </c>
      <c r="D5" s="6" t="str">
        <f t="shared" si="0"/>
        <v>СОШ</v>
      </c>
      <c r="E5" s="8" t="str">
        <f t="shared" si="0"/>
        <v>3а</v>
      </c>
      <c r="F5" s="8">
        <f t="shared" si="0"/>
        <v>60</v>
      </c>
      <c r="G5" s="8">
        <f t="shared" si="0"/>
        <v>57</v>
      </c>
      <c r="H5" s="8">
        <f>H4+1</f>
        <v>11496002</v>
      </c>
      <c r="I5" s="36">
        <v>2</v>
      </c>
      <c r="J5" s="36"/>
      <c r="K5" s="37">
        <v>1</v>
      </c>
      <c r="L5" s="37"/>
      <c r="M5" s="36">
        <v>1</v>
      </c>
      <c r="N5" s="36"/>
      <c r="O5" s="37">
        <v>2</v>
      </c>
      <c r="P5" s="37"/>
      <c r="Q5" s="36"/>
      <c r="R5" s="36">
        <v>2</v>
      </c>
      <c r="S5" s="37">
        <v>1</v>
      </c>
      <c r="T5" s="37"/>
      <c r="U5" s="36">
        <v>1</v>
      </c>
      <c r="V5" s="36"/>
      <c r="W5" s="37"/>
      <c r="X5" s="37">
        <v>2</v>
      </c>
      <c r="Y5" s="36">
        <v>1</v>
      </c>
      <c r="Z5" s="36"/>
      <c r="AA5" s="38">
        <f t="shared" ref="AA5:AA33" si="1">IF(COUNTBLANK(I5:Z5)&lt;=9,SUM(I5:Z5),"Не писал")</f>
        <v>13</v>
      </c>
      <c r="AC5" s="83">
        <v>0</v>
      </c>
      <c r="AD5" s="83">
        <f>COUNTIF(AA$4:AA$60,AC5)</f>
        <v>0</v>
      </c>
    </row>
    <row r="6" spans="1:30" ht="30" customHeight="1" x14ac:dyDescent="0.25">
      <c r="A6" s="4" t="str">
        <f t="shared" ref="A6:G21" si="2">A5</f>
        <v>Московский</v>
      </c>
      <c r="B6" s="12" t="str">
        <f t="shared" si="0"/>
        <v>ГБОУ СОШ №496</v>
      </c>
      <c r="C6" s="6">
        <f t="shared" si="0"/>
        <v>11496</v>
      </c>
      <c r="D6" s="6" t="str">
        <f t="shared" si="0"/>
        <v>СОШ</v>
      </c>
      <c r="E6" s="8" t="str">
        <f t="shared" si="0"/>
        <v>3а</v>
      </c>
      <c r="F6" s="8">
        <f t="shared" si="0"/>
        <v>60</v>
      </c>
      <c r="G6" s="8">
        <f t="shared" si="0"/>
        <v>57</v>
      </c>
      <c r="H6" s="8">
        <f t="shared" ref="H6:H60" si="3">H5+1</f>
        <v>11496003</v>
      </c>
      <c r="I6" s="36">
        <v>2</v>
      </c>
      <c r="J6" s="36"/>
      <c r="K6" s="37">
        <v>1</v>
      </c>
      <c r="L6" s="37"/>
      <c r="M6" s="36">
        <v>1</v>
      </c>
      <c r="N6" s="36"/>
      <c r="O6" s="37">
        <v>1</v>
      </c>
      <c r="P6" s="37"/>
      <c r="Q6" s="36"/>
      <c r="R6" s="36">
        <v>2</v>
      </c>
      <c r="S6" s="37">
        <v>1</v>
      </c>
      <c r="T6" s="37"/>
      <c r="U6" s="36">
        <v>0</v>
      </c>
      <c r="V6" s="36"/>
      <c r="W6" s="37">
        <v>2</v>
      </c>
      <c r="X6" s="37"/>
      <c r="Y6" s="36">
        <v>1</v>
      </c>
      <c r="Z6" s="36"/>
      <c r="AA6" s="38">
        <f t="shared" si="1"/>
        <v>11</v>
      </c>
      <c r="AC6" s="83">
        <v>1</v>
      </c>
      <c r="AD6" s="83">
        <f t="shared" ref="AD6:AD18" si="4">COUNTIF(AA$4:AA$60,AC6)</f>
        <v>0</v>
      </c>
    </row>
    <row r="7" spans="1:30" ht="30" customHeight="1" x14ac:dyDescent="0.25">
      <c r="A7" s="4" t="str">
        <f t="shared" si="2"/>
        <v>Московский</v>
      </c>
      <c r="B7" s="12" t="str">
        <f t="shared" si="0"/>
        <v>ГБОУ СОШ №496</v>
      </c>
      <c r="C7" s="6">
        <f t="shared" si="0"/>
        <v>11496</v>
      </c>
      <c r="D7" s="6" t="str">
        <f t="shared" si="0"/>
        <v>СОШ</v>
      </c>
      <c r="E7" s="8" t="str">
        <f t="shared" si="0"/>
        <v>3а</v>
      </c>
      <c r="F7" s="8">
        <f t="shared" si="0"/>
        <v>60</v>
      </c>
      <c r="G7" s="8">
        <f t="shared" si="0"/>
        <v>57</v>
      </c>
      <c r="H7" s="8">
        <f t="shared" si="3"/>
        <v>11496004</v>
      </c>
      <c r="I7" s="36"/>
      <c r="J7" s="36">
        <v>1</v>
      </c>
      <c r="K7" s="37">
        <v>1</v>
      </c>
      <c r="L7" s="37"/>
      <c r="M7" s="36">
        <v>1</v>
      </c>
      <c r="N7" s="36"/>
      <c r="O7" s="37"/>
      <c r="P7" s="37">
        <v>2</v>
      </c>
      <c r="Q7" s="36">
        <v>2</v>
      </c>
      <c r="R7" s="36"/>
      <c r="S7" s="37">
        <v>1</v>
      </c>
      <c r="T7" s="37"/>
      <c r="U7" s="36">
        <v>1</v>
      </c>
      <c r="V7" s="36"/>
      <c r="W7" s="37">
        <v>2</v>
      </c>
      <c r="X7" s="37"/>
      <c r="Y7" s="36">
        <v>1</v>
      </c>
      <c r="Z7" s="36"/>
      <c r="AA7" s="38">
        <f t="shared" si="1"/>
        <v>12</v>
      </c>
      <c r="AC7" s="83">
        <v>2</v>
      </c>
      <c r="AD7" s="83">
        <f t="shared" si="4"/>
        <v>2</v>
      </c>
    </row>
    <row r="8" spans="1:30" ht="30" customHeight="1" x14ac:dyDescent="0.25">
      <c r="A8" s="4" t="str">
        <f t="shared" si="2"/>
        <v>Московский</v>
      </c>
      <c r="B8" s="12" t="str">
        <f t="shared" si="0"/>
        <v>ГБОУ СОШ №496</v>
      </c>
      <c r="C8" s="6">
        <f t="shared" si="0"/>
        <v>11496</v>
      </c>
      <c r="D8" s="6" t="str">
        <f t="shared" si="0"/>
        <v>СОШ</v>
      </c>
      <c r="E8" s="8" t="str">
        <f t="shared" si="0"/>
        <v>3а</v>
      </c>
      <c r="F8" s="8">
        <f t="shared" si="0"/>
        <v>60</v>
      </c>
      <c r="G8" s="8">
        <f t="shared" si="0"/>
        <v>57</v>
      </c>
      <c r="H8" s="8">
        <f t="shared" si="3"/>
        <v>11496005</v>
      </c>
      <c r="I8" s="36"/>
      <c r="J8" s="36">
        <v>1</v>
      </c>
      <c r="K8" s="37">
        <v>0</v>
      </c>
      <c r="L8" s="37"/>
      <c r="M8" s="36">
        <v>1</v>
      </c>
      <c r="N8" s="36"/>
      <c r="O8" s="37"/>
      <c r="P8" s="37">
        <v>2</v>
      </c>
      <c r="Q8" s="36"/>
      <c r="R8" s="36">
        <v>1</v>
      </c>
      <c r="S8" s="37">
        <v>1</v>
      </c>
      <c r="T8" s="37"/>
      <c r="U8" s="36"/>
      <c r="V8" s="36">
        <v>1</v>
      </c>
      <c r="W8" s="37">
        <v>2</v>
      </c>
      <c r="X8" s="37"/>
      <c r="Y8" s="36">
        <v>1</v>
      </c>
      <c r="Z8" s="36"/>
      <c r="AA8" s="38">
        <f t="shared" si="1"/>
        <v>10</v>
      </c>
      <c r="AC8" s="83">
        <v>3</v>
      </c>
      <c r="AD8" s="83">
        <f t="shared" si="4"/>
        <v>0</v>
      </c>
    </row>
    <row r="9" spans="1:30" ht="30" customHeight="1" x14ac:dyDescent="0.25">
      <c r="A9" s="4" t="str">
        <f t="shared" si="2"/>
        <v>Московский</v>
      </c>
      <c r="B9" s="12" t="str">
        <f t="shared" si="0"/>
        <v>ГБОУ СОШ №496</v>
      </c>
      <c r="C9" s="6">
        <f t="shared" si="0"/>
        <v>11496</v>
      </c>
      <c r="D9" s="6" t="str">
        <f t="shared" si="0"/>
        <v>СОШ</v>
      </c>
      <c r="E9" s="8" t="str">
        <f t="shared" si="0"/>
        <v>3а</v>
      </c>
      <c r="F9" s="8">
        <f t="shared" si="0"/>
        <v>60</v>
      </c>
      <c r="G9" s="8">
        <f t="shared" si="0"/>
        <v>57</v>
      </c>
      <c r="H9" s="8">
        <f t="shared" si="3"/>
        <v>11496006</v>
      </c>
      <c r="I9" s="36"/>
      <c r="J9" s="36">
        <v>0</v>
      </c>
      <c r="K9" s="37">
        <v>1</v>
      </c>
      <c r="L9" s="37"/>
      <c r="M9" s="36">
        <v>1</v>
      </c>
      <c r="N9" s="36"/>
      <c r="O9" s="37"/>
      <c r="P9" s="37">
        <v>0</v>
      </c>
      <c r="Q9" s="36">
        <v>0</v>
      </c>
      <c r="R9" s="36"/>
      <c r="S9" s="37">
        <v>0</v>
      </c>
      <c r="T9" s="37"/>
      <c r="U9" s="36">
        <v>1</v>
      </c>
      <c r="V9" s="36"/>
      <c r="W9" s="37">
        <v>1</v>
      </c>
      <c r="X9" s="37"/>
      <c r="Y9" s="36"/>
      <c r="Z9" s="36">
        <v>1</v>
      </c>
      <c r="AA9" s="38">
        <f t="shared" si="1"/>
        <v>5</v>
      </c>
      <c r="AC9" s="83">
        <v>4</v>
      </c>
      <c r="AD9" s="83">
        <f t="shared" si="4"/>
        <v>2</v>
      </c>
    </row>
    <row r="10" spans="1:30" ht="30" customHeight="1" x14ac:dyDescent="0.25">
      <c r="A10" s="4" t="str">
        <f t="shared" si="2"/>
        <v>Московский</v>
      </c>
      <c r="B10" s="12" t="str">
        <f t="shared" si="0"/>
        <v>ГБОУ СОШ №496</v>
      </c>
      <c r="C10" s="6">
        <f t="shared" si="0"/>
        <v>11496</v>
      </c>
      <c r="D10" s="6" t="str">
        <f t="shared" si="0"/>
        <v>СОШ</v>
      </c>
      <c r="E10" s="8" t="str">
        <f t="shared" si="0"/>
        <v>3а</v>
      </c>
      <c r="F10" s="8">
        <f t="shared" si="0"/>
        <v>60</v>
      </c>
      <c r="G10" s="8">
        <f t="shared" si="0"/>
        <v>57</v>
      </c>
      <c r="H10" s="8">
        <f t="shared" si="3"/>
        <v>11496007</v>
      </c>
      <c r="I10" s="36">
        <v>2</v>
      </c>
      <c r="J10" s="36"/>
      <c r="K10" s="37"/>
      <c r="L10" s="37">
        <v>1</v>
      </c>
      <c r="M10" s="36">
        <v>1</v>
      </c>
      <c r="N10" s="36"/>
      <c r="O10" s="37">
        <v>1</v>
      </c>
      <c r="P10" s="37"/>
      <c r="Q10" s="36">
        <v>2</v>
      </c>
      <c r="R10" s="36"/>
      <c r="S10" s="37">
        <v>1</v>
      </c>
      <c r="T10" s="37"/>
      <c r="U10" s="36">
        <v>0</v>
      </c>
      <c r="V10" s="36"/>
      <c r="W10" s="37"/>
      <c r="X10" s="37">
        <v>2</v>
      </c>
      <c r="Y10" s="36">
        <v>1</v>
      </c>
      <c r="Z10" s="36"/>
      <c r="AA10" s="38">
        <f t="shared" si="1"/>
        <v>11</v>
      </c>
      <c r="AC10" s="83">
        <v>5</v>
      </c>
      <c r="AD10" s="83">
        <f t="shared" si="4"/>
        <v>2</v>
      </c>
    </row>
    <row r="11" spans="1:30" ht="30" customHeight="1" x14ac:dyDescent="0.25">
      <c r="A11" s="4" t="str">
        <f t="shared" si="2"/>
        <v>Московский</v>
      </c>
      <c r="B11" s="12" t="str">
        <f t="shared" si="0"/>
        <v>ГБОУ СОШ №496</v>
      </c>
      <c r="C11" s="6">
        <f t="shared" si="0"/>
        <v>11496</v>
      </c>
      <c r="D11" s="6" t="str">
        <f t="shared" si="0"/>
        <v>СОШ</v>
      </c>
      <c r="E11" s="8" t="str">
        <f t="shared" si="0"/>
        <v>3а</v>
      </c>
      <c r="F11" s="8">
        <f t="shared" si="0"/>
        <v>60</v>
      </c>
      <c r="G11" s="8">
        <f t="shared" si="0"/>
        <v>57</v>
      </c>
      <c r="H11" s="8">
        <f t="shared" si="3"/>
        <v>11496008</v>
      </c>
      <c r="I11" s="36">
        <v>1</v>
      </c>
      <c r="J11" s="36"/>
      <c r="K11" s="37"/>
      <c r="L11" s="37">
        <v>1</v>
      </c>
      <c r="M11" s="36">
        <v>1</v>
      </c>
      <c r="N11" s="36"/>
      <c r="O11" s="37">
        <v>1</v>
      </c>
      <c r="P11" s="37"/>
      <c r="Q11" s="36"/>
      <c r="R11" s="36">
        <v>1</v>
      </c>
      <c r="S11" s="37">
        <v>0</v>
      </c>
      <c r="T11" s="37"/>
      <c r="U11" s="36">
        <v>0</v>
      </c>
      <c r="V11" s="36"/>
      <c r="W11" s="37">
        <v>1</v>
      </c>
      <c r="X11" s="37"/>
      <c r="Y11" s="36"/>
      <c r="Z11" s="36">
        <v>1</v>
      </c>
      <c r="AA11" s="38">
        <f t="shared" si="1"/>
        <v>7</v>
      </c>
      <c r="AC11" s="83">
        <v>6</v>
      </c>
      <c r="AD11" s="83">
        <f t="shared" si="4"/>
        <v>2</v>
      </c>
    </row>
    <row r="12" spans="1:30" ht="30" customHeight="1" x14ac:dyDescent="0.25">
      <c r="A12" s="4" t="str">
        <f t="shared" si="2"/>
        <v>Московский</v>
      </c>
      <c r="B12" s="12" t="str">
        <f t="shared" si="0"/>
        <v>ГБОУ СОШ №496</v>
      </c>
      <c r="C12" s="6">
        <f t="shared" si="0"/>
        <v>11496</v>
      </c>
      <c r="D12" s="6" t="str">
        <f t="shared" si="0"/>
        <v>СОШ</v>
      </c>
      <c r="E12" s="8" t="str">
        <f t="shared" si="0"/>
        <v>3а</v>
      </c>
      <c r="F12" s="8">
        <f t="shared" si="0"/>
        <v>60</v>
      </c>
      <c r="G12" s="8">
        <f t="shared" si="0"/>
        <v>57</v>
      </c>
      <c r="H12" s="8">
        <f t="shared" si="3"/>
        <v>11496009</v>
      </c>
      <c r="I12" s="36"/>
      <c r="J12" s="36">
        <v>0</v>
      </c>
      <c r="K12" s="37"/>
      <c r="L12" s="37">
        <v>0</v>
      </c>
      <c r="M12" s="36">
        <v>1</v>
      </c>
      <c r="N12" s="36"/>
      <c r="O12" s="37">
        <v>1</v>
      </c>
      <c r="P12" s="37"/>
      <c r="Q12" s="36">
        <v>0</v>
      </c>
      <c r="R12" s="36"/>
      <c r="S12" s="37">
        <v>0</v>
      </c>
      <c r="T12" s="37"/>
      <c r="U12" s="36">
        <v>1</v>
      </c>
      <c r="V12" s="36"/>
      <c r="W12" s="37">
        <v>0</v>
      </c>
      <c r="X12" s="37"/>
      <c r="Y12" s="36">
        <v>1</v>
      </c>
      <c r="Z12" s="36"/>
      <c r="AA12" s="38">
        <f t="shared" si="1"/>
        <v>4</v>
      </c>
      <c r="AC12" s="83">
        <v>7</v>
      </c>
      <c r="AD12" s="83">
        <f t="shared" si="4"/>
        <v>3</v>
      </c>
    </row>
    <row r="13" spans="1:30" ht="30" customHeight="1" x14ac:dyDescent="0.25">
      <c r="A13" s="4" t="str">
        <f t="shared" si="2"/>
        <v>Московский</v>
      </c>
      <c r="B13" s="12" t="str">
        <f t="shared" si="0"/>
        <v>ГБОУ СОШ №496</v>
      </c>
      <c r="C13" s="6">
        <f t="shared" si="0"/>
        <v>11496</v>
      </c>
      <c r="D13" s="6" t="str">
        <f t="shared" si="0"/>
        <v>СОШ</v>
      </c>
      <c r="E13" s="8" t="str">
        <f t="shared" si="0"/>
        <v>3а</v>
      </c>
      <c r="F13" s="8">
        <f t="shared" si="0"/>
        <v>60</v>
      </c>
      <c r="G13" s="8">
        <f t="shared" si="0"/>
        <v>57</v>
      </c>
      <c r="H13" s="8">
        <f t="shared" si="3"/>
        <v>11496010</v>
      </c>
      <c r="I13" s="36">
        <v>2</v>
      </c>
      <c r="J13" s="36"/>
      <c r="K13" s="37"/>
      <c r="L13" s="37">
        <v>1</v>
      </c>
      <c r="M13" s="36">
        <v>1</v>
      </c>
      <c r="N13" s="36"/>
      <c r="O13" s="37">
        <v>1</v>
      </c>
      <c r="P13" s="37"/>
      <c r="Q13" s="36">
        <v>1</v>
      </c>
      <c r="R13" s="36"/>
      <c r="S13" s="37">
        <v>1</v>
      </c>
      <c r="T13" s="37"/>
      <c r="U13" s="36"/>
      <c r="V13" s="36">
        <v>0</v>
      </c>
      <c r="W13" s="37">
        <v>2</v>
      </c>
      <c r="X13" s="37"/>
      <c r="Y13" s="36">
        <v>1</v>
      </c>
      <c r="Z13" s="36"/>
      <c r="AA13" s="38">
        <f t="shared" si="1"/>
        <v>10</v>
      </c>
      <c r="AC13" s="83">
        <v>8</v>
      </c>
      <c r="AD13" s="83">
        <f t="shared" si="4"/>
        <v>9</v>
      </c>
    </row>
    <row r="14" spans="1:30" ht="30" customHeight="1" x14ac:dyDescent="0.25">
      <c r="A14" s="4" t="str">
        <f t="shared" si="2"/>
        <v>Московский</v>
      </c>
      <c r="B14" s="12" t="str">
        <f t="shared" si="0"/>
        <v>ГБОУ СОШ №496</v>
      </c>
      <c r="C14" s="6">
        <f t="shared" si="0"/>
        <v>11496</v>
      </c>
      <c r="D14" s="6" t="str">
        <f t="shared" si="0"/>
        <v>СОШ</v>
      </c>
      <c r="E14" s="8" t="str">
        <f t="shared" si="0"/>
        <v>3а</v>
      </c>
      <c r="F14" s="8">
        <f t="shared" si="0"/>
        <v>60</v>
      </c>
      <c r="G14" s="8">
        <f t="shared" si="0"/>
        <v>57</v>
      </c>
      <c r="H14" s="8">
        <f t="shared" si="3"/>
        <v>11496011</v>
      </c>
      <c r="I14" s="36">
        <v>2</v>
      </c>
      <c r="J14" s="36"/>
      <c r="K14" s="37"/>
      <c r="L14" s="37">
        <v>1</v>
      </c>
      <c r="M14" s="36">
        <v>1</v>
      </c>
      <c r="N14" s="36"/>
      <c r="O14" s="37">
        <v>1</v>
      </c>
      <c r="P14" s="37"/>
      <c r="Q14" s="36">
        <v>1</v>
      </c>
      <c r="R14" s="36"/>
      <c r="S14" s="37">
        <v>1</v>
      </c>
      <c r="T14" s="37"/>
      <c r="U14" s="36"/>
      <c r="V14" s="36">
        <v>0</v>
      </c>
      <c r="W14" s="37">
        <v>2</v>
      </c>
      <c r="X14" s="37"/>
      <c r="Y14" s="36"/>
      <c r="Z14" s="36">
        <v>0</v>
      </c>
      <c r="AA14" s="38">
        <f t="shared" si="1"/>
        <v>9</v>
      </c>
      <c r="AC14" s="83">
        <v>9</v>
      </c>
      <c r="AD14" s="83">
        <f t="shared" si="4"/>
        <v>9</v>
      </c>
    </row>
    <row r="15" spans="1:30" ht="30" customHeight="1" x14ac:dyDescent="0.25">
      <c r="A15" s="4" t="str">
        <f t="shared" si="2"/>
        <v>Московский</v>
      </c>
      <c r="B15" s="12" t="str">
        <f t="shared" si="0"/>
        <v>ГБОУ СОШ №496</v>
      </c>
      <c r="C15" s="6">
        <f t="shared" si="0"/>
        <v>11496</v>
      </c>
      <c r="D15" s="6" t="str">
        <f t="shared" si="0"/>
        <v>СОШ</v>
      </c>
      <c r="E15" s="8" t="str">
        <f t="shared" si="0"/>
        <v>3а</v>
      </c>
      <c r="F15" s="8">
        <f t="shared" si="0"/>
        <v>60</v>
      </c>
      <c r="G15" s="8">
        <f t="shared" si="0"/>
        <v>57</v>
      </c>
      <c r="H15" s="8">
        <f t="shared" si="3"/>
        <v>11496012</v>
      </c>
      <c r="I15" s="36">
        <v>2</v>
      </c>
      <c r="J15" s="36"/>
      <c r="K15" s="37">
        <v>1</v>
      </c>
      <c r="L15" s="37"/>
      <c r="M15" s="36">
        <v>1</v>
      </c>
      <c r="N15" s="36"/>
      <c r="O15" s="37">
        <v>2</v>
      </c>
      <c r="P15" s="37"/>
      <c r="Q15" s="36">
        <v>2</v>
      </c>
      <c r="R15" s="36"/>
      <c r="S15" s="37">
        <v>1</v>
      </c>
      <c r="T15" s="37"/>
      <c r="U15" s="36">
        <v>1</v>
      </c>
      <c r="V15" s="36"/>
      <c r="W15" s="37">
        <v>2</v>
      </c>
      <c r="X15" s="37"/>
      <c r="Y15" s="36">
        <v>1</v>
      </c>
      <c r="Z15" s="36"/>
      <c r="AA15" s="38">
        <f t="shared" si="1"/>
        <v>13</v>
      </c>
      <c r="AC15" s="83">
        <v>10</v>
      </c>
      <c r="AD15" s="83">
        <f t="shared" si="4"/>
        <v>11</v>
      </c>
    </row>
    <row r="16" spans="1:30" ht="30" customHeight="1" x14ac:dyDescent="0.25">
      <c r="A16" s="4" t="str">
        <f t="shared" si="2"/>
        <v>Московский</v>
      </c>
      <c r="B16" s="12" t="str">
        <f t="shared" si="0"/>
        <v>ГБОУ СОШ №496</v>
      </c>
      <c r="C16" s="6">
        <f t="shared" si="0"/>
        <v>11496</v>
      </c>
      <c r="D16" s="6" t="str">
        <f t="shared" si="0"/>
        <v>СОШ</v>
      </c>
      <c r="E16" s="8" t="str">
        <f t="shared" si="0"/>
        <v>3а</v>
      </c>
      <c r="F16" s="8">
        <f t="shared" si="0"/>
        <v>60</v>
      </c>
      <c r="G16" s="8">
        <f t="shared" si="0"/>
        <v>57</v>
      </c>
      <c r="H16" s="8">
        <f t="shared" si="3"/>
        <v>11496013</v>
      </c>
      <c r="I16" s="36"/>
      <c r="J16" s="36">
        <v>2</v>
      </c>
      <c r="K16" s="37">
        <v>1</v>
      </c>
      <c r="L16" s="37"/>
      <c r="M16" s="36">
        <v>1</v>
      </c>
      <c r="N16" s="36"/>
      <c r="O16" s="37">
        <v>2</v>
      </c>
      <c r="P16" s="37"/>
      <c r="Q16" s="36">
        <v>1</v>
      </c>
      <c r="R16" s="36"/>
      <c r="S16" s="37">
        <v>1</v>
      </c>
      <c r="T16" s="37"/>
      <c r="U16" s="36">
        <v>1</v>
      </c>
      <c r="V16" s="36"/>
      <c r="W16" s="37"/>
      <c r="X16" s="37">
        <v>1</v>
      </c>
      <c r="Y16" s="36">
        <v>1</v>
      </c>
      <c r="Z16" s="36"/>
      <c r="AA16" s="38">
        <f t="shared" si="1"/>
        <v>11</v>
      </c>
      <c r="AC16" s="83">
        <v>11</v>
      </c>
      <c r="AD16" s="83">
        <f t="shared" si="4"/>
        <v>8</v>
      </c>
    </row>
    <row r="17" spans="1:30" ht="30" customHeight="1" x14ac:dyDescent="0.25">
      <c r="A17" s="4" t="str">
        <f t="shared" si="2"/>
        <v>Московский</v>
      </c>
      <c r="B17" s="12" t="str">
        <f t="shared" si="0"/>
        <v>ГБОУ СОШ №496</v>
      </c>
      <c r="C17" s="6">
        <f t="shared" si="0"/>
        <v>11496</v>
      </c>
      <c r="D17" s="6" t="str">
        <f t="shared" si="0"/>
        <v>СОШ</v>
      </c>
      <c r="E17" s="8" t="str">
        <f t="shared" si="0"/>
        <v>3а</v>
      </c>
      <c r="F17" s="8">
        <f t="shared" si="0"/>
        <v>60</v>
      </c>
      <c r="G17" s="8">
        <f t="shared" si="0"/>
        <v>57</v>
      </c>
      <c r="H17" s="8">
        <f t="shared" si="3"/>
        <v>11496014</v>
      </c>
      <c r="I17" s="36"/>
      <c r="J17" s="36">
        <v>2</v>
      </c>
      <c r="K17" s="37">
        <v>1</v>
      </c>
      <c r="L17" s="37"/>
      <c r="M17" s="36">
        <v>1</v>
      </c>
      <c r="N17" s="36"/>
      <c r="O17" s="37">
        <v>1</v>
      </c>
      <c r="P17" s="37"/>
      <c r="Q17" s="36">
        <v>2</v>
      </c>
      <c r="R17" s="36"/>
      <c r="S17" s="37">
        <v>1</v>
      </c>
      <c r="T17" s="37"/>
      <c r="U17" s="36"/>
      <c r="V17" s="36">
        <v>0</v>
      </c>
      <c r="W17" s="37">
        <v>2</v>
      </c>
      <c r="X17" s="37"/>
      <c r="Y17" s="36">
        <v>1</v>
      </c>
      <c r="Z17" s="36"/>
      <c r="AA17" s="38">
        <f t="shared" si="1"/>
        <v>11</v>
      </c>
      <c r="AC17" s="83">
        <v>12</v>
      </c>
      <c r="AD17" s="83">
        <f t="shared" si="4"/>
        <v>4</v>
      </c>
    </row>
    <row r="18" spans="1:30" ht="30" customHeight="1" x14ac:dyDescent="0.25">
      <c r="A18" s="4" t="str">
        <f t="shared" si="2"/>
        <v>Московский</v>
      </c>
      <c r="B18" s="12" t="str">
        <f t="shared" si="0"/>
        <v>ГБОУ СОШ №496</v>
      </c>
      <c r="C18" s="6">
        <f t="shared" si="0"/>
        <v>11496</v>
      </c>
      <c r="D18" s="6" t="str">
        <f t="shared" si="0"/>
        <v>СОШ</v>
      </c>
      <c r="E18" s="8" t="str">
        <f t="shared" si="0"/>
        <v>3а</v>
      </c>
      <c r="F18" s="8">
        <f t="shared" si="0"/>
        <v>60</v>
      </c>
      <c r="G18" s="8">
        <f t="shared" si="0"/>
        <v>57</v>
      </c>
      <c r="H18" s="8">
        <f t="shared" si="3"/>
        <v>11496015</v>
      </c>
      <c r="I18" s="36"/>
      <c r="J18" s="36">
        <v>2</v>
      </c>
      <c r="K18" s="37">
        <v>1</v>
      </c>
      <c r="L18" s="37"/>
      <c r="M18" s="36">
        <v>1</v>
      </c>
      <c r="N18" s="36"/>
      <c r="O18" s="37"/>
      <c r="P18" s="37">
        <v>1</v>
      </c>
      <c r="Q18" s="36"/>
      <c r="R18" s="36">
        <v>2</v>
      </c>
      <c r="S18" s="37">
        <v>1</v>
      </c>
      <c r="T18" s="37"/>
      <c r="U18" s="36">
        <v>0</v>
      </c>
      <c r="V18" s="36"/>
      <c r="W18" s="37"/>
      <c r="X18" s="37">
        <v>2</v>
      </c>
      <c r="Y18" s="36">
        <v>1</v>
      </c>
      <c r="Z18" s="36"/>
      <c r="AA18" s="38">
        <f t="shared" si="1"/>
        <v>11</v>
      </c>
      <c r="AC18" s="83">
        <v>13</v>
      </c>
      <c r="AD18" s="83">
        <f t="shared" si="4"/>
        <v>5</v>
      </c>
    </row>
    <row r="19" spans="1:30" ht="30" customHeight="1" x14ac:dyDescent="0.25">
      <c r="A19" s="4" t="str">
        <f t="shared" si="2"/>
        <v>Московский</v>
      </c>
      <c r="B19" s="12" t="str">
        <f t="shared" si="0"/>
        <v>ГБОУ СОШ №496</v>
      </c>
      <c r="C19" s="6">
        <f t="shared" si="0"/>
        <v>11496</v>
      </c>
      <c r="D19" s="6" t="str">
        <f t="shared" si="0"/>
        <v>СОШ</v>
      </c>
      <c r="E19" s="8" t="str">
        <f t="shared" si="0"/>
        <v>3а</v>
      </c>
      <c r="F19" s="8">
        <f t="shared" si="0"/>
        <v>60</v>
      </c>
      <c r="G19" s="8">
        <f t="shared" si="0"/>
        <v>57</v>
      </c>
      <c r="H19" s="8">
        <f t="shared" si="3"/>
        <v>11496016</v>
      </c>
      <c r="I19" s="36">
        <v>2</v>
      </c>
      <c r="J19" s="36"/>
      <c r="K19" s="37"/>
      <c r="L19" s="37">
        <v>1</v>
      </c>
      <c r="M19" s="36">
        <v>1</v>
      </c>
      <c r="N19" s="36"/>
      <c r="O19" s="37"/>
      <c r="P19" s="37">
        <v>1</v>
      </c>
      <c r="Q19" s="36"/>
      <c r="R19" s="36">
        <v>1</v>
      </c>
      <c r="S19" s="37">
        <v>1</v>
      </c>
      <c r="T19" s="37"/>
      <c r="U19" s="36">
        <v>1</v>
      </c>
      <c r="V19" s="36"/>
      <c r="W19" s="37">
        <v>0</v>
      </c>
      <c r="X19" s="37"/>
      <c r="Y19" s="36">
        <v>0</v>
      </c>
      <c r="Z19" s="36"/>
      <c r="AA19" s="38">
        <f t="shared" si="1"/>
        <v>8</v>
      </c>
      <c r="AC19" s="52"/>
      <c r="AD19" s="85">
        <f>SUM(AD5:AD18)</f>
        <v>57</v>
      </c>
    </row>
    <row r="20" spans="1:30" ht="30" customHeight="1" x14ac:dyDescent="0.25">
      <c r="A20" s="4" t="str">
        <f t="shared" si="2"/>
        <v>Московский</v>
      </c>
      <c r="B20" s="12" t="str">
        <f t="shared" si="0"/>
        <v>ГБОУ СОШ №496</v>
      </c>
      <c r="C20" s="6">
        <f t="shared" si="0"/>
        <v>11496</v>
      </c>
      <c r="D20" s="6" t="str">
        <f t="shared" si="0"/>
        <v>СОШ</v>
      </c>
      <c r="E20" s="8" t="str">
        <f t="shared" si="0"/>
        <v>3а</v>
      </c>
      <c r="F20" s="8">
        <f t="shared" si="0"/>
        <v>60</v>
      </c>
      <c r="G20" s="8">
        <f t="shared" si="0"/>
        <v>57</v>
      </c>
      <c r="H20" s="8">
        <f t="shared" si="3"/>
        <v>11496017</v>
      </c>
      <c r="I20" s="36">
        <v>2</v>
      </c>
      <c r="J20" s="36"/>
      <c r="K20" s="37"/>
      <c r="L20" s="37">
        <v>1</v>
      </c>
      <c r="M20" s="36">
        <v>1</v>
      </c>
      <c r="N20" s="36"/>
      <c r="O20" s="37"/>
      <c r="P20" s="37">
        <v>2</v>
      </c>
      <c r="Q20" s="36"/>
      <c r="R20" s="36">
        <v>1</v>
      </c>
      <c r="S20" s="37">
        <v>1</v>
      </c>
      <c r="T20" s="37"/>
      <c r="U20" s="36"/>
      <c r="V20" s="36">
        <v>1</v>
      </c>
      <c r="W20" s="37">
        <v>0</v>
      </c>
      <c r="X20" s="37"/>
      <c r="Y20" s="36">
        <v>1</v>
      </c>
      <c r="Z20" s="36"/>
      <c r="AA20" s="38">
        <f t="shared" si="1"/>
        <v>10</v>
      </c>
    </row>
    <row r="21" spans="1:30" ht="30" customHeight="1" x14ac:dyDescent="0.25">
      <c r="A21" s="4" t="str">
        <f t="shared" si="2"/>
        <v>Московский</v>
      </c>
      <c r="B21" s="12" t="str">
        <f t="shared" si="2"/>
        <v>ГБОУ СОШ №496</v>
      </c>
      <c r="C21" s="6">
        <f t="shared" si="2"/>
        <v>11496</v>
      </c>
      <c r="D21" s="6" t="str">
        <f t="shared" si="2"/>
        <v>СОШ</v>
      </c>
      <c r="E21" s="8" t="str">
        <f t="shared" si="2"/>
        <v>3а</v>
      </c>
      <c r="F21" s="8">
        <f t="shared" si="2"/>
        <v>60</v>
      </c>
      <c r="G21" s="8">
        <f t="shared" si="2"/>
        <v>57</v>
      </c>
      <c r="H21" s="8">
        <f t="shared" si="3"/>
        <v>11496018</v>
      </c>
      <c r="I21" s="36"/>
      <c r="J21" s="36">
        <v>2</v>
      </c>
      <c r="K21" s="37"/>
      <c r="L21" s="37">
        <v>1</v>
      </c>
      <c r="M21" s="36">
        <v>1</v>
      </c>
      <c r="N21" s="36"/>
      <c r="O21" s="37">
        <v>2</v>
      </c>
      <c r="P21" s="37"/>
      <c r="Q21" s="36">
        <v>2</v>
      </c>
      <c r="R21" s="36"/>
      <c r="S21" s="37">
        <v>1</v>
      </c>
      <c r="T21" s="37"/>
      <c r="U21" s="36">
        <v>1</v>
      </c>
      <c r="V21" s="36"/>
      <c r="W21" s="37">
        <v>2</v>
      </c>
      <c r="X21" s="37"/>
      <c r="Y21" s="36">
        <v>1</v>
      </c>
      <c r="Z21" s="36"/>
      <c r="AA21" s="38">
        <f t="shared" si="1"/>
        <v>13</v>
      </c>
    </row>
    <row r="22" spans="1:30" ht="30" customHeight="1" x14ac:dyDescent="0.25">
      <c r="A22" s="4" t="str">
        <f t="shared" ref="A22:G37" si="5">A21</f>
        <v>Московский</v>
      </c>
      <c r="B22" s="12" t="str">
        <f t="shared" si="5"/>
        <v>ГБОУ СОШ №496</v>
      </c>
      <c r="C22" s="6">
        <f t="shared" si="5"/>
        <v>11496</v>
      </c>
      <c r="D22" s="6" t="str">
        <f t="shared" si="5"/>
        <v>СОШ</v>
      </c>
      <c r="E22" s="8" t="str">
        <f t="shared" si="5"/>
        <v>3а</v>
      </c>
      <c r="F22" s="8">
        <f t="shared" si="5"/>
        <v>60</v>
      </c>
      <c r="G22" s="8">
        <f t="shared" si="5"/>
        <v>57</v>
      </c>
      <c r="H22" s="8">
        <f t="shared" si="3"/>
        <v>11496019</v>
      </c>
      <c r="I22" s="36">
        <v>2</v>
      </c>
      <c r="J22" s="36"/>
      <c r="K22" s="37">
        <v>1</v>
      </c>
      <c r="L22" s="37"/>
      <c r="M22" s="36">
        <v>1</v>
      </c>
      <c r="N22" s="36"/>
      <c r="O22" s="37"/>
      <c r="P22" s="37">
        <v>2</v>
      </c>
      <c r="Q22" s="36">
        <v>2</v>
      </c>
      <c r="R22" s="36"/>
      <c r="S22" s="37">
        <v>1</v>
      </c>
      <c r="T22" s="37"/>
      <c r="U22" s="36">
        <v>0</v>
      </c>
      <c r="V22" s="36"/>
      <c r="W22" s="37"/>
      <c r="X22" s="37">
        <v>1</v>
      </c>
      <c r="Y22" s="36">
        <v>1</v>
      </c>
      <c r="Z22" s="36"/>
      <c r="AA22" s="38">
        <f t="shared" si="1"/>
        <v>11</v>
      </c>
    </row>
    <row r="23" spans="1:30" ht="30" customHeight="1" x14ac:dyDescent="0.25">
      <c r="A23" s="4" t="str">
        <f t="shared" si="5"/>
        <v>Московский</v>
      </c>
      <c r="B23" s="12" t="str">
        <f t="shared" si="5"/>
        <v>ГБОУ СОШ №496</v>
      </c>
      <c r="C23" s="6">
        <f t="shared" si="5"/>
        <v>11496</v>
      </c>
      <c r="D23" s="6" t="str">
        <f t="shared" si="5"/>
        <v>СОШ</v>
      </c>
      <c r="E23" s="8" t="str">
        <f t="shared" si="5"/>
        <v>3а</v>
      </c>
      <c r="F23" s="8">
        <f t="shared" si="5"/>
        <v>60</v>
      </c>
      <c r="G23" s="8">
        <f t="shared" si="5"/>
        <v>57</v>
      </c>
      <c r="H23" s="8">
        <f t="shared" si="3"/>
        <v>11496020</v>
      </c>
      <c r="I23" s="36">
        <v>2</v>
      </c>
      <c r="J23" s="36"/>
      <c r="K23" s="37">
        <v>1</v>
      </c>
      <c r="L23" s="37"/>
      <c r="M23" s="36">
        <v>1</v>
      </c>
      <c r="N23" s="36"/>
      <c r="O23" s="37">
        <v>2</v>
      </c>
      <c r="P23" s="37"/>
      <c r="Q23" s="36">
        <v>1</v>
      </c>
      <c r="R23" s="36"/>
      <c r="S23" s="37">
        <v>1</v>
      </c>
      <c r="T23" s="37"/>
      <c r="U23" s="36">
        <v>0</v>
      </c>
      <c r="V23" s="36"/>
      <c r="W23" s="37">
        <v>1</v>
      </c>
      <c r="X23" s="37"/>
      <c r="Y23" s="36"/>
      <c r="Z23" s="36">
        <v>1</v>
      </c>
      <c r="AA23" s="38">
        <f t="shared" si="1"/>
        <v>10</v>
      </c>
    </row>
    <row r="24" spans="1:30" ht="30" customHeight="1" x14ac:dyDescent="0.25">
      <c r="A24" s="4" t="str">
        <f t="shared" si="5"/>
        <v>Московский</v>
      </c>
      <c r="B24" s="12" t="str">
        <f t="shared" si="5"/>
        <v>ГБОУ СОШ №496</v>
      </c>
      <c r="C24" s="6">
        <f t="shared" si="5"/>
        <v>11496</v>
      </c>
      <c r="D24" s="6" t="str">
        <f t="shared" si="5"/>
        <v>СОШ</v>
      </c>
      <c r="E24" s="8" t="str">
        <f t="shared" si="5"/>
        <v>3а</v>
      </c>
      <c r="F24" s="8">
        <f t="shared" si="5"/>
        <v>60</v>
      </c>
      <c r="G24" s="8">
        <f t="shared" si="5"/>
        <v>57</v>
      </c>
      <c r="H24" s="8">
        <f t="shared" si="3"/>
        <v>11496021</v>
      </c>
      <c r="I24" s="36">
        <v>2</v>
      </c>
      <c r="J24" s="36"/>
      <c r="K24" s="37">
        <v>1</v>
      </c>
      <c r="L24" s="37"/>
      <c r="M24" s="36">
        <v>1</v>
      </c>
      <c r="N24" s="36"/>
      <c r="O24" s="37">
        <v>2</v>
      </c>
      <c r="P24" s="37"/>
      <c r="Q24" s="36"/>
      <c r="R24" s="36">
        <v>2</v>
      </c>
      <c r="S24" s="37">
        <v>1</v>
      </c>
      <c r="T24" s="37"/>
      <c r="U24" s="36"/>
      <c r="V24" s="36">
        <v>1</v>
      </c>
      <c r="W24" s="37">
        <v>1</v>
      </c>
      <c r="X24" s="37"/>
      <c r="Y24" s="36">
        <v>1</v>
      </c>
      <c r="Z24" s="36"/>
      <c r="AA24" s="38">
        <f t="shared" si="1"/>
        <v>12</v>
      </c>
    </row>
    <row r="25" spans="1:30" ht="30" customHeight="1" x14ac:dyDescent="0.25">
      <c r="A25" s="4" t="str">
        <f t="shared" si="5"/>
        <v>Московский</v>
      </c>
      <c r="B25" s="12" t="str">
        <f t="shared" si="5"/>
        <v>ГБОУ СОШ №496</v>
      </c>
      <c r="C25" s="6">
        <f t="shared" si="5"/>
        <v>11496</v>
      </c>
      <c r="D25" s="6" t="str">
        <f t="shared" si="5"/>
        <v>СОШ</v>
      </c>
      <c r="E25" s="8" t="str">
        <f t="shared" si="5"/>
        <v>3а</v>
      </c>
      <c r="F25" s="8">
        <f t="shared" si="5"/>
        <v>60</v>
      </c>
      <c r="G25" s="8">
        <f t="shared" si="5"/>
        <v>57</v>
      </c>
      <c r="H25" s="8">
        <f t="shared" si="3"/>
        <v>11496022</v>
      </c>
      <c r="I25" s="36"/>
      <c r="J25" s="36">
        <v>2</v>
      </c>
      <c r="K25" s="37">
        <v>1</v>
      </c>
      <c r="L25" s="37"/>
      <c r="M25" s="36">
        <v>1</v>
      </c>
      <c r="N25" s="36"/>
      <c r="O25" s="37">
        <v>2</v>
      </c>
      <c r="P25" s="37"/>
      <c r="Q25" s="36">
        <v>1</v>
      </c>
      <c r="R25" s="36"/>
      <c r="S25" s="37">
        <v>1</v>
      </c>
      <c r="T25" s="37"/>
      <c r="U25" s="36"/>
      <c r="V25" s="36">
        <v>0</v>
      </c>
      <c r="W25" s="37">
        <v>0</v>
      </c>
      <c r="X25" s="37"/>
      <c r="Y25" s="36">
        <v>1</v>
      </c>
      <c r="Z25" s="36"/>
      <c r="AA25" s="38">
        <f t="shared" si="1"/>
        <v>9</v>
      </c>
    </row>
    <row r="26" spans="1:30" ht="30" customHeight="1" x14ac:dyDescent="0.25">
      <c r="A26" s="4" t="str">
        <f t="shared" si="5"/>
        <v>Московский</v>
      </c>
      <c r="B26" s="12" t="str">
        <f t="shared" si="5"/>
        <v>ГБОУ СОШ №496</v>
      </c>
      <c r="C26" s="6">
        <f t="shared" si="5"/>
        <v>11496</v>
      </c>
      <c r="D26" s="6" t="str">
        <f t="shared" si="5"/>
        <v>СОШ</v>
      </c>
      <c r="E26" s="8" t="str">
        <f t="shared" si="5"/>
        <v>3а</v>
      </c>
      <c r="F26" s="8">
        <f t="shared" si="5"/>
        <v>60</v>
      </c>
      <c r="G26" s="8">
        <f t="shared" si="5"/>
        <v>57</v>
      </c>
      <c r="H26" s="8">
        <f t="shared" si="3"/>
        <v>11496023</v>
      </c>
      <c r="I26" s="36"/>
      <c r="J26" s="36">
        <v>1</v>
      </c>
      <c r="K26" s="37">
        <v>1</v>
      </c>
      <c r="L26" s="37"/>
      <c r="M26" s="36">
        <v>1</v>
      </c>
      <c r="N26" s="36"/>
      <c r="O26" s="37"/>
      <c r="P26" s="37">
        <v>2</v>
      </c>
      <c r="Q26" s="36"/>
      <c r="R26" s="36">
        <v>2</v>
      </c>
      <c r="S26" s="37">
        <v>1</v>
      </c>
      <c r="T26" s="37"/>
      <c r="U26" s="36"/>
      <c r="V26" s="36">
        <v>1</v>
      </c>
      <c r="W26" s="37">
        <v>1</v>
      </c>
      <c r="X26" s="37"/>
      <c r="Y26" s="36">
        <v>1</v>
      </c>
      <c r="Z26" s="36"/>
      <c r="AA26" s="38">
        <f t="shared" si="1"/>
        <v>11</v>
      </c>
    </row>
    <row r="27" spans="1:30" ht="30" customHeight="1" x14ac:dyDescent="0.25">
      <c r="A27" s="4" t="str">
        <f t="shared" si="5"/>
        <v>Московский</v>
      </c>
      <c r="B27" s="12" t="str">
        <f t="shared" si="5"/>
        <v>ГБОУ СОШ №496</v>
      </c>
      <c r="C27" s="6">
        <f t="shared" si="5"/>
        <v>11496</v>
      </c>
      <c r="D27" s="6" t="str">
        <f t="shared" si="5"/>
        <v>СОШ</v>
      </c>
      <c r="E27" s="8" t="str">
        <f t="shared" si="5"/>
        <v>3а</v>
      </c>
      <c r="F27" s="8">
        <f t="shared" si="5"/>
        <v>60</v>
      </c>
      <c r="G27" s="8">
        <f t="shared" si="5"/>
        <v>57</v>
      </c>
      <c r="H27" s="8">
        <f t="shared" si="3"/>
        <v>11496024</v>
      </c>
      <c r="I27" s="36">
        <v>2</v>
      </c>
      <c r="J27" s="36"/>
      <c r="K27" s="37"/>
      <c r="L27" s="37">
        <v>1</v>
      </c>
      <c r="M27" s="36">
        <v>1</v>
      </c>
      <c r="N27" s="36"/>
      <c r="O27" s="37">
        <v>1</v>
      </c>
      <c r="P27" s="37"/>
      <c r="Q27" s="36"/>
      <c r="R27" s="36">
        <v>2</v>
      </c>
      <c r="S27" s="37">
        <v>1</v>
      </c>
      <c r="T27" s="37"/>
      <c r="U27" s="36">
        <v>1</v>
      </c>
      <c r="V27" s="36"/>
      <c r="W27" s="37">
        <v>2</v>
      </c>
      <c r="X27" s="37"/>
      <c r="Y27" s="36">
        <v>1</v>
      </c>
      <c r="Z27" s="36"/>
      <c r="AA27" s="38">
        <f t="shared" si="1"/>
        <v>12</v>
      </c>
    </row>
    <row r="28" spans="1:30" ht="30" customHeight="1" x14ac:dyDescent="0.25">
      <c r="A28" s="4" t="str">
        <f t="shared" si="5"/>
        <v>Московский</v>
      </c>
      <c r="B28" s="12" t="str">
        <f t="shared" si="5"/>
        <v>ГБОУ СОШ №496</v>
      </c>
      <c r="C28" s="6">
        <f t="shared" si="5"/>
        <v>11496</v>
      </c>
      <c r="D28" s="6" t="str">
        <f t="shared" si="5"/>
        <v>СОШ</v>
      </c>
      <c r="E28" s="8" t="str">
        <f t="shared" si="5"/>
        <v>3а</v>
      </c>
      <c r="F28" s="8">
        <f t="shared" si="5"/>
        <v>60</v>
      </c>
      <c r="G28" s="8">
        <f t="shared" si="5"/>
        <v>57</v>
      </c>
      <c r="H28" s="8">
        <f t="shared" si="3"/>
        <v>11496025</v>
      </c>
      <c r="I28" s="36"/>
      <c r="J28" s="36">
        <v>1</v>
      </c>
      <c r="K28" s="37">
        <v>1</v>
      </c>
      <c r="L28" s="37"/>
      <c r="M28" s="36"/>
      <c r="N28" s="36">
        <v>0</v>
      </c>
      <c r="O28" s="37">
        <v>1</v>
      </c>
      <c r="P28" s="37"/>
      <c r="Q28" s="36">
        <v>2</v>
      </c>
      <c r="R28" s="36"/>
      <c r="S28" s="37">
        <v>1</v>
      </c>
      <c r="T28" s="37"/>
      <c r="U28" s="36"/>
      <c r="V28" s="36">
        <v>0</v>
      </c>
      <c r="W28" s="37"/>
      <c r="X28" s="37">
        <v>2</v>
      </c>
      <c r="Y28" s="36">
        <v>1</v>
      </c>
      <c r="Z28" s="36"/>
      <c r="AA28" s="38">
        <f t="shared" si="1"/>
        <v>9</v>
      </c>
    </row>
    <row r="29" spans="1:30" ht="30" customHeight="1" x14ac:dyDescent="0.25">
      <c r="A29" s="4" t="str">
        <f t="shared" si="5"/>
        <v>Московский</v>
      </c>
      <c r="B29" s="12" t="str">
        <f t="shared" si="5"/>
        <v>ГБОУ СОШ №496</v>
      </c>
      <c r="C29" s="6">
        <f t="shared" si="5"/>
        <v>11496</v>
      </c>
      <c r="D29" s="6" t="str">
        <f t="shared" si="5"/>
        <v>СОШ</v>
      </c>
      <c r="E29" s="8" t="str">
        <f t="shared" si="5"/>
        <v>3а</v>
      </c>
      <c r="F29" s="8">
        <f t="shared" si="5"/>
        <v>60</v>
      </c>
      <c r="G29" s="8">
        <f t="shared" si="5"/>
        <v>57</v>
      </c>
      <c r="H29" s="8">
        <f t="shared" si="3"/>
        <v>11496026</v>
      </c>
      <c r="I29" s="36">
        <v>2</v>
      </c>
      <c r="J29" s="36"/>
      <c r="K29" s="37"/>
      <c r="L29" s="37">
        <v>1</v>
      </c>
      <c r="M29" s="36">
        <v>1</v>
      </c>
      <c r="N29" s="36"/>
      <c r="O29" s="37">
        <v>1</v>
      </c>
      <c r="P29" s="37"/>
      <c r="Q29" s="36"/>
      <c r="R29" s="36">
        <v>2</v>
      </c>
      <c r="S29" s="37">
        <v>0</v>
      </c>
      <c r="T29" s="37"/>
      <c r="U29" s="36">
        <v>0</v>
      </c>
      <c r="V29" s="36"/>
      <c r="W29" s="37"/>
      <c r="X29" s="37">
        <v>2</v>
      </c>
      <c r="Y29" s="36">
        <v>1</v>
      </c>
      <c r="Z29" s="36"/>
      <c r="AA29" s="38">
        <f t="shared" si="1"/>
        <v>10</v>
      </c>
    </row>
    <row r="30" spans="1:30" ht="30" customHeight="1" x14ac:dyDescent="0.25">
      <c r="A30" s="4" t="str">
        <f t="shared" si="5"/>
        <v>Московский</v>
      </c>
      <c r="B30" s="12" t="str">
        <f t="shared" si="5"/>
        <v>ГБОУ СОШ №496</v>
      </c>
      <c r="C30" s="6">
        <f t="shared" si="5"/>
        <v>11496</v>
      </c>
      <c r="D30" s="6" t="str">
        <f t="shared" si="5"/>
        <v>СОШ</v>
      </c>
      <c r="E30" s="8" t="str">
        <f t="shared" si="5"/>
        <v>3а</v>
      </c>
      <c r="F30" s="8">
        <f t="shared" si="5"/>
        <v>60</v>
      </c>
      <c r="G30" s="8">
        <f t="shared" si="5"/>
        <v>57</v>
      </c>
      <c r="H30" s="8">
        <f t="shared" si="3"/>
        <v>11496027</v>
      </c>
      <c r="I30" s="36"/>
      <c r="J30" s="36">
        <v>1</v>
      </c>
      <c r="K30" s="37">
        <v>1</v>
      </c>
      <c r="L30" s="37"/>
      <c r="M30" s="36">
        <v>1</v>
      </c>
      <c r="N30" s="36"/>
      <c r="O30" s="37"/>
      <c r="P30" s="37">
        <v>1</v>
      </c>
      <c r="Q30" s="36">
        <v>2</v>
      </c>
      <c r="R30" s="36"/>
      <c r="S30" s="37">
        <v>1</v>
      </c>
      <c r="T30" s="37"/>
      <c r="U30" s="36"/>
      <c r="V30" s="36">
        <v>0</v>
      </c>
      <c r="W30" s="37"/>
      <c r="X30" s="37">
        <v>2</v>
      </c>
      <c r="Y30" s="36">
        <v>1</v>
      </c>
      <c r="Z30" s="36"/>
      <c r="AA30" s="38">
        <f t="shared" si="1"/>
        <v>10</v>
      </c>
    </row>
    <row r="31" spans="1:30" ht="30" customHeight="1" x14ac:dyDescent="0.25">
      <c r="A31" s="4" t="str">
        <f t="shared" si="5"/>
        <v>Московский</v>
      </c>
      <c r="B31" s="12" t="str">
        <f t="shared" si="5"/>
        <v>ГБОУ СОШ №496</v>
      </c>
      <c r="C31" s="6">
        <f t="shared" si="5"/>
        <v>11496</v>
      </c>
      <c r="D31" s="6" t="str">
        <f t="shared" si="5"/>
        <v>СОШ</v>
      </c>
      <c r="E31" s="8" t="str">
        <f t="shared" si="5"/>
        <v>3а</v>
      </c>
      <c r="F31" s="8">
        <f t="shared" si="5"/>
        <v>60</v>
      </c>
      <c r="G31" s="8">
        <f t="shared" si="5"/>
        <v>57</v>
      </c>
      <c r="H31" s="8">
        <f t="shared" si="3"/>
        <v>11496028</v>
      </c>
      <c r="I31" s="36"/>
      <c r="J31" s="36">
        <v>1</v>
      </c>
      <c r="K31" s="37">
        <v>0</v>
      </c>
      <c r="L31" s="37"/>
      <c r="M31" s="36"/>
      <c r="N31" s="36">
        <v>1</v>
      </c>
      <c r="O31" s="37"/>
      <c r="P31" s="37">
        <v>2</v>
      </c>
      <c r="Q31" s="36"/>
      <c r="R31" s="36">
        <v>1</v>
      </c>
      <c r="S31" s="37"/>
      <c r="T31" s="37">
        <v>0</v>
      </c>
      <c r="U31" s="36"/>
      <c r="V31" s="36">
        <v>0</v>
      </c>
      <c r="W31" s="37">
        <v>0</v>
      </c>
      <c r="X31" s="37"/>
      <c r="Y31" s="36"/>
      <c r="Z31" s="36">
        <v>1</v>
      </c>
      <c r="AA31" s="38">
        <f t="shared" si="1"/>
        <v>6</v>
      </c>
    </row>
    <row r="32" spans="1:30" ht="30" customHeight="1" x14ac:dyDescent="0.25">
      <c r="A32" s="4" t="str">
        <f t="shared" si="5"/>
        <v>Московский</v>
      </c>
      <c r="B32" s="12" t="str">
        <f t="shared" si="5"/>
        <v>ГБОУ СОШ №496</v>
      </c>
      <c r="C32" s="6">
        <f t="shared" si="5"/>
        <v>11496</v>
      </c>
      <c r="D32" s="6" t="str">
        <f t="shared" si="5"/>
        <v>СОШ</v>
      </c>
      <c r="E32" s="8" t="str">
        <f t="shared" si="5"/>
        <v>3а</v>
      </c>
      <c r="F32" s="8">
        <f t="shared" si="5"/>
        <v>60</v>
      </c>
      <c r="G32" s="8">
        <f t="shared" si="5"/>
        <v>57</v>
      </c>
      <c r="H32" s="8">
        <f t="shared" si="3"/>
        <v>11496029</v>
      </c>
      <c r="I32" s="36">
        <v>2</v>
      </c>
      <c r="J32" s="36"/>
      <c r="K32" s="37">
        <v>1</v>
      </c>
      <c r="L32" s="37"/>
      <c r="M32" s="36">
        <v>1</v>
      </c>
      <c r="N32" s="36"/>
      <c r="O32" s="37">
        <v>1</v>
      </c>
      <c r="P32" s="37"/>
      <c r="Q32" s="36">
        <v>2</v>
      </c>
      <c r="R32" s="36"/>
      <c r="S32" s="37"/>
      <c r="T32" s="37">
        <v>0</v>
      </c>
      <c r="U32" s="36">
        <v>0</v>
      </c>
      <c r="V32" s="36"/>
      <c r="W32" s="37"/>
      <c r="X32" s="37">
        <v>2</v>
      </c>
      <c r="Y32" s="36"/>
      <c r="Z32" s="36">
        <v>1</v>
      </c>
      <c r="AA32" s="38">
        <f t="shared" si="1"/>
        <v>10</v>
      </c>
    </row>
    <row r="33" spans="1:27" ht="30" customHeight="1" x14ac:dyDescent="0.25">
      <c r="A33" s="4" t="str">
        <f t="shared" si="5"/>
        <v>Московский</v>
      </c>
      <c r="B33" s="12" t="str">
        <f t="shared" si="5"/>
        <v>ГБОУ СОШ №496</v>
      </c>
      <c r="C33" s="6">
        <f t="shared" si="5"/>
        <v>11496</v>
      </c>
      <c r="D33" s="6" t="str">
        <f t="shared" si="5"/>
        <v>СОШ</v>
      </c>
      <c r="E33" s="8" t="str">
        <f t="shared" si="5"/>
        <v>3а</v>
      </c>
      <c r="F33" s="8">
        <f t="shared" si="5"/>
        <v>60</v>
      </c>
      <c r="G33" s="8">
        <f t="shared" si="5"/>
        <v>57</v>
      </c>
      <c r="H33" s="8">
        <f t="shared" si="3"/>
        <v>11496030</v>
      </c>
      <c r="I33" s="36">
        <v>1</v>
      </c>
      <c r="J33" s="36"/>
      <c r="K33" s="37"/>
      <c r="L33" s="37">
        <v>0</v>
      </c>
      <c r="M33" s="36">
        <v>1</v>
      </c>
      <c r="N33" s="36"/>
      <c r="O33" s="37">
        <v>2</v>
      </c>
      <c r="P33" s="37"/>
      <c r="Q33" s="36"/>
      <c r="R33" s="36">
        <v>1</v>
      </c>
      <c r="S33" s="37">
        <v>1</v>
      </c>
      <c r="T33" s="37"/>
      <c r="U33" s="36">
        <v>0</v>
      </c>
      <c r="V33" s="36"/>
      <c r="W33" s="37">
        <v>2</v>
      </c>
      <c r="X33" s="37"/>
      <c r="Y33" s="36"/>
      <c r="Z33" s="36">
        <v>0</v>
      </c>
      <c r="AA33" s="38">
        <f t="shared" si="1"/>
        <v>8</v>
      </c>
    </row>
    <row r="34" spans="1:27" ht="30" customHeight="1" x14ac:dyDescent="0.25">
      <c r="A34" s="4" t="str">
        <f t="shared" si="5"/>
        <v>Московский</v>
      </c>
      <c r="B34" s="12" t="str">
        <f t="shared" si="5"/>
        <v>ГБОУ СОШ №496</v>
      </c>
      <c r="C34" s="6">
        <f t="shared" si="5"/>
        <v>11496</v>
      </c>
      <c r="D34" s="6" t="str">
        <f t="shared" si="5"/>
        <v>СОШ</v>
      </c>
      <c r="E34" s="13" t="s">
        <v>24</v>
      </c>
      <c r="F34" s="8">
        <f t="shared" si="5"/>
        <v>60</v>
      </c>
      <c r="G34" s="8">
        <f t="shared" si="5"/>
        <v>57</v>
      </c>
      <c r="H34" s="8">
        <f t="shared" si="3"/>
        <v>11496031</v>
      </c>
      <c r="I34" s="9"/>
      <c r="J34" s="9">
        <v>2</v>
      </c>
      <c r="K34" s="10">
        <v>1</v>
      </c>
      <c r="L34" s="10"/>
      <c r="M34" s="9">
        <v>1</v>
      </c>
      <c r="N34" s="9"/>
      <c r="O34" s="10">
        <v>2</v>
      </c>
      <c r="P34" s="10"/>
      <c r="Q34" s="9"/>
      <c r="R34" s="9">
        <v>2</v>
      </c>
      <c r="S34" s="10">
        <v>1</v>
      </c>
      <c r="T34" s="10"/>
      <c r="U34" s="9"/>
      <c r="V34" s="9">
        <v>1</v>
      </c>
      <c r="W34" s="10"/>
      <c r="X34" s="10">
        <v>2</v>
      </c>
      <c r="Y34" s="9">
        <v>1</v>
      </c>
      <c r="Z34" s="9"/>
      <c r="AA34" s="11">
        <f>IF(COUNTBLANK(I34:Z34)&lt;=9,SUM(I34:Z34),"Не писал")</f>
        <v>13</v>
      </c>
    </row>
    <row r="35" spans="1:27" ht="30" customHeight="1" x14ac:dyDescent="0.25">
      <c r="A35" s="4" t="str">
        <f t="shared" si="5"/>
        <v>Московский</v>
      </c>
      <c r="B35" s="12" t="str">
        <f t="shared" si="5"/>
        <v>ГБОУ СОШ №496</v>
      </c>
      <c r="C35" s="6">
        <f t="shared" si="5"/>
        <v>11496</v>
      </c>
      <c r="D35" s="6" t="str">
        <f t="shared" si="5"/>
        <v>СОШ</v>
      </c>
      <c r="E35" s="8" t="str">
        <f t="shared" si="5"/>
        <v>3б</v>
      </c>
      <c r="F35" s="8">
        <f t="shared" si="5"/>
        <v>60</v>
      </c>
      <c r="G35" s="8">
        <f t="shared" si="5"/>
        <v>57</v>
      </c>
      <c r="H35" s="8">
        <f t="shared" si="3"/>
        <v>11496032</v>
      </c>
      <c r="I35" s="9"/>
      <c r="J35" s="9">
        <v>2</v>
      </c>
      <c r="K35" s="10">
        <v>1</v>
      </c>
      <c r="L35" s="10"/>
      <c r="M35" s="9">
        <v>1</v>
      </c>
      <c r="N35" s="9"/>
      <c r="O35" s="10"/>
      <c r="P35" s="10">
        <v>1</v>
      </c>
      <c r="Q35" s="9">
        <v>1</v>
      </c>
      <c r="R35" s="9"/>
      <c r="S35" s="10">
        <v>1</v>
      </c>
      <c r="T35" s="10"/>
      <c r="U35" s="9">
        <v>0</v>
      </c>
      <c r="V35" s="9"/>
      <c r="W35" s="10">
        <v>0</v>
      </c>
      <c r="X35" s="10"/>
      <c r="Y35" s="9">
        <v>1</v>
      </c>
      <c r="Z35" s="9"/>
      <c r="AA35" s="11">
        <f t="shared" ref="AA35:AA60" si="6">IF(COUNTBLANK(I35:Z35)&lt;=9,SUM(I35:Z35),"Не писал")</f>
        <v>8</v>
      </c>
    </row>
    <row r="36" spans="1:27" ht="30" customHeight="1" x14ac:dyDescent="0.25">
      <c r="A36" s="4" t="str">
        <f t="shared" si="5"/>
        <v>Московский</v>
      </c>
      <c r="B36" s="12" t="str">
        <f t="shared" si="5"/>
        <v>ГБОУ СОШ №496</v>
      </c>
      <c r="C36" s="6">
        <f t="shared" si="5"/>
        <v>11496</v>
      </c>
      <c r="D36" s="6" t="str">
        <f t="shared" si="5"/>
        <v>СОШ</v>
      </c>
      <c r="E36" s="8" t="str">
        <f t="shared" si="5"/>
        <v>3б</v>
      </c>
      <c r="F36" s="8">
        <f t="shared" si="5"/>
        <v>60</v>
      </c>
      <c r="G36" s="8">
        <f t="shared" si="5"/>
        <v>57</v>
      </c>
      <c r="H36" s="8">
        <f t="shared" si="3"/>
        <v>11496033</v>
      </c>
      <c r="I36" s="9">
        <v>2</v>
      </c>
      <c r="J36" s="9"/>
      <c r="K36" s="10">
        <v>1</v>
      </c>
      <c r="L36" s="10"/>
      <c r="M36" s="9">
        <v>1</v>
      </c>
      <c r="N36" s="9"/>
      <c r="O36" s="10">
        <v>2</v>
      </c>
      <c r="P36" s="10"/>
      <c r="Q36" s="9"/>
      <c r="R36" s="9">
        <v>2</v>
      </c>
      <c r="S36" s="10">
        <v>1</v>
      </c>
      <c r="T36" s="10"/>
      <c r="U36" s="9">
        <v>1</v>
      </c>
      <c r="V36" s="9"/>
      <c r="W36" s="10"/>
      <c r="X36" s="10">
        <v>2</v>
      </c>
      <c r="Y36" s="9"/>
      <c r="Z36" s="9">
        <v>0</v>
      </c>
      <c r="AA36" s="11">
        <f t="shared" si="6"/>
        <v>12</v>
      </c>
    </row>
    <row r="37" spans="1:27" ht="30" customHeight="1" x14ac:dyDescent="0.25">
      <c r="A37" s="4" t="str">
        <f t="shared" si="5"/>
        <v>Московский</v>
      </c>
      <c r="B37" s="12" t="str">
        <f t="shared" si="5"/>
        <v>ГБОУ СОШ №496</v>
      </c>
      <c r="C37" s="6">
        <f t="shared" si="5"/>
        <v>11496</v>
      </c>
      <c r="D37" s="6" t="str">
        <f t="shared" si="5"/>
        <v>СОШ</v>
      </c>
      <c r="E37" s="8" t="str">
        <f t="shared" si="5"/>
        <v>3б</v>
      </c>
      <c r="F37" s="8">
        <f t="shared" si="5"/>
        <v>60</v>
      </c>
      <c r="G37" s="8">
        <f t="shared" si="5"/>
        <v>57</v>
      </c>
      <c r="H37" s="8">
        <f t="shared" si="3"/>
        <v>11496034</v>
      </c>
      <c r="I37" s="9">
        <v>0</v>
      </c>
      <c r="J37" s="9"/>
      <c r="K37" s="10"/>
      <c r="L37" s="10">
        <v>1</v>
      </c>
      <c r="M37" s="9">
        <v>0</v>
      </c>
      <c r="N37" s="9"/>
      <c r="O37" s="10">
        <v>2</v>
      </c>
      <c r="P37" s="10"/>
      <c r="Q37" s="9">
        <v>2</v>
      </c>
      <c r="R37" s="9"/>
      <c r="S37" s="10"/>
      <c r="T37" s="10">
        <v>1</v>
      </c>
      <c r="U37" s="9">
        <v>1</v>
      </c>
      <c r="V37" s="9"/>
      <c r="W37" s="10"/>
      <c r="X37" s="10">
        <v>1</v>
      </c>
      <c r="Y37" s="9">
        <v>1</v>
      </c>
      <c r="Z37" s="9"/>
      <c r="AA37" s="11">
        <f t="shared" si="6"/>
        <v>9</v>
      </c>
    </row>
    <row r="38" spans="1:27" ht="30" customHeight="1" x14ac:dyDescent="0.25">
      <c r="A38" s="4" t="str">
        <f t="shared" ref="A38:G53" si="7">A37</f>
        <v>Московский</v>
      </c>
      <c r="B38" s="12" t="str">
        <f t="shared" si="7"/>
        <v>ГБОУ СОШ №496</v>
      </c>
      <c r="C38" s="6">
        <f t="shared" si="7"/>
        <v>11496</v>
      </c>
      <c r="D38" s="6" t="str">
        <f t="shared" si="7"/>
        <v>СОШ</v>
      </c>
      <c r="E38" s="8" t="str">
        <f t="shared" si="7"/>
        <v>3б</v>
      </c>
      <c r="F38" s="8">
        <f t="shared" si="7"/>
        <v>60</v>
      </c>
      <c r="G38" s="8">
        <f t="shared" si="7"/>
        <v>57</v>
      </c>
      <c r="H38" s="8">
        <f t="shared" si="3"/>
        <v>11496035</v>
      </c>
      <c r="I38" s="9"/>
      <c r="J38" s="9">
        <v>1</v>
      </c>
      <c r="K38" s="10">
        <v>1</v>
      </c>
      <c r="L38" s="10"/>
      <c r="M38" s="9">
        <v>1</v>
      </c>
      <c r="N38" s="9"/>
      <c r="O38" s="10">
        <v>2</v>
      </c>
      <c r="P38" s="10"/>
      <c r="Q38" s="9">
        <v>0</v>
      </c>
      <c r="R38" s="9"/>
      <c r="S38" s="10">
        <v>1</v>
      </c>
      <c r="T38" s="10"/>
      <c r="U38" s="9">
        <v>0</v>
      </c>
      <c r="V38" s="9"/>
      <c r="W38" s="10">
        <v>2</v>
      </c>
      <c r="X38" s="10"/>
      <c r="Y38" s="9"/>
      <c r="Z38" s="9">
        <v>0</v>
      </c>
      <c r="AA38" s="11">
        <f t="shared" si="6"/>
        <v>8</v>
      </c>
    </row>
    <row r="39" spans="1:27" ht="30" customHeight="1" x14ac:dyDescent="0.25">
      <c r="A39" s="4" t="str">
        <f t="shared" si="7"/>
        <v>Московский</v>
      </c>
      <c r="B39" s="12" t="str">
        <f t="shared" si="7"/>
        <v>ГБОУ СОШ №496</v>
      </c>
      <c r="C39" s="6">
        <f t="shared" si="7"/>
        <v>11496</v>
      </c>
      <c r="D39" s="6" t="str">
        <f t="shared" si="7"/>
        <v>СОШ</v>
      </c>
      <c r="E39" s="8" t="str">
        <f t="shared" si="7"/>
        <v>3б</v>
      </c>
      <c r="F39" s="8">
        <f t="shared" si="7"/>
        <v>60</v>
      </c>
      <c r="G39" s="8">
        <f t="shared" si="7"/>
        <v>57</v>
      </c>
      <c r="H39" s="8">
        <f t="shared" si="3"/>
        <v>11496036</v>
      </c>
      <c r="I39" s="9"/>
      <c r="J39" s="9">
        <v>0</v>
      </c>
      <c r="K39" s="10"/>
      <c r="L39" s="10">
        <v>1</v>
      </c>
      <c r="M39" s="9">
        <v>1</v>
      </c>
      <c r="N39" s="9"/>
      <c r="O39" s="10">
        <v>2</v>
      </c>
      <c r="P39" s="10"/>
      <c r="Q39" s="9"/>
      <c r="R39" s="9">
        <v>2</v>
      </c>
      <c r="S39" s="10">
        <v>1</v>
      </c>
      <c r="T39" s="10"/>
      <c r="U39" s="9">
        <v>0</v>
      </c>
      <c r="V39" s="9"/>
      <c r="W39" s="10">
        <v>2</v>
      </c>
      <c r="X39" s="10"/>
      <c r="Y39" s="9">
        <v>1</v>
      </c>
      <c r="Z39" s="9"/>
      <c r="AA39" s="11">
        <f t="shared" si="6"/>
        <v>10</v>
      </c>
    </row>
    <row r="40" spans="1:27" ht="30" customHeight="1" x14ac:dyDescent="0.25">
      <c r="A40" s="4" t="str">
        <f t="shared" si="7"/>
        <v>Московский</v>
      </c>
      <c r="B40" s="12" t="str">
        <f t="shared" si="7"/>
        <v>ГБОУ СОШ №496</v>
      </c>
      <c r="C40" s="6">
        <f t="shared" si="7"/>
        <v>11496</v>
      </c>
      <c r="D40" s="6" t="str">
        <f t="shared" si="7"/>
        <v>СОШ</v>
      </c>
      <c r="E40" s="8" t="str">
        <f t="shared" si="7"/>
        <v>3б</v>
      </c>
      <c r="F40" s="8">
        <f t="shared" si="7"/>
        <v>60</v>
      </c>
      <c r="G40" s="8">
        <f t="shared" si="7"/>
        <v>57</v>
      </c>
      <c r="H40" s="8">
        <f t="shared" si="3"/>
        <v>11496037</v>
      </c>
      <c r="I40" s="9">
        <v>2</v>
      </c>
      <c r="J40" s="9"/>
      <c r="K40" s="10">
        <v>1</v>
      </c>
      <c r="L40" s="10"/>
      <c r="M40" s="9"/>
      <c r="N40" s="9">
        <v>0</v>
      </c>
      <c r="O40" s="10">
        <v>2</v>
      </c>
      <c r="P40" s="10"/>
      <c r="Q40" s="9">
        <v>0</v>
      </c>
      <c r="R40" s="9"/>
      <c r="S40" s="10">
        <v>1</v>
      </c>
      <c r="T40" s="10"/>
      <c r="U40" s="9">
        <v>0</v>
      </c>
      <c r="V40" s="9"/>
      <c r="W40" s="10"/>
      <c r="X40" s="10">
        <v>2</v>
      </c>
      <c r="Y40" s="9">
        <v>0</v>
      </c>
      <c r="Z40" s="9"/>
      <c r="AA40" s="11">
        <f t="shared" si="6"/>
        <v>8</v>
      </c>
    </row>
    <row r="41" spans="1:27" ht="30" customHeight="1" x14ac:dyDescent="0.25">
      <c r="A41" s="4" t="str">
        <f t="shared" si="7"/>
        <v>Московский</v>
      </c>
      <c r="B41" s="12" t="str">
        <f t="shared" si="7"/>
        <v>ГБОУ СОШ №496</v>
      </c>
      <c r="C41" s="6">
        <f t="shared" si="7"/>
        <v>11496</v>
      </c>
      <c r="D41" s="6" t="str">
        <f t="shared" si="7"/>
        <v>СОШ</v>
      </c>
      <c r="E41" s="8" t="str">
        <f t="shared" si="7"/>
        <v>3б</v>
      </c>
      <c r="F41" s="8">
        <f t="shared" si="7"/>
        <v>60</v>
      </c>
      <c r="G41" s="8">
        <f t="shared" si="7"/>
        <v>57</v>
      </c>
      <c r="H41" s="8">
        <f t="shared" si="3"/>
        <v>11496038</v>
      </c>
      <c r="I41" s="9"/>
      <c r="J41" s="9">
        <v>1</v>
      </c>
      <c r="K41" s="10">
        <v>1</v>
      </c>
      <c r="L41" s="10"/>
      <c r="M41" s="9">
        <v>1</v>
      </c>
      <c r="N41" s="9"/>
      <c r="O41" s="10">
        <v>2</v>
      </c>
      <c r="P41" s="10"/>
      <c r="Q41" s="9">
        <v>0</v>
      </c>
      <c r="R41" s="9"/>
      <c r="S41" s="10">
        <v>1</v>
      </c>
      <c r="T41" s="10"/>
      <c r="U41" s="9">
        <v>1</v>
      </c>
      <c r="V41" s="9"/>
      <c r="W41" s="10"/>
      <c r="X41" s="10">
        <v>2</v>
      </c>
      <c r="Y41" s="9">
        <v>1</v>
      </c>
      <c r="Z41" s="9"/>
      <c r="AA41" s="11">
        <f t="shared" si="6"/>
        <v>10</v>
      </c>
    </row>
    <row r="42" spans="1:27" ht="30" customHeight="1" x14ac:dyDescent="0.25">
      <c r="A42" s="4" t="str">
        <f t="shared" si="7"/>
        <v>Московский</v>
      </c>
      <c r="B42" s="12" t="str">
        <f t="shared" si="7"/>
        <v>ГБОУ СОШ №496</v>
      </c>
      <c r="C42" s="6">
        <f t="shared" si="7"/>
        <v>11496</v>
      </c>
      <c r="D42" s="6" t="str">
        <f t="shared" si="7"/>
        <v>СОШ</v>
      </c>
      <c r="E42" s="8" t="str">
        <f t="shared" si="7"/>
        <v>3б</v>
      </c>
      <c r="F42" s="8">
        <f t="shared" si="7"/>
        <v>60</v>
      </c>
      <c r="G42" s="8">
        <f t="shared" si="7"/>
        <v>57</v>
      </c>
      <c r="H42" s="8">
        <f t="shared" si="3"/>
        <v>11496039</v>
      </c>
      <c r="I42" s="9"/>
      <c r="J42" s="9">
        <v>2</v>
      </c>
      <c r="K42" s="10">
        <v>1</v>
      </c>
      <c r="L42" s="10"/>
      <c r="M42" s="9">
        <v>1</v>
      </c>
      <c r="N42" s="9"/>
      <c r="O42" s="10">
        <v>2</v>
      </c>
      <c r="P42" s="10"/>
      <c r="Q42" s="9">
        <v>0</v>
      </c>
      <c r="R42" s="9"/>
      <c r="S42" s="10"/>
      <c r="T42" s="10">
        <v>1</v>
      </c>
      <c r="U42" s="9">
        <v>0</v>
      </c>
      <c r="V42" s="9"/>
      <c r="W42" s="10">
        <v>0</v>
      </c>
      <c r="X42" s="10"/>
      <c r="Y42" s="9">
        <v>1</v>
      </c>
      <c r="Z42" s="9"/>
      <c r="AA42" s="11">
        <f t="shared" si="6"/>
        <v>8</v>
      </c>
    </row>
    <row r="43" spans="1:27" ht="30" customHeight="1" x14ac:dyDescent="0.25">
      <c r="A43" s="4" t="str">
        <f t="shared" si="7"/>
        <v>Московский</v>
      </c>
      <c r="B43" s="12" t="str">
        <f t="shared" si="7"/>
        <v>ГБОУ СОШ №496</v>
      </c>
      <c r="C43" s="6">
        <f t="shared" si="7"/>
        <v>11496</v>
      </c>
      <c r="D43" s="6" t="str">
        <f t="shared" si="7"/>
        <v>СОШ</v>
      </c>
      <c r="E43" s="8" t="str">
        <f t="shared" si="7"/>
        <v>3б</v>
      </c>
      <c r="F43" s="8">
        <f t="shared" si="7"/>
        <v>60</v>
      </c>
      <c r="G43" s="8">
        <f t="shared" si="7"/>
        <v>57</v>
      </c>
      <c r="H43" s="8">
        <f t="shared" si="3"/>
        <v>11496040</v>
      </c>
      <c r="I43" s="9"/>
      <c r="J43" s="9">
        <v>2</v>
      </c>
      <c r="K43" s="10">
        <v>1</v>
      </c>
      <c r="L43" s="10"/>
      <c r="M43" s="9">
        <v>0</v>
      </c>
      <c r="N43" s="9"/>
      <c r="O43" s="10">
        <v>2</v>
      </c>
      <c r="P43" s="10"/>
      <c r="Q43" s="9">
        <v>0</v>
      </c>
      <c r="R43" s="9"/>
      <c r="S43" s="10"/>
      <c r="T43" s="10">
        <v>0</v>
      </c>
      <c r="U43" s="9"/>
      <c r="V43" s="9">
        <v>1</v>
      </c>
      <c r="W43" s="10">
        <v>2</v>
      </c>
      <c r="X43" s="10"/>
      <c r="Y43" s="9">
        <v>1</v>
      </c>
      <c r="Z43" s="9"/>
      <c r="AA43" s="11">
        <f t="shared" si="6"/>
        <v>9</v>
      </c>
    </row>
    <row r="44" spans="1:27" ht="30" customHeight="1" x14ac:dyDescent="0.25">
      <c r="A44" s="4" t="str">
        <f t="shared" si="7"/>
        <v>Московский</v>
      </c>
      <c r="B44" s="12" t="str">
        <f t="shared" si="7"/>
        <v>ГБОУ СОШ №496</v>
      </c>
      <c r="C44" s="6">
        <f t="shared" si="7"/>
        <v>11496</v>
      </c>
      <c r="D44" s="6" t="str">
        <f t="shared" si="7"/>
        <v>СОШ</v>
      </c>
      <c r="E44" s="8" t="str">
        <f t="shared" si="7"/>
        <v>3б</v>
      </c>
      <c r="F44" s="8">
        <f t="shared" si="7"/>
        <v>60</v>
      </c>
      <c r="G44" s="8">
        <f t="shared" si="7"/>
        <v>57</v>
      </c>
      <c r="H44" s="8">
        <f t="shared" si="3"/>
        <v>11496041</v>
      </c>
      <c r="I44" s="9"/>
      <c r="J44" s="9">
        <v>1</v>
      </c>
      <c r="K44" s="10"/>
      <c r="L44" s="10">
        <v>1</v>
      </c>
      <c r="M44" s="9">
        <v>0</v>
      </c>
      <c r="N44" s="9"/>
      <c r="O44" s="10">
        <v>2</v>
      </c>
      <c r="P44" s="10"/>
      <c r="Q44" s="9">
        <v>0</v>
      </c>
      <c r="R44" s="9"/>
      <c r="S44" s="10">
        <v>1</v>
      </c>
      <c r="T44" s="10"/>
      <c r="U44" s="9"/>
      <c r="V44" s="9">
        <v>0</v>
      </c>
      <c r="W44" s="10">
        <v>2</v>
      </c>
      <c r="X44" s="10"/>
      <c r="Y44" s="9">
        <v>0</v>
      </c>
      <c r="Z44" s="9"/>
      <c r="AA44" s="11">
        <f t="shared" si="6"/>
        <v>7</v>
      </c>
    </row>
    <row r="45" spans="1:27" ht="30" customHeight="1" x14ac:dyDescent="0.25">
      <c r="A45" s="4" t="str">
        <f t="shared" si="7"/>
        <v>Московский</v>
      </c>
      <c r="B45" s="12" t="str">
        <f t="shared" si="7"/>
        <v>ГБОУ СОШ №496</v>
      </c>
      <c r="C45" s="6">
        <f t="shared" si="7"/>
        <v>11496</v>
      </c>
      <c r="D45" s="6" t="str">
        <f t="shared" si="7"/>
        <v>СОШ</v>
      </c>
      <c r="E45" s="8" t="str">
        <f t="shared" si="7"/>
        <v>3б</v>
      </c>
      <c r="F45" s="8">
        <f t="shared" si="7"/>
        <v>60</v>
      </c>
      <c r="G45" s="8">
        <f t="shared" si="7"/>
        <v>57</v>
      </c>
      <c r="H45" s="8">
        <f t="shared" si="3"/>
        <v>11496042</v>
      </c>
      <c r="I45" s="9"/>
      <c r="J45" s="9">
        <v>2</v>
      </c>
      <c r="K45" s="10">
        <v>1</v>
      </c>
      <c r="L45" s="10"/>
      <c r="M45" s="9"/>
      <c r="N45" s="9">
        <v>0</v>
      </c>
      <c r="O45" s="10">
        <v>2</v>
      </c>
      <c r="P45" s="10"/>
      <c r="Q45" s="9">
        <v>1</v>
      </c>
      <c r="R45" s="9"/>
      <c r="S45" s="10">
        <v>1</v>
      </c>
      <c r="T45" s="10"/>
      <c r="U45" s="9"/>
      <c r="V45" s="9">
        <v>0</v>
      </c>
      <c r="W45" s="10">
        <v>1</v>
      </c>
      <c r="X45" s="10"/>
      <c r="Y45" s="9">
        <v>1</v>
      </c>
      <c r="Z45" s="9"/>
      <c r="AA45" s="11">
        <f t="shared" si="6"/>
        <v>9</v>
      </c>
    </row>
    <row r="46" spans="1:27" ht="30" customHeight="1" x14ac:dyDescent="0.25">
      <c r="A46" s="4" t="str">
        <f t="shared" si="7"/>
        <v>Московский</v>
      </c>
      <c r="B46" s="12" t="str">
        <f t="shared" si="7"/>
        <v>ГБОУ СОШ №496</v>
      </c>
      <c r="C46" s="6">
        <f t="shared" si="7"/>
        <v>11496</v>
      </c>
      <c r="D46" s="6" t="str">
        <f t="shared" si="7"/>
        <v>СОШ</v>
      </c>
      <c r="E46" s="8" t="str">
        <f t="shared" si="7"/>
        <v>3б</v>
      </c>
      <c r="F46" s="8">
        <f t="shared" si="7"/>
        <v>60</v>
      </c>
      <c r="G46" s="8">
        <f t="shared" si="7"/>
        <v>57</v>
      </c>
      <c r="H46" s="8">
        <f t="shared" si="3"/>
        <v>11496043</v>
      </c>
      <c r="I46" s="9"/>
      <c r="J46" s="9">
        <v>1</v>
      </c>
      <c r="K46" s="10">
        <v>1</v>
      </c>
      <c r="L46" s="10"/>
      <c r="M46" s="9">
        <v>1</v>
      </c>
      <c r="N46" s="9"/>
      <c r="O46" s="10">
        <v>2</v>
      </c>
      <c r="P46" s="10"/>
      <c r="Q46" s="9"/>
      <c r="R46" s="9">
        <v>1</v>
      </c>
      <c r="S46" s="10"/>
      <c r="T46" s="10">
        <v>1</v>
      </c>
      <c r="U46" s="9"/>
      <c r="V46" s="9">
        <v>0</v>
      </c>
      <c r="W46" s="10"/>
      <c r="X46" s="10">
        <v>1</v>
      </c>
      <c r="Y46" s="9">
        <v>0</v>
      </c>
      <c r="Z46" s="9"/>
      <c r="AA46" s="11">
        <f t="shared" si="6"/>
        <v>8</v>
      </c>
    </row>
    <row r="47" spans="1:27" ht="30" customHeight="1" x14ac:dyDescent="0.25">
      <c r="A47" s="4" t="str">
        <f t="shared" si="7"/>
        <v>Московский</v>
      </c>
      <c r="B47" s="12" t="str">
        <f t="shared" si="7"/>
        <v>ГБОУ СОШ №496</v>
      </c>
      <c r="C47" s="6">
        <f t="shared" si="7"/>
        <v>11496</v>
      </c>
      <c r="D47" s="6" t="str">
        <f t="shared" si="7"/>
        <v>СОШ</v>
      </c>
      <c r="E47" s="8" t="str">
        <f t="shared" si="7"/>
        <v>3б</v>
      </c>
      <c r="F47" s="8">
        <f t="shared" si="7"/>
        <v>60</v>
      </c>
      <c r="G47" s="8">
        <f t="shared" si="7"/>
        <v>57</v>
      </c>
      <c r="H47" s="8">
        <f t="shared" si="3"/>
        <v>11496044</v>
      </c>
      <c r="I47" s="9"/>
      <c r="J47" s="9">
        <v>2</v>
      </c>
      <c r="K47" s="10">
        <v>1</v>
      </c>
      <c r="L47" s="10"/>
      <c r="M47" s="9"/>
      <c r="N47" s="9">
        <v>1</v>
      </c>
      <c r="O47" s="10"/>
      <c r="P47" s="10">
        <v>2</v>
      </c>
      <c r="Q47" s="9"/>
      <c r="R47" s="9">
        <v>1</v>
      </c>
      <c r="S47" s="10">
        <v>1</v>
      </c>
      <c r="T47" s="10"/>
      <c r="U47" s="9"/>
      <c r="V47" s="9">
        <v>0</v>
      </c>
      <c r="W47" s="10"/>
      <c r="X47" s="10">
        <v>1</v>
      </c>
      <c r="Y47" s="9"/>
      <c r="Z47" s="9">
        <v>0</v>
      </c>
      <c r="AA47" s="11">
        <f t="shared" si="6"/>
        <v>9</v>
      </c>
    </row>
    <row r="48" spans="1:27" ht="30" customHeight="1" x14ac:dyDescent="0.25">
      <c r="A48" s="4" t="str">
        <f t="shared" si="7"/>
        <v>Московский</v>
      </c>
      <c r="B48" s="12" t="str">
        <f t="shared" si="7"/>
        <v>ГБОУ СОШ №496</v>
      </c>
      <c r="C48" s="6">
        <f t="shared" si="7"/>
        <v>11496</v>
      </c>
      <c r="D48" s="6" t="str">
        <f t="shared" si="7"/>
        <v>СОШ</v>
      </c>
      <c r="E48" s="8" t="str">
        <f t="shared" si="7"/>
        <v>3б</v>
      </c>
      <c r="F48" s="8">
        <f t="shared" si="7"/>
        <v>60</v>
      </c>
      <c r="G48" s="8">
        <f t="shared" si="7"/>
        <v>57</v>
      </c>
      <c r="H48" s="8">
        <f t="shared" si="3"/>
        <v>11496045</v>
      </c>
      <c r="I48" s="9"/>
      <c r="J48" s="9">
        <v>2</v>
      </c>
      <c r="K48" s="10">
        <v>1</v>
      </c>
      <c r="L48" s="10"/>
      <c r="M48" s="9"/>
      <c r="N48" s="9">
        <v>0</v>
      </c>
      <c r="O48" s="10"/>
      <c r="P48" s="10">
        <v>2</v>
      </c>
      <c r="Q48" s="9">
        <v>1</v>
      </c>
      <c r="R48" s="9"/>
      <c r="S48" s="10">
        <v>1</v>
      </c>
      <c r="T48" s="10"/>
      <c r="U48" s="9"/>
      <c r="V48" s="9">
        <v>0</v>
      </c>
      <c r="W48" s="10">
        <v>0</v>
      </c>
      <c r="X48" s="10"/>
      <c r="Y48" s="9">
        <v>0</v>
      </c>
      <c r="Z48" s="9"/>
      <c r="AA48" s="11">
        <f t="shared" si="6"/>
        <v>7</v>
      </c>
    </row>
    <row r="49" spans="1:27" ht="30" customHeight="1" x14ac:dyDescent="0.25">
      <c r="A49" s="4" t="str">
        <f t="shared" si="7"/>
        <v>Московский</v>
      </c>
      <c r="B49" s="12" t="str">
        <f t="shared" si="7"/>
        <v>ГБОУ СОШ №496</v>
      </c>
      <c r="C49" s="6">
        <f t="shared" si="7"/>
        <v>11496</v>
      </c>
      <c r="D49" s="6" t="str">
        <f t="shared" si="7"/>
        <v>СОШ</v>
      </c>
      <c r="E49" s="8" t="str">
        <f t="shared" si="7"/>
        <v>3б</v>
      </c>
      <c r="F49" s="8">
        <f t="shared" si="7"/>
        <v>60</v>
      </c>
      <c r="G49" s="8">
        <f t="shared" si="7"/>
        <v>57</v>
      </c>
      <c r="H49" s="8">
        <f t="shared" si="3"/>
        <v>11496046</v>
      </c>
      <c r="I49" s="9"/>
      <c r="J49" s="9">
        <v>2</v>
      </c>
      <c r="K49" s="10">
        <v>1</v>
      </c>
      <c r="L49" s="10"/>
      <c r="M49" s="9">
        <v>0</v>
      </c>
      <c r="N49" s="9"/>
      <c r="O49" s="10">
        <v>2</v>
      </c>
      <c r="P49" s="10"/>
      <c r="Q49" s="9">
        <v>0</v>
      </c>
      <c r="R49" s="9"/>
      <c r="S49" s="10"/>
      <c r="T49" s="10">
        <v>1</v>
      </c>
      <c r="U49" s="9"/>
      <c r="V49" s="9">
        <v>0</v>
      </c>
      <c r="W49" s="10"/>
      <c r="X49" s="10">
        <v>2</v>
      </c>
      <c r="Y49" s="9">
        <v>1</v>
      </c>
      <c r="Z49" s="9"/>
      <c r="AA49" s="11">
        <f t="shared" si="6"/>
        <v>9</v>
      </c>
    </row>
    <row r="50" spans="1:27" ht="30" customHeight="1" x14ac:dyDescent="0.25">
      <c r="A50" s="4" t="str">
        <f t="shared" si="7"/>
        <v>Московский</v>
      </c>
      <c r="B50" s="12" t="str">
        <f t="shared" si="7"/>
        <v>ГБОУ СОШ №496</v>
      </c>
      <c r="C50" s="6">
        <f t="shared" si="7"/>
        <v>11496</v>
      </c>
      <c r="D50" s="6" t="str">
        <f t="shared" si="7"/>
        <v>СОШ</v>
      </c>
      <c r="E50" s="8" t="str">
        <f t="shared" si="7"/>
        <v>3б</v>
      </c>
      <c r="F50" s="8">
        <f t="shared" si="7"/>
        <v>60</v>
      </c>
      <c r="G50" s="8">
        <f t="shared" si="7"/>
        <v>57</v>
      </c>
      <c r="H50" s="8">
        <f t="shared" si="3"/>
        <v>11496047</v>
      </c>
      <c r="I50" s="9"/>
      <c r="J50" s="9">
        <v>1</v>
      </c>
      <c r="K50" s="10">
        <v>1</v>
      </c>
      <c r="L50" s="10"/>
      <c r="M50" s="9"/>
      <c r="N50" s="9">
        <v>0</v>
      </c>
      <c r="O50" s="10">
        <v>2</v>
      </c>
      <c r="P50" s="10"/>
      <c r="Q50" s="9">
        <v>0</v>
      </c>
      <c r="R50" s="9"/>
      <c r="S50" s="10">
        <v>1</v>
      </c>
      <c r="T50" s="10"/>
      <c r="U50" s="9"/>
      <c r="V50" s="9">
        <v>0</v>
      </c>
      <c r="W50" s="10">
        <v>0</v>
      </c>
      <c r="X50" s="10"/>
      <c r="Y50" s="9"/>
      <c r="Z50" s="9">
        <v>1</v>
      </c>
      <c r="AA50" s="11">
        <f t="shared" si="6"/>
        <v>6</v>
      </c>
    </row>
    <row r="51" spans="1:27" ht="30" customHeight="1" x14ac:dyDescent="0.25">
      <c r="A51" s="4" t="str">
        <f t="shared" si="7"/>
        <v>Московский</v>
      </c>
      <c r="B51" s="12" t="str">
        <f t="shared" si="7"/>
        <v>ГБОУ СОШ №496</v>
      </c>
      <c r="C51" s="6">
        <f t="shared" si="7"/>
        <v>11496</v>
      </c>
      <c r="D51" s="6" t="str">
        <f t="shared" si="7"/>
        <v>СОШ</v>
      </c>
      <c r="E51" s="8" t="str">
        <f t="shared" si="7"/>
        <v>3б</v>
      </c>
      <c r="F51" s="8">
        <f t="shared" si="7"/>
        <v>60</v>
      </c>
      <c r="G51" s="8">
        <f t="shared" si="7"/>
        <v>57</v>
      </c>
      <c r="H51" s="8">
        <f t="shared" si="3"/>
        <v>11496048</v>
      </c>
      <c r="I51" s="9"/>
      <c r="J51" s="9">
        <v>2</v>
      </c>
      <c r="K51" s="10">
        <v>0</v>
      </c>
      <c r="L51" s="10"/>
      <c r="M51" s="9">
        <v>1</v>
      </c>
      <c r="N51" s="9"/>
      <c r="O51" s="10">
        <v>2</v>
      </c>
      <c r="P51" s="10"/>
      <c r="Q51" s="9"/>
      <c r="R51" s="9">
        <v>2</v>
      </c>
      <c r="S51" s="10"/>
      <c r="T51" s="10">
        <v>1</v>
      </c>
      <c r="U51" s="9"/>
      <c r="V51" s="9">
        <v>0</v>
      </c>
      <c r="W51" s="10"/>
      <c r="X51" s="10">
        <v>0</v>
      </c>
      <c r="Y51" s="9">
        <v>1</v>
      </c>
      <c r="Z51" s="9"/>
      <c r="AA51" s="11">
        <f t="shared" si="6"/>
        <v>9</v>
      </c>
    </row>
    <row r="52" spans="1:27" ht="30" customHeight="1" x14ac:dyDescent="0.25">
      <c r="A52" s="4" t="str">
        <f t="shared" si="7"/>
        <v>Московский</v>
      </c>
      <c r="B52" s="12" t="str">
        <f t="shared" si="7"/>
        <v>ГБОУ СОШ №496</v>
      </c>
      <c r="C52" s="6">
        <f t="shared" si="7"/>
        <v>11496</v>
      </c>
      <c r="D52" s="6" t="str">
        <f t="shared" si="7"/>
        <v>СОШ</v>
      </c>
      <c r="E52" s="8" t="str">
        <f t="shared" si="7"/>
        <v>3б</v>
      </c>
      <c r="F52" s="8">
        <f t="shared" si="7"/>
        <v>60</v>
      </c>
      <c r="G52" s="8">
        <f t="shared" si="7"/>
        <v>57</v>
      </c>
      <c r="H52" s="8">
        <f t="shared" si="3"/>
        <v>11496049</v>
      </c>
      <c r="I52" s="9"/>
      <c r="J52" s="9">
        <v>1</v>
      </c>
      <c r="K52" s="10">
        <v>1</v>
      </c>
      <c r="L52" s="10"/>
      <c r="M52" s="9">
        <v>0</v>
      </c>
      <c r="N52" s="9"/>
      <c r="O52" s="10">
        <v>2</v>
      </c>
      <c r="P52" s="10"/>
      <c r="Q52" s="9"/>
      <c r="R52" s="9">
        <v>0</v>
      </c>
      <c r="S52" s="10">
        <v>0</v>
      </c>
      <c r="T52" s="10"/>
      <c r="U52" s="9">
        <v>1</v>
      </c>
      <c r="V52" s="9"/>
      <c r="W52" s="10">
        <v>0</v>
      </c>
      <c r="X52" s="10"/>
      <c r="Y52" s="9">
        <v>0</v>
      </c>
      <c r="Z52" s="9"/>
      <c r="AA52" s="11">
        <f t="shared" si="6"/>
        <v>5</v>
      </c>
    </row>
    <row r="53" spans="1:27" ht="30" customHeight="1" x14ac:dyDescent="0.25">
      <c r="A53" s="4" t="str">
        <f t="shared" si="7"/>
        <v>Московский</v>
      </c>
      <c r="B53" s="12" t="str">
        <f t="shared" si="7"/>
        <v>ГБОУ СОШ №496</v>
      </c>
      <c r="C53" s="6">
        <f t="shared" si="7"/>
        <v>11496</v>
      </c>
      <c r="D53" s="6" t="str">
        <f t="shared" si="7"/>
        <v>СОШ</v>
      </c>
      <c r="E53" s="8" t="str">
        <f t="shared" si="7"/>
        <v>3б</v>
      </c>
      <c r="F53" s="8">
        <f t="shared" si="7"/>
        <v>60</v>
      </c>
      <c r="G53" s="8">
        <f t="shared" si="7"/>
        <v>57</v>
      </c>
      <c r="H53" s="8">
        <f t="shared" si="3"/>
        <v>11496050</v>
      </c>
      <c r="I53" s="9">
        <v>2</v>
      </c>
      <c r="J53" s="9"/>
      <c r="K53" s="10">
        <v>1</v>
      </c>
      <c r="L53" s="10"/>
      <c r="M53" s="9">
        <v>1</v>
      </c>
      <c r="N53" s="9"/>
      <c r="O53" s="10">
        <v>2</v>
      </c>
      <c r="P53" s="10"/>
      <c r="Q53" s="9"/>
      <c r="R53" s="9">
        <v>2</v>
      </c>
      <c r="S53" s="10"/>
      <c r="T53" s="10">
        <v>0</v>
      </c>
      <c r="U53" s="9"/>
      <c r="V53" s="9">
        <v>0</v>
      </c>
      <c r="W53" s="10">
        <v>0</v>
      </c>
      <c r="X53" s="10"/>
      <c r="Y53" s="9">
        <v>0</v>
      </c>
      <c r="Z53" s="9"/>
      <c r="AA53" s="11">
        <f t="shared" si="6"/>
        <v>8</v>
      </c>
    </row>
    <row r="54" spans="1:27" ht="30" customHeight="1" x14ac:dyDescent="0.25">
      <c r="A54" s="4" t="str">
        <f t="shared" ref="A54:G60" si="8">A53</f>
        <v>Московский</v>
      </c>
      <c r="B54" s="12" t="str">
        <f t="shared" si="8"/>
        <v>ГБОУ СОШ №496</v>
      </c>
      <c r="C54" s="6">
        <f t="shared" si="8"/>
        <v>11496</v>
      </c>
      <c r="D54" s="6" t="str">
        <f t="shared" si="8"/>
        <v>СОШ</v>
      </c>
      <c r="E54" s="8" t="str">
        <f t="shared" si="8"/>
        <v>3б</v>
      </c>
      <c r="F54" s="8">
        <f t="shared" si="8"/>
        <v>60</v>
      </c>
      <c r="G54" s="8">
        <f t="shared" si="8"/>
        <v>57</v>
      </c>
      <c r="H54" s="8">
        <f t="shared" si="3"/>
        <v>11496051</v>
      </c>
      <c r="I54" s="9"/>
      <c r="J54" s="9">
        <v>0</v>
      </c>
      <c r="K54" s="10">
        <v>1</v>
      </c>
      <c r="L54" s="10"/>
      <c r="M54" s="9">
        <v>0</v>
      </c>
      <c r="N54" s="9"/>
      <c r="O54" s="10"/>
      <c r="P54" s="10">
        <v>1</v>
      </c>
      <c r="Q54" s="9">
        <v>1</v>
      </c>
      <c r="R54" s="9"/>
      <c r="S54" s="10">
        <v>0</v>
      </c>
      <c r="T54" s="10"/>
      <c r="U54" s="9">
        <v>1</v>
      </c>
      <c r="V54" s="9"/>
      <c r="W54" s="10">
        <v>0</v>
      </c>
      <c r="X54" s="10"/>
      <c r="Y54" s="9">
        <v>0</v>
      </c>
      <c r="Z54" s="9"/>
      <c r="AA54" s="11">
        <f t="shared" si="6"/>
        <v>4</v>
      </c>
    </row>
    <row r="55" spans="1:27" ht="30" customHeight="1" x14ac:dyDescent="0.25">
      <c r="A55" s="4" t="str">
        <f t="shared" si="8"/>
        <v>Московский</v>
      </c>
      <c r="B55" s="12" t="str">
        <f t="shared" si="8"/>
        <v>ГБОУ СОШ №496</v>
      </c>
      <c r="C55" s="6">
        <f t="shared" si="8"/>
        <v>11496</v>
      </c>
      <c r="D55" s="6" t="str">
        <f t="shared" si="8"/>
        <v>СОШ</v>
      </c>
      <c r="E55" s="8" t="str">
        <f t="shared" si="8"/>
        <v>3б</v>
      </c>
      <c r="F55" s="8">
        <f t="shared" si="8"/>
        <v>60</v>
      </c>
      <c r="G55" s="8">
        <f t="shared" si="8"/>
        <v>57</v>
      </c>
      <c r="H55" s="8">
        <f t="shared" si="3"/>
        <v>11496052</v>
      </c>
      <c r="I55" s="9">
        <v>0</v>
      </c>
      <c r="J55" s="9"/>
      <c r="K55" s="10">
        <v>1</v>
      </c>
      <c r="L55" s="10"/>
      <c r="M55" s="9">
        <v>0</v>
      </c>
      <c r="N55" s="9"/>
      <c r="O55" s="10">
        <v>1</v>
      </c>
      <c r="P55" s="10"/>
      <c r="Q55" s="9">
        <v>0</v>
      </c>
      <c r="R55" s="9"/>
      <c r="S55" s="10">
        <v>0</v>
      </c>
      <c r="T55" s="10"/>
      <c r="U55" s="9">
        <v>0</v>
      </c>
      <c r="V55" s="9"/>
      <c r="W55" s="10">
        <v>0</v>
      </c>
      <c r="X55" s="10"/>
      <c r="Y55" s="9">
        <v>0</v>
      </c>
      <c r="Z55" s="9"/>
      <c r="AA55" s="11">
        <f t="shared" si="6"/>
        <v>2</v>
      </c>
    </row>
    <row r="56" spans="1:27" ht="30" customHeight="1" x14ac:dyDescent="0.25">
      <c r="A56" s="4" t="str">
        <f t="shared" si="8"/>
        <v>Московский</v>
      </c>
      <c r="B56" s="12" t="str">
        <f t="shared" si="8"/>
        <v>ГБОУ СОШ №496</v>
      </c>
      <c r="C56" s="6">
        <f t="shared" si="8"/>
        <v>11496</v>
      </c>
      <c r="D56" s="6" t="str">
        <f t="shared" si="8"/>
        <v>СОШ</v>
      </c>
      <c r="E56" s="8" t="str">
        <f t="shared" si="8"/>
        <v>3б</v>
      </c>
      <c r="F56" s="8">
        <f t="shared" si="8"/>
        <v>60</v>
      </c>
      <c r="G56" s="8">
        <f t="shared" si="8"/>
        <v>57</v>
      </c>
      <c r="H56" s="8">
        <f t="shared" si="3"/>
        <v>11496053</v>
      </c>
      <c r="I56" s="9"/>
      <c r="J56" s="9">
        <v>0</v>
      </c>
      <c r="K56" s="10"/>
      <c r="L56" s="10">
        <v>0</v>
      </c>
      <c r="M56" s="9">
        <v>0</v>
      </c>
      <c r="N56" s="9"/>
      <c r="O56" s="10">
        <v>2</v>
      </c>
      <c r="P56" s="10"/>
      <c r="Q56" s="9">
        <v>0</v>
      </c>
      <c r="R56" s="9"/>
      <c r="S56" s="10">
        <v>0</v>
      </c>
      <c r="T56" s="10"/>
      <c r="U56" s="9">
        <v>0</v>
      </c>
      <c r="V56" s="9"/>
      <c r="W56" s="10">
        <v>0</v>
      </c>
      <c r="X56" s="10"/>
      <c r="Y56" s="9">
        <v>0</v>
      </c>
      <c r="Z56" s="9"/>
      <c r="AA56" s="11">
        <f t="shared" si="6"/>
        <v>2</v>
      </c>
    </row>
    <row r="57" spans="1:27" ht="30" customHeight="1" x14ac:dyDescent="0.25">
      <c r="A57" s="4" t="str">
        <f t="shared" si="8"/>
        <v>Московский</v>
      </c>
      <c r="B57" s="12" t="str">
        <f t="shared" si="8"/>
        <v>ГБОУ СОШ №496</v>
      </c>
      <c r="C57" s="6">
        <f t="shared" si="8"/>
        <v>11496</v>
      </c>
      <c r="D57" s="6" t="str">
        <f t="shared" si="8"/>
        <v>СОШ</v>
      </c>
      <c r="E57" s="8" t="str">
        <f t="shared" si="8"/>
        <v>3б</v>
      </c>
      <c r="F57" s="8">
        <f t="shared" si="8"/>
        <v>60</v>
      </c>
      <c r="G57" s="8">
        <f t="shared" si="8"/>
        <v>57</v>
      </c>
      <c r="H57" s="8">
        <f t="shared" si="3"/>
        <v>11496054</v>
      </c>
      <c r="I57" s="9">
        <v>2</v>
      </c>
      <c r="J57" s="9"/>
      <c r="K57" s="10"/>
      <c r="L57" s="10">
        <v>1</v>
      </c>
      <c r="M57" s="9"/>
      <c r="N57" s="9">
        <v>1</v>
      </c>
      <c r="O57" s="10"/>
      <c r="P57" s="10">
        <v>2</v>
      </c>
      <c r="Q57" s="9"/>
      <c r="R57" s="9">
        <v>2</v>
      </c>
      <c r="S57" s="10"/>
      <c r="T57" s="10">
        <v>1</v>
      </c>
      <c r="U57" s="9">
        <v>1</v>
      </c>
      <c r="V57" s="9"/>
      <c r="W57" s="10">
        <v>2</v>
      </c>
      <c r="X57" s="10"/>
      <c r="Y57" s="9"/>
      <c r="Z57" s="9">
        <v>1</v>
      </c>
      <c r="AA57" s="11">
        <f t="shared" si="6"/>
        <v>13</v>
      </c>
    </row>
    <row r="58" spans="1:27" ht="30" customHeight="1" x14ac:dyDescent="0.25">
      <c r="A58" s="4" t="str">
        <f t="shared" si="8"/>
        <v>Московский</v>
      </c>
      <c r="B58" s="12" t="str">
        <f t="shared" si="8"/>
        <v>ГБОУ СОШ №496</v>
      </c>
      <c r="C58" s="6">
        <f t="shared" si="8"/>
        <v>11496</v>
      </c>
      <c r="D58" s="6" t="str">
        <f t="shared" si="8"/>
        <v>СОШ</v>
      </c>
      <c r="E58" s="8" t="str">
        <f t="shared" si="8"/>
        <v>3б</v>
      </c>
      <c r="F58" s="8">
        <f t="shared" si="8"/>
        <v>60</v>
      </c>
      <c r="G58" s="8">
        <f t="shared" si="8"/>
        <v>57</v>
      </c>
      <c r="H58" s="8">
        <f t="shared" si="3"/>
        <v>11496055</v>
      </c>
      <c r="I58" s="9">
        <v>2</v>
      </c>
      <c r="J58" s="9"/>
      <c r="K58" s="10"/>
      <c r="L58" s="10">
        <v>1</v>
      </c>
      <c r="M58" s="9">
        <v>1</v>
      </c>
      <c r="N58" s="9"/>
      <c r="O58" s="10">
        <v>2</v>
      </c>
      <c r="P58" s="10"/>
      <c r="Q58" s="9">
        <v>1</v>
      </c>
      <c r="R58" s="9"/>
      <c r="S58" s="10">
        <v>1</v>
      </c>
      <c r="T58" s="10"/>
      <c r="U58" s="9">
        <v>1</v>
      </c>
      <c r="V58" s="9"/>
      <c r="W58" s="10">
        <v>1</v>
      </c>
      <c r="X58" s="10"/>
      <c r="Y58" s="9">
        <v>1</v>
      </c>
      <c r="Z58" s="9"/>
      <c r="AA58" s="11">
        <f t="shared" si="6"/>
        <v>11</v>
      </c>
    </row>
    <row r="59" spans="1:27" ht="30" customHeight="1" x14ac:dyDescent="0.25">
      <c r="A59" s="4" t="str">
        <f t="shared" si="8"/>
        <v>Московский</v>
      </c>
      <c r="B59" s="12" t="str">
        <f t="shared" si="8"/>
        <v>ГБОУ СОШ №496</v>
      </c>
      <c r="C59" s="6">
        <f t="shared" si="8"/>
        <v>11496</v>
      </c>
      <c r="D59" s="6" t="str">
        <f t="shared" si="8"/>
        <v>СОШ</v>
      </c>
      <c r="E59" s="8" t="str">
        <f t="shared" si="8"/>
        <v>3б</v>
      </c>
      <c r="F59" s="8">
        <f t="shared" si="8"/>
        <v>60</v>
      </c>
      <c r="G59" s="8">
        <f t="shared" si="8"/>
        <v>57</v>
      </c>
      <c r="H59" s="8">
        <f t="shared" si="3"/>
        <v>11496056</v>
      </c>
      <c r="I59" s="9">
        <v>1</v>
      </c>
      <c r="J59" s="9"/>
      <c r="K59" s="10"/>
      <c r="L59" s="10">
        <v>1</v>
      </c>
      <c r="M59" s="9"/>
      <c r="N59" s="9">
        <v>1</v>
      </c>
      <c r="O59" s="10"/>
      <c r="P59" s="10">
        <v>1</v>
      </c>
      <c r="Q59" s="9">
        <v>2</v>
      </c>
      <c r="R59" s="9"/>
      <c r="S59" s="10">
        <v>1</v>
      </c>
      <c r="T59" s="10"/>
      <c r="U59" s="9"/>
      <c r="V59" s="9">
        <v>1</v>
      </c>
      <c r="W59" s="10">
        <v>2</v>
      </c>
      <c r="X59" s="10"/>
      <c r="Y59" s="9">
        <v>0</v>
      </c>
      <c r="Z59" s="9"/>
      <c r="AA59" s="11">
        <f t="shared" si="6"/>
        <v>10</v>
      </c>
    </row>
    <row r="60" spans="1:27" ht="30" customHeight="1" x14ac:dyDescent="0.25">
      <c r="A60" s="4" t="str">
        <f t="shared" si="8"/>
        <v>Московский</v>
      </c>
      <c r="B60" s="12" t="str">
        <f t="shared" si="8"/>
        <v>ГБОУ СОШ №496</v>
      </c>
      <c r="C60" s="6">
        <f t="shared" si="8"/>
        <v>11496</v>
      </c>
      <c r="D60" s="6" t="str">
        <f t="shared" si="8"/>
        <v>СОШ</v>
      </c>
      <c r="E60" s="8" t="str">
        <f t="shared" si="8"/>
        <v>3б</v>
      </c>
      <c r="F60" s="8">
        <f t="shared" si="8"/>
        <v>60</v>
      </c>
      <c r="G60" s="8">
        <f t="shared" si="8"/>
        <v>57</v>
      </c>
      <c r="H60" s="8">
        <f t="shared" si="3"/>
        <v>11496057</v>
      </c>
      <c r="I60" s="9"/>
      <c r="J60" s="9">
        <v>1</v>
      </c>
      <c r="K60" s="10">
        <v>1</v>
      </c>
      <c r="L60" s="10"/>
      <c r="M60" s="9">
        <v>1</v>
      </c>
      <c r="N60" s="9"/>
      <c r="O60" s="10"/>
      <c r="P60" s="10">
        <v>1</v>
      </c>
      <c r="Q60" s="9">
        <v>1</v>
      </c>
      <c r="R60" s="9"/>
      <c r="S60" s="10">
        <v>1</v>
      </c>
      <c r="T60" s="10"/>
      <c r="U60" s="9">
        <v>1</v>
      </c>
      <c r="V60" s="9"/>
      <c r="W60" s="10"/>
      <c r="X60" s="10">
        <v>2</v>
      </c>
      <c r="Y60" s="9">
        <v>1</v>
      </c>
      <c r="Z60" s="9"/>
      <c r="AA60" s="11">
        <f t="shared" si="6"/>
        <v>10</v>
      </c>
    </row>
    <row r="61" spans="1:27" x14ac:dyDescent="0.25">
      <c r="I61" s="15">
        <f>COUNTA(I4:I60)</f>
        <v>24</v>
      </c>
      <c r="J61" s="15">
        <f t="shared" ref="J61:AA61" si="9">COUNTA(J4:J60)</f>
        <v>33</v>
      </c>
      <c r="K61" s="15">
        <f t="shared" si="9"/>
        <v>38</v>
      </c>
      <c r="L61" s="15">
        <f t="shared" si="9"/>
        <v>19</v>
      </c>
      <c r="M61" s="15">
        <f t="shared" si="9"/>
        <v>47</v>
      </c>
      <c r="N61" s="15">
        <f t="shared" si="9"/>
        <v>10</v>
      </c>
      <c r="O61" s="15">
        <f t="shared" si="9"/>
        <v>40</v>
      </c>
      <c r="P61" s="15">
        <f t="shared" si="9"/>
        <v>17</v>
      </c>
      <c r="Q61" s="15">
        <f t="shared" si="9"/>
        <v>35</v>
      </c>
      <c r="R61" s="15">
        <f t="shared" si="9"/>
        <v>22</v>
      </c>
      <c r="S61" s="15">
        <f t="shared" si="9"/>
        <v>47</v>
      </c>
      <c r="T61" s="15">
        <f t="shared" si="9"/>
        <v>10</v>
      </c>
      <c r="U61" s="15">
        <f t="shared" si="9"/>
        <v>34</v>
      </c>
      <c r="V61" s="15">
        <f t="shared" si="9"/>
        <v>23</v>
      </c>
      <c r="W61" s="15">
        <f t="shared" si="9"/>
        <v>37</v>
      </c>
      <c r="X61" s="15">
        <f t="shared" si="9"/>
        <v>20</v>
      </c>
      <c r="Y61" s="15">
        <f t="shared" si="9"/>
        <v>45</v>
      </c>
      <c r="Z61" s="15">
        <f t="shared" si="9"/>
        <v>12</v>
      </c>
      <c r="AA61" s="15">
        <f t="shared" si="9"/>
        <v>57</v>
      </c>
    </row>
    <row r="62" spans="1:27" x14ac:dyDescent="0.25">
      <c r="I62" s="15">
        <f>SUM(I4:I60)/(I61*I63)</f>
        <v>0.85416666666666663</v>
      </c>
      <c r="J62" s="15">
        <f t="shared" ref="J62:AA62" si="10">SUM(J4:J60)/(J61*J63)</f>
        <v>0.63636363636363635</v>
      </c>
      <c r="K62" s="15">
        <f t="shared" si="10"/>
        <v>0.92105263157894735</v>
      </c>
      <c r="L62" s="15">
        <f t="shared" si="10"/>
        <v>0.84210526315789469</v>
      </c>
      <c r="M62" s="15">
        <f t="shared" si="10"/>
        <v>0.82978723404255317</v>
      </c>
      <c r="N62" s="15">
        <f t="shared" si="10"/>
        <v>0.5</v>
      </c>
      <c r="O62" s="15">
        <f t="shared" si="10"/>
        <v>0.83750000000000002</v>
      </c>
      <c r="P62" s="15">
        <f t="shared" si="10"/>
        <v>0.73529411764705888</v>
      </c>
      <c r="Q62" s="15">
        <f t="shared" si="10"/>
        <v>0.48571428571428571</v>
      </c>
      <c r="R62" s="15">
        <f t="shared" si="10"/>
        <v>0.77272727272727271</v>
      </c>
      <c r="S62" s="15">
        <f t="shared" si="10"/>
        <v>0.82978723404255317</v>
      </c>
      <c r="T62" s="15">
        <f t="shared" si="10"/>
        <v>0.6</v>
      </c>
      <c r="U62" s="15">
        <f t="shared" si="10"/>
        <v>0.52941176470588236</v>
      </c>
      <c r="V62" s="15">
        <f t="shared" si="10"/>
        <v>0.30434782608695654</v>
      </c>
      <c r="W62" s="15">
        <f t="shared" si="10"/>
        <v>0.52702702702702697</v>
      </c>
      <c r="X62" s="15">
        <f t="shared" si="10"/>
        <v>0.77500000000000002</v>
      </c>
      <c r="Y62" s="15">
        <f t="shared" si="10"/>
        <v>0.75555555555555554</v>
      </c>
      <c r="Z62" s="15">
        <f t="shared" si="10"/>
        <v>0.58333333333333337</v>
      </c>
      <c r="AA62" s="15">
        <f t="shared" si="10"/>
        <v>0.70040485829959509</v>
      </c>
    </row>
    <row r="63" spans="1:27" s="52" customFormat="1" x14ac:dyDescent="0.25">
      <c r="A63" s="52" t="s">
        <v>120</v>
      </c>
      <c r="E63" s="14"/>
      <c r="F63" s="14"/>
      <c r="G63" s="14"/>
      <c r="H63" s="14"/>
      <c r="I63" s="15">
        <v>2</v>
      </c>
      <c r="J63" s="15">
        <v>2</v>
      </c>
      <c r="K63" s="15">
        <v>1</v>
      </c>
      <c r="L63" s="15">
        <v>1</v>
      </c>
      <c r="M63" s="15">
        <v>1</v>
      </c>
      <c r="N63" s="15">
        <v>1</v>
      </c>
      <c r="O63" s="15">
        <v>2</v>
      </c>
      <c r="P63" s="15">
        <v>2</v>
      </c>
      <c r="Q63" s="15">
        <v>2</v>
      </c>
      <c r="R63" s="15">
        <v>2</v>
      </c>
      <c r="S63" s="86">
        <v>1</v>
      </c>
      <c r="T63" s="15">
        <v>1</v>
      </c>
      <c r="U63" s="87">
        <v>1</v>
      </c>
      <c r="V63" s="15">
        <v>1</v>
      </c>
      <c r="W63" s="15">
        <v>2</v>
      </c>
      <c r="X63" s="15">
        <v>2</v>
      </c>
      <c r="Y63" s="87">
        <v>1</v>
      </c>
      <c r="Z63" s="15">
        <v>1</v>
      </c>
      <c r="AA63" s="15">
        <v>13</v>
      </c>
    </row>
    <row r="64" spans="1:27" x14ac:dyDescent="0.25">
      <c r="I64" s="15">
        <f>SUM(I4:J60)/(57*I63)</f>
        <v>0.72807017543859653</v>
      </c>
      <c r="K64" s="15">
        <f t="shared" ref="K64:AA64" si="11">SUM(K4:L60)/(57*K63)</f>
        <v>0.89473684210526316</v>
      </c>
      <c r="M64" s="15">
        <f t="shared" si="11"/>
        <v>0.77192982456140347</v>
      </c>
      <c r="O64" s="15">
        <f t="shared" si="11"/>
        <v>0.80701754385964908</v>
      </c>
      <c r="Q64" s="15">
        <f t="shared" si="11"/>
        <v>0.59649122807017541</v>
      </c>
      <c r="S64" s="15">
        <f t="shared" si="11"/>
        <v>0.78947368421052633</v>
      </c>
      <c r="U64" s="15">
        <f t="shared" si="11"/>
        <v>0.43859649122807015</v>
      </c>
      <c r="W64" s="15">
        <f t="shared" si="11"/>
        <v>0.61403508771929827</v>
      </c>
      <c r="Y64" s="15">
        <f t="shared" si="11"/>
        <v>0.7192982456140351</v>
      </c>
      <c r="AA64" s="15">
        <f t="shared" si="11"/>
        <v>0.70040485829959509</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allowBlank="1" showErrorMessage="1" sqref="E4:G60 A4"/>
    <dataValidation operator="lessThanOrEqual" allowBlank="1" showInputMessage="1" showErrorMessage="1" sqref="H4:H60"/>
    <dataValidation type="list" allowBlank="1" showInputMessage="1" showErrorMessage="1" sqref="I4:J60 W4:X60 O4:R60">
      <formula1>балл2</formula1>
    </dataValidation>
    <dataValidation type="list" allowBlank="1" showInputMessage="1" showErrorMessage="1" sqref="K4:N60 Y4:Z60 S4:V60">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AD128"/>
  <sheetViews>
    <sheetView showGridLines="0" topLeftCell="A115" zoomScale="65" zoomScaleNormal="65" workbookViewId="0">
      <selection activeCell="A128" sqref="A128:XFD128"/>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49</v>
      </c>
      <c r="C4" s="6">
        <f>VLOOKUP(B4,[19]Списки!$C$1:$E$40,2,FALSE)</f>
        <v>11507</v>
      </c>
      <c r="D4" s="6" t="str">
        <f>VLOOKUP(B4,[19]Списки!$C$1:$E$40,3,FALSE)</f>
        <v>СОШ</v>
      </c>
      <c r="E4" s="7" t="s">
        <v>23</v>
      </c>
      <c r="F4" s="8">
        <v>134</v>
      </c>
      <c r="G4" s="8">
        <v>121</v>
      </c>
      <c r="H4" s="8">
        <f>C4*1000+1</f>
        <v>11507001</v>
      </c>
      <c r="I4" s="9"/>
      <c r="J4" s="9">
        <v>2</v>
      </c>
      <c r="K4" s="10"/>
      <c r="L4" s="10">
        <v>1</v>
      </c>
      <c r="M4" s="9">
        <v>1</v>
      </c>
      <c r="N4" s="9"/>
      <c r="O4" s="10">
        <v>2</v>
      </c>
      <c r="P4" s="10"/>
      <c r="Q4" s="9"/>
      <c r="R4" s="9">
        <v>2</v>
      </c>
      <c r="S4" s="10">
        <v>1</v>
      </c>
      <c r="T4" s="10"/>
      <c r="U4" s="9"/>
      <c r="V4" s="9">
        <v>0</v>
      </c>
      <c r="W4" s="10">
        <v>2</v>
      </c>
      <c r="X4" s="10"/>
      <c r="Y4" s="9">
        <v>1</v>
      </c>
      <c r="Z4" s="9"/>
      <c r="AA4" s="11">
        <f>IF(COUNTBLANK(I4:Z4)&lt;=9,SUM(I4:Z4),"Не писал")</f>
        <v>12</v>
      </c>
      <c r="AC4" s="83" t="s">
        <v>81</v>
      </c>
      <c r="AD4" s="83" t="s">
        <v>150</v>
      </c>
    </row>
    <row r="5" spans="1:30" ht="30" customHeight="1" x14ac:dyDescent="0.25">
      <c r="A5" s="4" t="str">
        <f>A4</f>
        <v>Московский</v>
      </c>
      <c r="B5" s="12" t="str">
        <f t="shared" ref="B5:G20" si="0">B4</f>
        <v>ГБОУ СОШ №507</v>
      </c>
      <c r="C5" s="6">
        <f t="shared" si="0"/>
        <v>11507</v>
      </c>
      <c r="D5" s="6" t="str">
        <f t="shared" si="0"/>
        <v>СОШ</v>
      </c>
      <c r="E5" s="8" t="str">
        <f t="shared" si="0"/>
        <v>3а</v>
      </c>
      <c r="F5" s="8">
        <f t="shared" si="0"/>
        <v>134</v>
      </c>
      <c r="G5" s="8">
        <f t="shared" si="0"/>
        <v>121</v>
      </c>
      <c r="H5" s="8">
        <f>H4+1</f>
        <v>11507002</v>
      </c>
      <c r="I5" s="9"/>
      <c r="J5" s="9">
        <v>2</v>
      </c>
      <c r="K5" s="10">
        <v>1</v>
      </c>
      <c r="L5" s="10"/>
      <c r="M5" s="9">
        <v>1</v>
      </c>
      <c r="N5" s="9"/>
      <c r="O5" s="10"/>
      <c r="P5" s="10">
        <v>2</v>
      </c>
      <c r="Q5" s="9">
        <v>2</v>
      </c>
      <c r="R5" s="9"/>
      <c r="S5" s="10"/>
      <c r="T5" s="10">
        <v>1</v>
      </c>
      <c r="U5" s="9"/>
      <c r="V5" s="9">
        <v>0</v>
      </c>
      <c r="W5" s="10"/>
      <c r="X5" s="10">
        <v>2</v>
      </c>
      <c r="Y5" s="9">
        <v>1</v>
      </c>
      <c r="Z5" s="9"/>
      <c r="AA5" s="11">
        <f t="shared" ref="AA5:AA68" si="1">IF(COUNTBLANK(I5:Z5)&lt;=9,SUM(I5:Z5),"Не писал")</f>
        <v>12</v>
      </c>
      <c r="AC5" s="83">
        <v>0</v>
      </c>
      <c r="AD5" s="83">
        <f>COUNTIF(AA$4:AA$124,AC5)</f>
        <v>0</v>
      </c>
    </row>
    <row r="6" spans="1:30" ht="30" customHeight="1" x14ac:dyDescent="0.25">
      <c r="A6" s="4" t="str">
        <f t="shared" ref="A6:G21" si="2">A5</f>
        <v>Московский</v>
      </c>
      <c r="B6" s="12" t="str">
        <f t="shared" si="0"/>
        <v>ГБОУ СОШ №507</v>
      </c>
      <c r="C6" s="6">
        <f t="shared" si="0"/>
        <v>11507</v>
      </c>
      <c r="D6" s="6" t="str">
        <f t="shared" si="0"/>
        <v>СОШ</v>
      </c>
      <c r="E6" s="8" t="str">
        <f t="shared" si="0"/>
        <v>3а</v>
      </c>
      <c r="F6" s="8">
        <f t="shared" si="0"/>
        <v>134</v>
      </c>
      <c r="G6" s="8">
        <f t="shared" si="0"/>
        <v>121</v>
      </c>
      <c r="H6" s="8">
        <f t="shared" ref="H6:H69" si="3">H5+1</f>
        <v>11507003</v>
      </c>
      <c r="I6" s="9">
        <v>2</v>
      </c>
      <c r="J6" s="9"/>
      <c r="K6" s="10"/>
      <c r="L6" s="10">
        <v>0</v>
      </c>
      <c r="M6" s="9">
        <v>1</v>
      </c>
      <c r="N6" s="9"/>
      <c r="O6" s="10"/>
      <c r="P6" s="10">
        <v>1</v>
      </c>
      <c r="Q6" s="9">
        <v>1</v>
      </c>
      <c r="R6" s="9"/>
      <c r="S6" s="10">
        <v>1</v>
      </c>
      <c r="T6" s="10"/>
      <c r="U6" s="9">
        <v>1</v>
      </c>
      <c r="V6" s="9"/>
      <c r="W6" s="10">
        <v>1</v>
      </c>
      <c r="X6" s="10"/>
      <c r="Y6" s="9">
        <v>0</v>
      </c>
      <c r="Z6" s="9"/>
      <c r="AA6" s="11">
        <f t="shared" si="1"/>
        <v>8</v>
      </c>
      <c r="AC6" s="83">
        <v>1</v>
      </c>
      <c r="AD6" s="83">
        <f t="shared" ref="AD6:AD18" si="4">COUNTIF(AA$4:AA$124,AC6)</f>
        <v>0</v>
      </c>
    </row>
    <row r="7" spans="1:30" ht="30" customHeight="1" x14ac:dyDescent="0.25">
      <c r="A7" s="4" t="str">
        <f t="shared" si="2"/>
        <v>Московский</v>
      </c>
      <c r="B7" s="12" t="str">
        <f t="shared" si="0"/>
        <v>ГБОУ СОШ №507</v>
      </c>
      <c r="C7" s="6">
        <f t="shared" si="0"/>
        <v>11507</v>
      </c>
      <c r="D7" s="6" t="str">
        <f t="shared" si="0"/>
        <v>СОШ</v>
      </c>
      <c r="E7" s="8" t="str">
        <f t="shared" si="0"/>
        <v>3а</v>
      </c>
      <c r="F7" s="8">
        <f t="shared" si="0"/>
        <v>134</v>
      </c>
      <c r="G7" s="8">
        <f t="shared" si="0"/>
        <v>121</v>
      </c>
      <c r="H7" s="8">
        <f t="shared" si="3"/>
        <v>11507004</v>
      </c>
      <c r="I7" s="9">
        <v>2</v>
      </c>
      <c r="J7" s="9"/>
      <c r="K7" s="10">
        <v>1</v>
      </c>
      <c r="L7" s="10"/>
      <c r="M7" s="9">
        <v>1</v>
      </c>
      <c r="N7" s="9"/>
      <c r="O7" s="10"/>
      <c r="P7" s="10">
        <v>2</v>
      </c>
      <c r="Q7" s="9">
        <v>1</v>
      </c>
      <c r="R7" s="9"/>
      <c r="S7" s="10">
        <v>1</v>
      </c>
      <c r="T7" s="10"/>
      <c r="U7" s="9"/>
      <c r="V7" s="9">
        <v>0</v>
      </c>
      <c r="W7" s="10">
        <v>2</v>
      </c>
      <c r="X7" s="10"/>
      <c r="Y7" s="9">
        <v>1</v>
      </c>
      <c r="Z7" s="9"/>
      <c r="AA7" s="11">
        <f t="shared" si="1"/>
        <v>11</v>
      </c>
      <c r="AC7" s="83">
        <v>2</v>
      </c>
      <c r="AD7" s="83">
        <f t="shared" si="4"/>
        <v>0</v>
      </c>
    </row>
    <row r="8" spans="1:30" ht="30" customHeight="1" x14ac:dyDescent="0.25">
      <c r="A8" s="4" t="str">
        <f t="shared" si="2"/>
        <v>Московский</v>
      </c>
      <c r="B8" s="12" t="str">
        <f t="shared" si="0"/>
        <v>ГБОУ СОШ №507</v>
      </c>
      <c r="C8" s="6">
        <f t="shared" si="0"/>
        <v>11507</v>
      </c>
      <c r="D8" s="6" t="str">
        <f t="shared" si="0"/>
        <v>СОШ</v>
      </c>
      <c r="E8" s="8" t="str">
        <f t="shared" si="0"/>
        <v>3а</v>
      </c>
      <c r="F8" s="8">
        <f t="shared" si="0"/>
        <v>134</v>
      </c>
      <c r="G8" s="8">
        <f t="shared" si="0"/>
        <v>121</v>
      </c>
      <c r="H8" s="8">
        <f t="shared" si="3"/>
        <v>11507005</v>
      </c>
      <c r="I8" s="9"/>
      <c r="J8" s="9">
        <v>2</v>
      </c>
      <c r="K8" s="10">
        <v>1</v>
      </c>
      <c r="L8" s="10"/>
      <c r="M8" s="9">
        <v>1</v>
      </c>
      <c r="N8" s="9"/>
      <c r="O8" s="10"/>
      <c r="P8" s="10">
        <v>2</v>
      </c>
      <c r="Q8" s="9">
        <v>2</v>
      </c>
      <c r="R8" s="9"/>
      <c r="S8" s="10"/>
      <c r="T8" s="10">
        <v>1</v>
      </c>
      <c r="U8" s="9"/>
      <c r="V8" s="9">
        <v>0</v>
      </c>
      <c r="W8" s="10">
        <v>2</v>
      </c>
      <c r="X8" s="10"/>
      <c r="Y8" s="9"/>
      <c r="Z8" s="9">
        <v>1</v>
      </c>
      <c r="AA8" s="11">
        <f t="shared" si="1"/>
        <v>12</v>
      </c>
      <c r="AC8" s="83">
        <v>3</v>
      </c>
      <c r="AD8" s="83">
        <f t="shared" si="4"/>
        <v>0</v>
      </c>
    </row>
    <row r="9" spans="1:30" ht="30" customHeight="1" x14ac:dyDescent="0.25">
      <c r="A9" s="4" t="str">
        <f t="shared" si="2"/>
        <v>Московский</v>
      </c>
      <c r="B9" s="12" t="str">
        <f t="shared" si="0"/>
        <v>ГБОУ СОШ №507</v>
      </c>
      <c r="C9" s="6">
        <f t="shared" si="0"/>
        <v>11507</v>
      </c>
      <c r="D9" s="6" t="str">
        <f t="shared" si="0"/>
        <v>СОШ</v>
      </c>
      <c r="E9" s="8" t="str">
        <f t="shared" si="0"/>
        <v>3а</v>
      </c>
      <c r="F9" s="8">
        <f t="shared" si="0"/>
        <v>134</v>
      </c>
      <c r="G9" s="8">
        <f t="shared" si="0"/>
        <v>121</v>
      </c>
      <c r="H9" s="8">
        <f t="shared" si="3"/>
        <v>11507006</v>
      </c>
      <c r="I9" s="9"/>
      <c r="J9" s="9">
        <v>1</v>
      </c>
      <c r="K9" s="10">
        <v>1</v>
      </c>
      <c r="L9" s="10"/>
      <c r="M9" s="9">
        <v>0</v>
      </c>
      <c r="N9" s="9"/>
      <c r="O9" s="10">
        <v>2</v>
      </c>
      <c r="P9" s="10"/>
      <c r="Q9" s="9">
        <v>2</v>
      </c>
      <c r="R9" s="9"/>
      <c r="S9" s="10">
        <v>1</v>
      </c>
      <c r="T9" s="10"/>
      <c r="U9" s="9"/>
      <c r="V9" s="9">
        <v>1</v>
      </c>
      <c r="W9" s="10"/>
      <c r="X9" s="10">
        <v>2</v>
      </c>
      <c r="Y9" s="9">
        <v>0</v>
      </c>
      <c r="Z9" s="9"/>
      <c r="AA9" s="11">
        <f t="shared" si="1"/>
        <v>10</v>
      </c>
      <c r="AC9" s="83">
        <v>4</v>
      </c>
      <c r="AD9" s="83">
        <f t="shared" si="4"/>
        <v>1</v>
      </c>
    </row>
    <row r="10" spans="1:30" ht="30" customHeight="1" x14ac:dyDescent="0.25">
      <c r="A10" s="4" t="str">
        <f t="shared" si="2"/>
        <v>Московский</v>
      </c>
      <c r="B10" s="12" t="str">
        <f t="shared" si="0"/>
        <v>ГБОУ СОШ №507</v>
      </c>
      <c r="C10" s="6">
        <f t="shared" si="0"/>
        <v>11507</v>
      </c>
      <c r="D10" s="6" t="str">
        <f t="shared" si="0"/>
        <v>СОШ</v>
      </c>
      <c r="E10" s="8" t="str">
        <f t="shared" si="0"/>
        <v>3а</v>
      </c>
      <c r="F10" s="8">
        <f t="shared" si="0"/>
        <v>134</v>
      </c>
      <c r="G10" s="8">
        <f t="shared" si="0"/>
        <v>121</v>
      </c>
      <c r="H10" s="8">
        <f t="shared" si="3"/>
        <v>11507007</v>
      </c>
      <c r="I10" s="9">
        <v>2</v>
      </c>
      <c r="J10" s="9"/>
      <c r="K10" s="10"/>
      <c r="L10" s="10">
        <v>1</v>
      </c>
      <c r="M10" s="9">
        <v>1</v>
      </c>
      <c r="N10" s="9"/>
      <c r="O10" s="10">
        <v>2</v>
      </c>
      <c r="P10" s="10"/>
      <c r="Q10" s="9">
        <v>2</v>
      </c>
      <c r="R10" s="9"/>
      <c r="S10" s="10"/>
      <c r="T10" s="10">
        <v>1</v>
      </c>
      <c r="U10" s="9">
        <v>0</v>
      </c>
      <c r="V10" s="9"/>
      <c r="W10" s="10">
        <v>2</v>
      </c>
      <c r="X10" s="10"/>
      <c r="Y10" s="9">
        <v>1</v>
      </c>
      <c r="Z10" s="9"/>
      <c r="AA10" s="11">
        <f t="shared" si="1"/>
        <v>12</v>
      </c>
      <c r="AC10" s="83">
        <v>5</v>
      </c>
      <c r="AD10" s="83">
        <f t="shared" si="4"/>
        <v>0</v>
      </c>
    </row>
    <row r="11" spans="1:30" ht="30" customHeight="1" x14ac:dyDescent="0.25">
      <c r="A11" s="4" t="str">
        <f t="shared" si="2"/>
        <v>Московский</v>
      </c>
      <c r="B11" s="12" t="str">
        <f t="shared" si="0"/>
        <v>ГБОУ СОШ №507</v>
      </c>
      <c r="C11" s="6">
        <f t="shared" si="0"/>
        <v>11507</v>
      </c>
      <c r="D11" s="6" t="str">
        <f t="shared" si="0"/>
        <v>СОШ</v>
      </c>
      <c r="E11" s="8" t="str">
        <f t="shared" si="0"/>
        <v>3а</v>
      </c>
      <c r="F11" s="8">
        <f t="shared" si="0"/>
        <v>134</v>
      </c>
      <c r="G11" s="8">
        <f t="shared" si="0"/>
        <v>121</v>
      </c>
      <c r="H11" s="8">
        <f t="shared" si="3"/>
        <v>11507008</v>
      </c>
      <c r="I11" s="9">
        <v>2</v>
      </c>
      <c r="J11" s="9"/>
      <c r="K11" s="10">
        <v>1</v>
      </c>
      <c r="L11" s="10"/>
      <c r="M11" s="9">
        <v>1</v>
      </c>
      <c r="N11" s="9"/>
      <c r="O11" s="10">
        <v>2</v>
      </c>
      <c r="P11" s="10"/>
      <c r="Q11" s="9"/>
      <c r="R11" s="9">
        <v>2</v>
      </c>
      <c r="S11" s="10">
        <v>1</v>
      </c>
      <c r="T11" s="10"/>
      <c r="U11" s="9">
        <v>1</v>
      </c>
      <c r="V11" s="9"/>
      <c r="W11" s="10"/>
      <c r="X11" s="10">
        <v>2</v>
      </c>
      <c r="Y11" s="9">
        <v>1</v>
      </c>
      <c r="Z11" s="9"/>
      <c r="AA11" s="11">
        <f t="shared" si="1"/>
        <v>13</v>
      </c>
      <c r="AC11" s="83">
        <v>6</v>
      </c>
      <c r="AD11" s="83">
        <f t="shared" si="4"/>
        <v>3</v>
      </c>
    </row>
    <row r="12" spans="1:30" ht="30" customHeight="1" x14ac:dyDescent="0.25">
      <c r="A12" s="4" t="str">
        <f t="shared" si="2"/>
        <v>Московский</v>
      </c>
      <c r="B12" s="12" t="str">
        <f t="shared" si="0"/>
        <v>ГБОУ СОШ №507</v>
      </c>
      <c r="C12" s="6">
        <f t="shared" si="0"/>
        <v>11507</v>
      </c>
      <c r="D12" s="6" t="str">
        <f t="shared" si="0"/>
        <v>СОШ</v>
      </c>
      <c r="E12" s="8" t="str">
        <f t="shared" si="0"/>
        <v>3а</v>
      </c>
      <c r="F12" s="8">
        <f t="shared" si="0"/>
        <v>134</v>
      </c>
      <c r="G12" s="8">
        <f t="shared" si="0"/>
        <v>121</v>
      </c>
      <c r="H12" s="8">
        <f t="shared" si="3"/>
        <v>11507009</v>
      </c>
      <c r="I12" s="9"/>
      <c r="J12" s="9">
        <v>1</v>
      </c>
      <c r="K12" s="10"/>
      <c r="L12" s="10">
        <v>1</v>
      </c>
      <c r="M12" s="9">
        <v>0</v>
      </c>
      <c r="N12" s="9"/>
      <c r="O12" s="10">
        <v>2</v>
      </c>
      <c r="P12" s="10"/>
      <c r="Q12" s="9">
        <v>2</v>
      </c>
      <c r="R12" s="9"/>
      <c r="S12" s="10"/>
      <c r="T12" s="10">
        <v>1</v>
      </c>
      <c r="U12" s="9"/>
      <c r="V12" s="9">
        <v>1</v>
      </c>
      <c r="W12" s="10">
        <v>2</v>
      </c>
      <c r="X12" s="10"/>
      <c r="Y12" s="9">
        <v>0</v>
      </c>
      <c r="Z12" s="9"/>
      <c r="AA12" s="11">
        <f t="shared" si="1"/>
        <v>10</v>
      </c>
      <c r="AC12" s="83">
        <v>7</v>
      </c>
      <c r="AD12" s="83">
        <f t="shared" si="4"/>
        <v>7</v>
      </c>
    </row>
    <row r="13" spans="1:30" ht="30" customHeight="1" x14ac:dyDescent="0.25">
      <c r="A13" s="4" t="str">
        <f t="shared" si="2"/>
        <v>Московский</v>
      </c>
      <c r="B13" s="12" t="str">
        <f t="shared" si="0"/>
        <v>ГБОУ СОШ №507</v>
      </c>
      <c r="C13" s="6">
        <f t="shared" si="0"/>
        <v>11507</v>
      </c>
      <c r="D13" s="6" t="str">
        <f t="shared" si="0"/>
        <v>СОШ</v>
      </c>
      <c r="E13" s="8" t="str">
        <f t="shared" si="0"/>
        <v>3а</v>
      </c>
      <c r="F13" s="8">
        <f t="shared" si="0"/>
        <v>134</v>
      </c>
      <c r="G13" s="8">
        <f t="shared" si="0"/>
        <v>121</v>
      </c>
      <c r="H13" s="8">
        <f t="shared" si="3"/>
        <v>11507010</v>
      </c>
      <c r="I13" s="9"/>
      <c r="J13" s="9">
        <v>2</v>
      </c>
      <c r="K13" s="10"/>
      <c r="L13" s="10">
        <v>1</v>
      </c>
      <c r="M13" s="9">
        <v>1</v>
      </c>
      <c r="N13" s="9"/>
      <c r="O13" s="10"/>
      <c r="P13" s="10">
        <v>2</v>
      </c>
      <c r="Q13" s="9"/>
      <c r="R13" s="9">
        <v>2</v>
      </c>
      <c r="S13" s="10">
        <v>1</v>
      </c>
      <c r="T13" s="10"/>
      <c r="U13" s="9"/>
      <c r="V13" s="9">
        <v>0</v>
      </c>
      <c r="W13" s="10">
        <v>2</v>
      </c>
      <c r="X13" s="10"/>
      <c r="Y13" s="9">
        <v>1</v>
      </c>
      <c r="Z13" s="9"/>
      <c r="AA13" s="11">
        <f t="shared" si="1"/>
        <v>12</v>
      </c>
      <c r="AC13" s="83">
        <v>8</v>
      </c>
      <c r="AD13" s="83">
        <f t="shared" si="4"/>
        <v>19</v>
      </c>
    </row>
    <row r="14" spans="1:30" ht="30" customHeight="1" x14ac:dyDescent="0.25">
      <c r="A14" s="4" t="str">
        <f t="shared" si="2"/>
        <v>Московский</v>
      </c>
      <c r="B14" s="12" t="str">
        <f t="shared" si="0"/>
        <v>ГБОУ СОШ №507</v>
      </c>
      <c r="C14" s="6">
        <f t="shared" si="0"/>
        <v>11507</v>
      </c>
      <c r="D14" s="6" t="str">
        <f t="shared" si="0"/>
        <v>СОШ</v>
      </c>
      <c r="E14" s="8" t="str">
        <f t="shared" si="0"/>
        <v>3а</v>
      </c>
      <c r="F14" s="8">
        <f t="shared" si="0"/>
        <v>134</v>
      </c>
      <c r="G14" s="8">
        <f t="shared" si="0"/>
        <v>121</v>
      </c>
      <c r="H14" s="8">
        <f t="shared" si="3"/>
        <v>11507011</v>
      </c>
      <c r="I14" s="9">
        <v>2</v>
      </c>
      <c r="J14" s="9"/>
      <c r="K14" s="10">
        <v>1</v>
      </c>
      <c r="L14" s="10"/>
      <c r="M14" s="9">
        <v>1</v>
      </c>
      <c r="N14" s="9"/>
      <c r="O14" s="10">
        <v>2</v>
      </c>
      <c r="P14" s="10"/>
      <c r="Q14" s="9"/>
      <c r="R14" s="9">
        <v>2</v>
      </c>
      <c r="S14" s="10">
        <v>1</v>
      </c>
      <c r="T14" s="10"/>
      <c r="U14" s="9">
        <v>1</v>
      </c>
      <c r="V14" s="9"/>
      <c r="W14" s="10"/>
      <c r="X14" s="10">
        <v>1</v>
      </c>
      <c r="Y14" s="9">
        <v>1</v>
      </c>
      <c r="Z14" s="9"/>
      <c r="AA14" s="11">
        <f t="shared" si="1"/>
        <v>12</v>
      </c>
      <c r="AC14" s="83">
        <v>9</v>
      </c>
      <c r="AD14" s="83">
        <f t="shared" si="4"/>
        <v>13</v>
      </c>
    </row>
    <row r="15" spans="1:30" ht="30" customHeight="1" x14ac:dyDescent="0.25">
      <c r="A15" s="4" t="str">
        <f t="shared" si="2"/>
        <v>Московский</v>
      </c>
      <c r="B15" s="12" t="str">
        <f t="shared" si="0"/>
        <v>ГБОУ СОШ №507</v>
      </c>
      <c r="C15" s="6">
        <f t="shared" si="0"/>
        <v>11507</v>
      </c>
      <c r="D15" s="6" t="str">
        <f t="shared" si="0"/>
        <v>СОШ</v>
      </c>
      <c r="E15" s="8" t="str">
        <f t="shared" si="0"/>
        <v>3а</v>
      </c>
      <c r="F15" s="8">
        <f t="shared" si="0"/>
        <v>134</v>
      </c>
      <c r="G15" s="8">
        <f t="shared" si="0"/>
        <v>121</v>
      </c>
      <c r="H15" s="8">
        <f t="shared" si="3"/>
        <v>11507012</v>
      </c>
      <c r="I15" s="9">
        <v>2</v>
      </c>
      <c r="J15" s="9"/>
      <c r="K15" s="10"/>
      <c r="L15" s="10">
        <v>1</v>
      </c>
      <c r="M15" s="9">
        <v>0</v>
      </c>
      <c r="N15" s="9"/>
      <c r="O15" s="10">
        <v>2</v>
      </c>
      <c r="P15" s="10"/>
      <c r="Q15" s="9">
        <v>2</v>
      </c>
      <c r="R15" s="9"/>
      <c r="S15" s="10"/>
      <c r="T15" s="10">
        <v>1</v>
      </c>
      <c r="U15" s="9">
        <v>1</v>
      </c>
      <c r="V15" s="9"/>
      <c r="W15" s="10">
        <v>2</v>
      </c>
      <c r="X15" s="10"/>
      <c r="Y15" s="9">
        <v>1</v>
      </c>
      <c r="Z15" s="9"/>
      <c r="AA15" s="11">
        <f t="shared" si="1"/>
        <v>12</v>
      </c>
      <c r="AC15" s="83">
        <v>10</v>
      </c>
      <c r="AD15" s="83">
        <f t="shared" si="4"/>
        <v>22</v>
      </c>
    </row>
    <row r="16" spans="1:30" ht="30" customHeight="1" x14ac:dyDescent="0.25">
      <c r="A16" s="4" t="str">
        <f t="shared" si="2"/>
        <v>Московский</v>
      </c>
      <c r="B16" s="12" t="str">
        <f t="shared" si="0"/>
        <v>ГБОУ СОШ №507</v>
      </c>
      <c r="C16" s="6">
        <f t="shared" si="0"/>
        <v>11507</v>
      </c>
      <c r="D16" s="6" t="str">
        <f t="shared" si="0"/>
        <v>СОШ</v>
      </c>
      <c r="E16" s="8" t="str">
        <f t="shared" si="0"/>
        <v>3а</v>
      </c>
      <c r="F16" s="8">
        <f t="shared" si="0"/>
        <v>134</v>
      </c>
      <c r="G16" s="8">
        <f t="shared" si="0"/>
        <v>121</v>
      </c>
      <c r="H16" s="8">
        <f t="shared" si="3"/>
        <v>11507013</v>
      </c>
      <c r="I16" s="9"/>
      <c r="J16" s="9">
        <v>2</v>
      </c>
      <c r="K16" s="10">
        <v>1</v>
      </c>
      <c r="L16" s="10"/>
      <c r="M16" s="9">
        <v>1</v>
      </c>
      <c r="N16" s="9"/>
      <c r="O16" s="10">
        <v>2</v>
      </c>
      <c r="P16" s="10"/>
      <c r="Q16" s="9">
        <v>2</v>
      </c>
      <c r="R16" s="9"/>
      <c r="S16" s="10">
        <v>1</v>
      </c>
      <c r="T16" s="10"/>
      <c r="U16" s="9"/>
      <c r="V16" s="9">
        <v>1</v>
      </c>
      <c r="W16" s="10">
        <v>2</v>
      </c>
      <c r="X16" s="10"/>
      <c r="Y16" s="9">
        <v>1</v>
      </c>
      <c r="Z16" s="9"/>
      <c r="AA16" s="11">
        <f t="shared" si="1"/>
        <v>13</v>
      </c>
      <c r="AC16" s="83">
        <v>11</v>
      </c>
      <c r="AD16" s="83">
        <f t="shared" si="4"/>
        <v>23</v>
      </c>
    </row>
    <row r="17" spans="1:30" ht="30" customHeight="1" x14ac:dyDescent="0.25">
      <c r="A17" s="4" t="str">
        <f t="shared" si="2"/>
        <v>Московский</v>
      </c>
      <c r="B17" s="12" t="str">
        <f t="shared" si="0"/>
        <v>ГБОУ СОШ №507</v>
      </c>
      <c r="C17" s="6">
        <f t="shared" si="0"/>
        <v>11507</v>
      </c>
      <c r="D17" s="6" t="str">
        <f t="shared" si="0"/>
        <v>СОШ</v>
      </c>
      <c r="E17" s="8" t="str">
        <f t="shared" si="0"/>
        <v>3а</v>
      </c>
      <c r="F17" s="8">
        <f t="shared" si="0"/>
        <v>134</v>
      </c>
      <c r="G17" s="8">
        <f t="shared" si="0"/>
        <v>121</v>
      </c>
      <c r="H17" s="8">
        <f t="shared" si="3"/>
        <v>11507014</v>
      </c>
      <c r="I17" s="9"/>
      <c r="J17" s="9">
        <v>1</v>
      </c>
      <c r="K17" s="10"/>
      <c r="L17" s="10">
        <v>1</v>
      </c>
      <c r="M17" s="9">
        <v>1</v>
      </c>
      <c r="N17" s="9"/>
      <c r="O17" s="10">
        <v>2</v>
      </c>
      <c r="P17" s="10"/>
      <c r="Q17" s="9">
        <v>2</v>
      </c>
      <c r="R17" s="9"/>
      <c r="S17" s="10"/>
      <c r="T17" s="10">
        <v>1</v>
      </c>
      <c r="U17" s="9"/>
      <c r="V17" s="9">
        <v>0</v>
      </c>
      <c r="W17" s="10">
        <v>1</v>
      </c>
      <c r="X17" s="10"/>
      <c r="Y17" s="9">
        <v>0</v>
      </c>
      <c r="Z17" s="9"/>
      <c r="AA17" s="11">
        <f t="shared" si="1"/>
        <v>9</v>
      </c>
      <c r="AC17" s="83">
        <v>12</v>
      </c>
      <c r="AD17" s="83">
        <f t="shared" si="4"/>
        <v>22</v>
      </c>
    </row>
    <row r="18" spans="1:30" ht="30" customHeight="1" x14ac:dyDescent="0.25">
      <c r="A18" s="4" t="str">
        <f t="shared" si="2"/>
        <v>Московский</v>
      </c>
      <c r="B18" s="12" t="str">
        <f t="shared" si="0"/>
        <v>ГБОУ СОШ №507</v>
      </c>
      <c r="C18" s="6">
        <f t="shared" si="0"/>
        <v>11507</v>
      </c>
      <c r="D18" s="6" t="str">
        <f t="shared" si="0"/>
        <v>СОШ</v>
      </c>
      <c r="E18" s="8" t="str">
        <f t="shared" si="0"/>
        <v>3а</v>
      </c>
      <c r="F18" s="8">
        <f t="shared" si="0"/>
        <v>134</v>
      </c>
      <c r="G18" s="8">
        <f t="shared" si="0"/>
        <v>121</v>
      </c>
      <c r="H18" s="8">
        <f t="shared" si="3"/>
        <v>11507015</v>
      </c>
      <c r="I18" s="9">
        <v>1</v>
      </c>
      <c r="J18" s="9"/>
      <c r="K18" s="10">
        <v>1</v>
      </c>
      <c r="L18" s="10"/>
      <c r="M18" s="9">
        <v>1</v>
      </c>
      <c r="N18" s="9"/>
      <c r="O18" s="10">
        <v>2</v>
      </c>
      <c r="P18" s="10"/>
      <c r="Q18" s="9"/>
      <c r="R18" s="9">
        <v>1</v>
      </c>
      <c r="S18" s="10"/>
      <c r="T18" s="10">
        <v>1</v>
      </c>
      <c r="U18" s="9">
        <v>1</v>
      </c>
      <c r="V18" s="9"/>
      <c r="W18" s="10"/>
      <c r="X18" s="10">
        <v>2</v>
      </c>
      <c r="Y18" s="9">
        <v>1</v>
      </c>
      <c r="Z18" s="9"/>
      <c r="AA18" s="11">
        <f t="shared" si="1"/>
        <v>11</v>
      </c>
      <c r="AC18" s="83">
        <v>13</v>
      </c>
      <c r="AD18" s="83">
        <f t="shared" si="4"/>
        <v>11</v>
      </c>
    </row>
    <row r="19" spans="1:30" ht="30" customHeight="1" x14ac:dyDescent="0.25">
      <c r="A19" s="4" t="str">
        <f t="shared" si="2"/>
        <v>Московский</v>
      </c>
      <c r="B19" s="12" t="str">
        <f t="shared" si="0"/>
        <v>ГБОУ СОШ №507</v>
      </c>
      <c r="C19" s="6">
        <f t="shared" si="0"/>
        <v>11507</v>
      </c>
      <c r="D19" s="6" t="str">
        <f t="shared" si="0"/>
        <v>СОШ</v>
      </c>
      <c r="E19" s="8" t="str">
        <f t="shared" si="0"/>
        <v>3а</v>
      </c>
      <c r="F19" s="8">
        <f t="shared" si="0"/>
        <v>134</v>
      </c>
      <c r="G19" s="8">
        <f t="shared" si="0"/>
        <v>121</v>
      </c>
      <c r="H19" s="8">
        <f t="shared" si="3"/>
        <v>11507016</v>
      </c>
      <c r="I19" s="9">
        <v>2</v>
      </c>
      <c r="J19" s="9"/>
      <c r="K19" s="10">
        <v>1</v>
      </c>
      <c r="L19" s="10"/>
      <c r="M19" s="9">
        <v>1</v>
      </c>
      <c r="N19" s="9"/>
      <c r="O19" s="10">
        <v>2</v>
      </c>
      <c r="P19" s="10"/>
      <c r="Q19" s="9"/>
      <c r="R19" s="9">
        <v>2</v>
      </c>
      <c r="S19" s="10">
        <v>1</v>
      </c>
      <c r="T19" s="10"/>
      <c r="U19" s="9"/>
      <c r="V19" s="9">
        <v>0</v>
      </c>
      <c r="W19" s="10">
        <v>2</v>
      </c>
      <c r="X19" s="10"/>
      <c r="Y19" s="9">
        <v>1</v>
      </c>
      <c r="Z19" s="9"/>
      <c r="AA19" s="11">
        <f t="shared" si="1"/>
        <v>12</v>
      </c>
      <c r="AC19" s="52"/>
      <c r="AD19" s="85">
        <f>SUM(AD5:AD18)</f>
        <v>121</v>
      </c>
    </row>
    <row r="20" spans="1:30" ht="30" customHeight="1" x14ac:dyDescent="0.25">
      <c r="A20" s="4" t="str">
        <f t="shared" si="2"/>
        <v>Московский</v>
      </c>
      <c r="B20" s="12" t="str">
        <f t="shared" si="0"/>
        <v>ГБОУ СОШ №507</v>
      </c>
      <c r="C20" s="6">
        <f t="shared" si="0"/>
        <v>11507</v>
      </c>
      <c r="D20" s="6" t="str">
        <f t="shared" si="0"/>
        <v>СОШ</v>
      </c>
      <c r="E20" s="8" t="str">
        <f t="shared" si="0"/>
        <v>3а</v>
      </c>
      <c r="F20" s="8">
        <f t="shared" si="0"/>
        <v>134</v>
      </c>
      <c r="G20" s="8">
        <f t="shared" si="0"/>
        <v>121</v>
      </c>
      <c r="H20" s="8">
        <f t="shared" si="3"/>
        <v>11507017</v>
      </c>
      <c r="I20" s="9">
        <v>2</v>
      </c>
      <c r="J20" s="9"/>
      <c r="K20" s="10"/>
      <c r="L20" s="10">
        <v>1</v>
      </c>
      <c r="M20" s="9">
        <v>0</v>
      </c>
      <c r="N20" s="9"/>
      <c r="O20" s="10">
        <v>2</v>
      </c>
      <c r="P20" s="10"/>
      <c r="Q20" s="9"/>
      <c r="R20" s="9">
        <v>2</v>
      </c>
      <c r="S20" s="10"/>
      <c r="T20" s="10">
        <v>1</v>
      </c>
      <c r="U20" s="9">
        <v>1</v>
      </c>
      <c r="V20" s="9"/>
      <c r="W20" s="10"/>
      <c r="X20" s="10">
        <v>2</v>
      </c>
      <c r="Y20" s="9">
        <v>1</v>
      </c>
      <c r="Z20" s="9"/>
      <c r="AA20" s="11">
        <f t="shared" si="1"/>
        <v>12</v>
      </c>
    </row>
    <row r="21" spans="1:30" ht="30" customHeight="1" x14ac:dyDescent="0.25">
      <c r="A21" s="4" t="str">
        <f t="shared" si="2"/>
        <v>Московский</v>
      </c>
      <c r="B21" s="12" t="str">
        <f t="shared" si="2"/>
        <v>ГБОУ СОШ №507</v>
      </c>
      <c r="C21" s="6">
        <f t="shared" si="2"/>
        <v>11507</v>
      </c>
      <c r="D21" s="6" t="str">
        <f t="shared" si="2"/>
        <v>СОШ</v>
      </c>
      <c r="E21" s="8" t="str">
        <f t="shared" si="2"/>
        <v>3а</v>
      </c>
      <c r="F21" s="8">
        <f t="shared" si="2"/>
        <v>134</v>
      </c>
      <c r="G21" s="8">
        <f t="shared" si="2"/>
        <v>121</v>
      </c>
      <c r="H21" s="8">
        <f t="shared" si="3"/>
        <v>11507018</v>
      </c>
      <c r="I21" s="9">
        <v>2</v>
      </c>
      <c r="J21" s="9"/>
      <c r="K21" s="10"/>
      <c r="L21" s="10">
        <v>1</v>
      </c>
      <c r="M21" s="9">
        <v>0</v>
      </c>
      <c r="N21" s="9"/>
      <c r="O21" s="10">
        <v>2</v>
      </c>
      <c r="P21" s="10"/>
      <c r="Q21" s="9"/>
      <c r="R21" s="9">
        <v>2</v>
      </c>
      <c r="S21" s="10">
        <v>1</v>
      </c>
      <c r="T21" s="10"/>
      <c r="U21" s="9"/>
      <c r="V21" s="9">
        <v>0</v>
      </c>
      <c r="W21" s="10">
        <v>1</v>
      </c>
      <c r="X21" s="10"/>
      <c r="Y21" s="9">
        <v>1</v>
      </c>
      <c r="Z21" s="9"/>
      <c r="AA21" s="11">
        <f t="shared" si="1"/>
        <v>10</v>
      </c>
    </row>
    <row r="22" spans="1:30" ht="30" customHeight="1" x14ac:dyDescent="0.25">
      <c r="A22" s="4" t="str">
        <f t="shared" ref="A22:G37" si="5">A21</f>
        <v>Московский</v>
      </c>
      <c r="B22" s="12" t="str">
        <f t="shared" si="5"/>
        <v>ГБОУ СОШ №507</v>
      </c>
      <c r="C22" s="6">
        <f t="shared" si="5"/>
        <v>11507</v>
      </c>
      <c r="D22" s="6" t="str">
        <f t="shared" si="5"/>
        <v>СОШ</v>
      </c>
      <c r="E22" s="8" t="str">
        <f t="shared" si="5"/>
        <v>3а</v>
      </c>
      <c r="F22" s="8">
        <f t="shared" si="5"/>
        <v>134</v>
      </c>
      <c r="G22" s="8">
        <f t="shared" si="5"/>
        <v>121</v>
      </c>
      <c r="H22" s="8">
        <f t="shared" si="3"/>
        <v>11507019</v>
      </c>
      <c r="I22" s="9">
        <v>2</v>
      </c>
      <c r="J22" s="9"/>
      <c r="K22" s="10"/>
      <c r="L22" s="10">
        <v>1</v>
      </c>
      <c r="M22" s="9">
        <v>1</v>
      </c>
      <c r="N22" s="9"/>
      <c r="O22" s="10">
        <v>2</v>
      </c>
      <c r="P22" s="10"/>
      <c r="Q22" s="9"/>
      <c r="R22" s="9">
        <v>2</v>
      </c>
      <c r="S22" s="10">
        <v>1</v>
      </c>
      <c r="T22" s="10"/>
      <c r="U22" s="9">
        <v>1</v>
      </c>
      <c r="V22" s="9"/>
      <c r="W22" s="10">
        <v>2</v>
      </c>
      <c r="X22" s="10"/>
      <c r="Y22" s="9">
        <v>1</v>
      </c>
      <c r="Z22" s="9"/>
      <c r="AA22" s="11">
        <f t="shared" si="1"/>
        <v>13</v>
      </c>
    </row>
    <row r="23" spans="1:30" ht="30" customHeight="1" x14ac:dyDescent="0.25">
      <c r="A23" s="4" t="str">
        <f t="shared" si="5"/>
        <v>Московский</v>
      </c>
      <c r="B23" s="12" t="str">
        <f t="shared" si="5"/>
        <v>ГБОУ СОШ №507</v>
      </c>
      <c r="C23" s="6">
        <f t="shared" si="5"/>
        <v>11507</v>
      </c>
      <c r="D23" s="6" t="str">
        <f t="shared" si="5"/>
        <v>СОШ</v>
      </c>
      <c r="E23" s="8" t="str">
        <f t="shared" si="5"/>
        <v>3а</v>
      </c>
      <c r="F23" s="8">
        <f t="shared" si="5"/>
        <v>134</v>
      </c>
      <c r="G23" s="8">
        <f t="shared" si="5"/>
        <v>121</v>
      </c>
      <c r="H23" s="8">
        <f t="shared" si="3"/>
        <v>11507020</v>
      </c>
      <c r="I23" s="9">
        <v>2</v>
      </c>
      <c r="J23" s="9"/>
      <c r="K23" s="10">
        <v>1</v>
      </c>
      <c r="L23" s="10"/>
      <c r="M23" s="9">
        <v>1</v>
      </c>
      <c r="N23" s="9"/>
      <c r="O23" s="10">
        <v>2</v>
      </c>
      <c r="P23" s="10"/>
      <c r="Q23" s="9"/>
      <c r="R23" s="9">
        <v>2</v>
      </c>
      <c r="S23" s="10"/>
      <c r="T23" s="10">
        <v>1</v>
      </c>
      <c r="U23" s="9">
        <v>1</v>
      </c>
      <c r="V23" s="9"/>
      <c r="W23" s="10"/>
      <c r="X23" s="10">
        <v>2</v>
      </c>
      <c r="Y23" s="9">
        <v>1</v>
      </c>
      <c r="Z23" s="9"/>
      <c r="AA23" s="11">
        <f t="shared" si="1"/>
        <v>13</v>
      </c>
    </row>
    <row r="24" spans="1:30" ht="30" customHeight="1" x14ac:dyDescent="0.25">
      <c r="A24" s="4" t="str">
        <f t="shared" si="5"/>
        <v>Московский</v>
      </c>
      <c r="B24" s="12" t="str">
        <f t="shared" si="5"/>
        <v>ГБОУ СОШ №507</v>
      </c>
      <c r="C24" s="6">
        <f t="shared" si="5"/>
        <v>11507</v>
      </c>
      <c r="D24" s="6" t="str">
        <f t="shared" si="5"/>
        <v>СОШ</v>
      </c>
      <c r="E24" s="8" t="str">
        <f t="shared" si="5"/>
        <v>3а</v>
      </c>
      <c r="F24" s="8">
        <f t="shared" si="5"/>
        <v>134</v>
      </c>
      <c r="G24" s="8">
        <f t="shared" si="5"/>
        <v>121</v>
      </c>
      <c r="H24" s="8">
        <f t="shared" si="3"/>
        <v>11507021</v>
      </c>
      <c r="I24" s="9"/>
      <c r="J24" s="9">
        <v>2</v>
      </c>
      <c r="K24" s="10">
        <v>1</v>
      </c>
      <c r="L24" s="10"/>
      <c r="M24" s="9">
        <v>1</v>
      </c>
      <c r="N24" s="9"/>
      <c r="O24" s="10">
        <v>2</v>
      </c>
      <c r="P24" s="10"/>
      <c r="Q24" s="9"/>
      <c r="R24" s="9">
        <v>2</v>
      </c>
      <c r="S24" s="10">
        <v>0</v>
      </c>
      <c r="T24" s="10"/>
      <c r="U24" s="9"/>
      <c r="V24" s="9">
        <v>0</v>
      </c>
      <c r="W24" s="10">
        <v>1</v>
      </c>
      <c r="X24" s="10"/>
      <c r="Y24" s="9">
        <v>1</v>
      </c>
      <c r="Z24" s="9"/>
      <c r="AA24" s="11">
        <f t="shared" si="1"/>
        <v>10</v>
      </c>
    </row>
    <row r="25" spans="1:30" ht="30" customHeight="1" x14ac:dyDescent="0.25">
      <c r="A25" s="4" t="str">
        <f t="shared" si="5"/>
        <v>Московский</v>
      </c>
      <c r="B25" s="12" t="str">
        <f t="shared" si="5"/>
        <v>ГБОУ СОШ №507</v>
      </c>
      <c r="C25" s="6">
        <f t="shared" si="5"/>
        <v>11507</v>
      </c>
      <c r="D25" s="6" t="str">
        <f t="shared" si="5"/>
        <v>СОШ</v>
      </c>
      <c r="E25" s="8" t="str">
        <f t="shared" si="5"/>
        <v>3а</v>
      </c>
      <c r="F25" s="8">
        <f t="shared" si="5"/>
        <v>134</v>
      </c>
      <c r="G25" s="8">
        <f t="shared" si="5"/>
        <v>121</v>
      </c>
      <c r="H25" s="8">
        <f t="shared" si="3"/>
        <v>11507022</v>
      </c>
      <c r="I25" s="9"/>
      <c r="J25" s="9">
        <v>1</v>
      </c>
      <c r="K25" s="10">
        <v>1</v>
      </c>
      <c r="L25" s="10"/>
      <c r="M25" s="9">
        <v>1</v>
      </c>
      <c r="N25" s="9"/>
      <c r="O25" s="10"/>
      <c r="P25" s="10">
        <v>2</v>
      </c>
      <c r="Q25" s="9">
        <v>1</v>
      </c>
      <c r="R25" s="9"/>
      <c r="S25" s="10">
        <v>1</v>
      </c>
      <c r="T25" s="10"/>
      <c r="U25" s="9">
        <v>0</v>
      </c>
      <c r="V25" s="9"/>
      <c r="W25" s="10">
        <v>2</v>
      </c>
      <c r="X25" s="10"/>
      <c r="Y25" s="9"/>
      <c r="Z25" s="9">
        <v>1</v>
      </c>
      <c r="AA25" s="11">
        <f t="shared" si="1"/>
        <v>10</v>
      </c>
    </row>
    <row r="26" spans="1:30" ht="30" customHeight="1" x14ac:dyDescent="0.25">
      <c r="A26" s="4" t="str">
        <f t="shared" si="5"/>
        <v>Московский</v>
      </c>
      <c r="B26" s="12" t="str">
        <f t="shared" si="5"/>
        <v>ГБОУ СОШ №507</v>
      </c>
      <c r="C26" s="6">
        <f t="shared" si="5"/>
        <v>11507</v>
      </c>
      <c r="D26" s="6" t="str">
        <f t="shared" si="5"/>
        <v>СОШ</v>
      </c>
      <c r="E26" s="8" t="str">
        <f t="shared" si="5"/>
        <v>3а</v>
      </c>
      <c r="F26" s="8">
        <f t="shared" si="5"/>
        <v>134</v>
      </c>
      <c r="G26" s="8">
        <f t="shared" si="5"/>
        <v>121</v>
      </c>
      <c r="H26" s="8">
        <f t="shared" si="3"/>
        <v>11507023</v>
      </c>
      <c r="I26" s="9">
        <v>2</v>
      </c>
      <c r="J26" s="9"/>
      <c r="K26" s="10"/>
      <c r="L26" s="10">
        <v>1</v>
      </c>
      <c r="M26" s="9"/>
      <c r="N26" s="9">
        <v>1</v>
      </c>
      <c r="O26" s="10"/>
      <c r="P26" s="10">
        <v>2</v>
      </c>
      <c r="Q26" s="9"/>
      <c r="R26" s="9">
        <v>2</v>
      </c>
      <c r="S26" s="10"/>
      <c r="T26" s="10">
        <v>1</v>
      </c>
      <c r="U26" s="9">
        <v>0</v>
      </c>
      <c r="V26" s="9"/>
      <c r="W26" s="10">
        <v>2</v>
      </c>
      <c r="X26" s="10"/>
      <c r="Y26" s="9">
        <v>1</v>
      </c>
      <c r="Z26" s="9"/>
      <c r="AA26" s="11">
        <f t="shared" si="1"/>
        <v>12</v>
      </c>
    </row>
    <row r="27" spans="1:30" ht="30" customHeight="1" x14ac:dyDescent="0.25">
      <c r="A27" s="4" t="str">
        <f t="shared" si="5"/>
        <v>Московский</v>
      </c>
      <c r="B27" s="12" t="str">
        <f t="shared" si="5"/>
        <v>ГБОУ СОШ №507</v>
      </c>
      <c r="C27" s="6">
        <f t="shared" si="5"/>
        <v>11507</v>
      </c>
      <c r="D27" s="6" t="str">
        <f t="shared" si="5"/>
        <v>СОШ</v>
      </c>
      <c r="E27" s="8" t="str">
        <f t="shared" si="5"/>
        <v>3а</v>
      </c>
      <c r="F27" s="8">
        <f t="shared" si="5"/>
        <v>134</v>
      </c>
      <c r="G27" s="8">
        <f t="shared" si="5"/>
        <v>121</v>
      </c>
      <c r="H27" s="8">
        <f t="shared" si="3"/>
        <v>11507024</v>
      </c>
      <c r="I27" s="9"/>
      <c r="J27" s="9">
        <v>2</v>
      </c>
      <c r="K27" s="10"/>
      <c r="L27" s="10">
        <v>1</v>
      </c>
      <c r="M27" s="9">
        <v>0</v>
      </c>
      <c r="N27" s="9"/>
      <c r="O27" s="10"/>
      <c r="P27" s="10">
        <v>2</v>
      </c>
      <c r="Q27" s="9"/>
      <c r="R27" s="9">
        <v>2</v>
      </c>
      <c r="S27" s="10"/>
      <c r="T27" s="10">
        <v>1</v>
      </c>
      <c r="U27" s="9"/>
      <c r="V27" s="9">
        <v>0</v>
      </c>
      <c r="W27" s="10">
        <v>1</v>
      </c>
      <c r="X27" s="10"/>
      <c r="Y27" s="9">
        <v>1</v>
      </c>
      <c r="Z27" s="9"/>
      <c r="AA27" s="11">
        <f t="shared" si="1"/>
        <v>10</v>
      </c>
    </row>
    <row r="28" spans="1:30" ht="30" customHeight="1" x14ac:dyDescent="0.25">
      <c r="A28" s="4" t="str">
        <f t="shared" si="5"/>
        <v>Московский</v>
      </c>
      <c r="B28" s="12" t="str">
        <f t="shared" si="5"/>
        <v>ГБОУ СОШ №507</v>
      </c>
      <c r="C28" s="6">
        <f t="shared" si="5"/>
        <v>11507</v>
      </c>
      <c r="D28" s="6" t="str">
        <f t="shared" si="5"/>
        <v>СОШ</v>
      </c>
      <c r="E28" s="8" t="str">
        <f t="shared" si="5"/>
        <v>3а</v>
      </c>
      <c r="F28" s="8">
        <f t="shared" si="5"/>
        <v>134</v>
      </c>
      <c r="G28" s="8">
        <f t="shared" si="5"/>
        <v>121</v>
      </c>
      <c r="H28" s="8">
        <f t="shared" si="3"/>
        <v>11507025</v>
      </c>
      <c r="I28" s="9"/>
      <c r="J28" s="9">
        <v>2</v>
      </c>
      <c r="K28" s="10"/>
      <c r="L28" s="10">
        <v>1</v>
      </c>
      <c r="M28" s="9">
        <v>1</v>
      </c>
      <c r="N28" s="9"/>
      <c r="O28" s="10"/>
      <c r="P28" s="10">
        <v>2</v>
      </c>
      <c r="Q28" s="9">
        <v>2</v>
      </c>
      <c r="R28" s="9"/>
      <c r="S28" s="10"/>
      <c r="T28" s="10">
        <v>1</v>
      </c>
      <c r="U28" s="9"/>
      <c r="V28" s="9">
        <v>0</v>
      </c>
      <c r="W28" s="10">
        <v>1</v>
      </c>
      <c r="X28" s="10"/>
      <c r="Y28" s="9">
        <v>1</v>
      </c>
      <c r="Z28" s="9"/>
      <c r="AA28" s="11">
        <f t="shared" si="1"/>
        <v>11</v>
      </c>
    </row>
    <row r="29" spans="1:30" ht="30" customHeight="1" x14ac:dyDescent="0.25">
      <c r="A29" s="4" t="str">
        <f t="shared" si="5"/>
        <v>Московский</v>
      </c>
      <c r="B29" s="12" t="str">
        <f t="shared" si="5"/>
        <v>ГБОУ СОШ №507</v>
      </c>
      <c r="C29" s="6">
        <f t="shared" si="5"/>
        <v>11507</v>
      </c>
      <c r="D29" s="6" t="str">
        <f t="shared" si="5"/>
        <v>СОШ</v>
      </c>
      <c r="E29" s="8" t="str">
        <f t="shared" si="5"/>
        <v>3а</v>
      </c>
      <c r="F29" s="8">
        <f t="shared" si="5"/>
        <v>134</v>
      </c>
      <c r="G29" s="8">
        <f t="shared" si="5"/>
        <v>121</v>
      </c>
      <c r="H29" s="8">
        <f t="shared" si="3"/>
        <v>11507026</v>
      </c>
      <c r="I29" s="9">
        <v>2</v>
      </c>
      <c r="J29" s="9"/>
      <c r="K29" s="10">
        <v>1</v>
      </c>
      <c r="L29" s="10"/>
      <c r="M29" s="9">
        <v>1</v>
      </c>
      <c r="N29" s="9"/>
      <c r="O29" s="10"/>
      <c r="P29" s="10">
        <v>2</v>
      </c>
      <c r="Q29" s="9"/>
      <c r="R29" s="9">
        <v>2</v>
      </c>
      <c r="S29" s="10"/>
      <c r="T29" s="10">
        <v>1</v>
      </c>
      <c r="U29" s="9">
        <v>1</v>
      </c>
      <c r="V29" s="9"/>
      <c r="W29" s="10">
        <v>2</v>
      </c>
      <c r="X29" s="10"/>
      <c r="Y29" s="9">
        <v>1</v>
      </c>
      <c r="Z29" s="9"/>
      <c r="AA29" s="11">
        <f t="shared" si="1"/>
        <v>13</v>
      </c>
    </row>
    <row r="30" spans="1:30" ht="30" customHeight="1" x14ac:dyDescent="0.25">
      <c r="A30" s="4" t="str">
        <f t="shared" si="5"/>
        <v>Московский</v>
      </c>
      <c r="B30" s="12" t="str">
        <f t="shared" si="5"/>
        <v>ГБОУ СОШ №507</v>
      </c>
      <c r="C30" s="6">
        <f t="shared" si="5"/>
        <v>11507</v>
      </c>
      <c r="D30" s="6" t="str">
        <f t="shared" si="5"/>
        <v>СОШ</v>
      </c>
      <c r="E30" s="8" t="str">
        <f t="shared" si="5"/>
        <v>3а</v>
      </c>
      <c r="F30" s="8">
        <f t="shared" si="5"/>
        <v>134</v>
      </c>
      <c r="G30" s="8">
        <f t="shared" si="5"/>
        <v>121</v>
      </c>
      <c r="H30" s="8">
        <f t="shared" si="3"/>
        <v>11507027</v>
      </c>
      <c r="I30" s="9"/>
      <c r="J30" s="9">
        <v>2</v>
      </c>
      <c r="K30" s="10"/>
      <c r="L30" s="10">
        <v>1</v>
      </c>
      <c r="M30" s="9">
        <v>1</v>
      </c>
      <c r="N30" s="9"/>
      <c r="O30" s="10">
        <v>2</v>
      </c>
      <c r="P30" s="10"/>
      <c r="Q30" s="9"/>
      <c r="R30" s="9">
        <v>2</v>
      </c>
      <c r="S30" s="10"/>
      <c r="T30" s="10">
        <v>1</v>
      </c>
      <c r="U30" s="9"/>
      <c r="V30" s="9">
        <v>0</v>
      </c>
      <c r="W30" s="10">
        <v>1</v>
      </c>
      <c r="X30" s="10"/>
      <c r="Y30" s="9"/>
      <c r="Z30" s="9">
        <v>1</v>
      </c>
      <c r="AA30" s="11">
        <f t="shared" si="1"/>
        <v>11</v>
      </c>
    </row>
    <row r="31" spans="1:30" ht="30" customHeight="1" x14ac:dyDescent="0.25">
      <c r="A31" s="4" t="str">
        <f t="shared" si="5"/>
        <v>Московский</v>
      </c>
      <c r="B31" s="12" t="str">
        <f t="shared" si="5"/>
        <v>ГБОУ СОШ №507</v>
      </c>
      <c r="C31" s="6">
        <f t="shared" si="5"/>
        <v>11507</v>
      </c>
      <c r="D31" s="6" t="str">
        <f t="shared" si="5"/>
        <v>СОШ</v>
      </c>
      <c r="E31" s="8" t="str">
        <f t="shared" si="5"/>
        <v>3а</v>
      </c>
      <c r="F31" s="8">
        <f t="shared" si="5"/>
        <v>134</v>
      </c>
      <c r="G31" s="8">
        <f t="shared" si="5"/>
        <v>121</v>
      </c>
      <c r="H31" s="8">
        <f t="shared" si="3"/>
        <v>11507028</v>
      </c>
      <c r="I31" s="9"/>
      <c r="J31" s="9">
        <v>1</v>
      </c>
      <c r="K31" s="10"/>
      <c r="L31" s="10">
        <v>1</v>
      </c>
      <c r="M31" s="9">
        <v>1</v>
      </c>
      <c r="N31" s="9"/>
      <c r="O31" s="10">
        <v>2</v>
      </c>
      <c r="P31" s="10"/>
      <c r="Q31" s="9">
        <v>2</v>
      </c>
      <c r="R31" s="9"/>
      <c r="S31" s="10">
        <v>1</v>
      </c>
      <c r="T31" s="10"/>
      <c r="U31" s="9"/>
      <c r="V31" s="9">
        <v>0</v>
      </c>
      <c r="W31" s="10"/>
      <c r="X31" s="10">
        <v>2</v>
      </c>
      <c r="Y31" s="9">
        <v>1</v>
      </c>
      <c r="Z31" s="9"/>
      <c r="AA31" s="11">
        <f t="shared" si="1"/>
        <v>11</v>
      </c>
    </row>
    <row r="32" spans="1:30" ht="30" customHeight="1" x14ac:dyDescent="0.25">
      <c r="A32" s="4" t="str">
        <f t="shared" si="5"/>
        <v>Московский</v>
      </c>
      <c r="B32" s="12" t="str">
        <f t="shared" si="5"/>
        <v>ГБОУ СОШ №507</v>
      </c>
      <c r="C32" s="6">
        <f t="shared" si="5"/>
        <v>11507</v>
      </c>
      <c r="D32" s="6" t="str">
        <f t="shared" si="5"/>
        <v>СОШ</v>
      </c>
      <c r="E32" s="13" t="s">
        <v>24</v>
      </c>
      <c r="F32" s="8">
        <f t="shared" si="5"/>
        <v>134</v>
      </c>
      <c r="G32" s="8">
        <f t="shared" si="5"/>
        <v>121</v>
      </c>
      <c r="H32" s="8">
        <f t="shared" si="3"/>
        <v>11507029</v>
      </c>
      <c r="I32" s="9"/>
      <c r="J32" s="9">
        <v>2</v>
      </c>
      <c r="K32" s="10">
        <v>1</v>
      </c>
      <c r="L32" s="10"/>
      <c r="M32" s="9">
        <v>0</v>
      </c>
      <c r="N32" s="9"/>
      <c r="O32" s="10">
        <v>2</v>
      </c>
      <c r="P32" s="10"/>
      <c r="Q32" s="9"/>
      <c r="R32" s="9">
        <v>2</v>
      </c>
      <c r="S32" s="10">
        <v>1</v>
      </c>
      <c r="T32" s="10"/>
      <c r="U32" s="9"/>
      <c r="V32" s="9">
        <v>1</v>
      </c>
      <c r="W32" s="10">
        <v>1</v>
      </c>
      <c r="X32" s="10"/>
      <c r="Y32" s="9"/>
      <c r="Z32" s="9">
        <v>1</v>
      </c>
      <c r="AA32" s="11">
        <f t="shared" si="1"/>
        <v>11</v>
      </c>
    </row>
    <row r="33" spans="1:27" ht="30" customHeight="1" x14ac:dyDescent="0.25">
      <c r="A33" s="4" t="str">
        <f t="shared" si="5"/>
        <v>Московский</v>
      </c>
      <c r="B33" s="12" t="str">
        <f t="shared" si="5"/>
        <v>ГБОУ СОШ №507</v>
      </c>
      <c r="C33" s="6">
        <f t="shared" si="5"/>
        <v>11507</v>
      </c>
      <c r="D33" s="6" t="str">
        <f t="shared" si="5"/>
        <v>СОШ</v>
      </c>
      <c r="E33" s="8" t="str">
        <f t="shared" si="5"/>
        <v>3б</v>
      </c>
      <c r="F33" s="8">
        <f t="shared" si="5"/>
        <v>134</v>
      </c>
      <c r="G33" s="8">
        <f t="shared" si="5"/>
        <v>121</v>
      </c>
      <c r="H33" s="8">
        <f t="shared" si="3"/>
        <v>11507030</v>
      </c>
      <c r="I33" s="9">
        <v>2</v>
      </c>
      <c r="J33" s="9"/>
      <c r="K33" s="10">
        <v>0</v>
      </c>
      <c r="L33" s="10"/>
      <c r="M33" s="9">
        <v>0</v>
      </c>
      <c r="N33" s="9"/>
      <c r="O33" s="10">
        <v>2</v>
      </c>
      <c r="P33" s="10"/>
      <c r="Q33" s="9"/>
      <c r="R33" s="9">
        <v>1</v>
      </c>
      <c r="S33" s="10"/>
      <c r="T33" s="10">
        <v>0</v>
      </c>
      <c r="U33" s="9">
        <v>1</v>
      </c>
      <c r="V33" s="9"/>
      <c r="W33" s="10"/>
      <c r="X33" s="10">
        <v>2</v>
      </c>
      <c r="Y33" s="9">
        <v>0</v>
      </c>
      <c r="Z33" s="9"/>
      <c r="AA33" s="11">
        <f t="shared" si="1"/>
        <v>8</v>
      </c>
    </row>
    <row r="34" spans="1:27" ht="30" customHeight="1" x14ac:dyDescent="0.25">
      <c r="A34" s="4" t="str">
        <f t="shared" si="5"/>
        <v>Московский</v>
      </c>
      <c r="B34" s="12" t="str">
        <f t="shared" si="5"/>
        <v>ГБОУ СОШ №507</v>
      </c>
      <c r="C34" s="6">
        <f t="shared" si="5"/>
        <v>11507</v>
      </c>
      <c r="D34" s="6" t="str">
        <f t="shared" si="5"/>
        <v>СОШ</v>
      </c>
      <c r="E34" s="8" t="str">
        <f t="shared" si="5"/>
        <v>3б</v>
      </c>
      <c r="F34" s="8">
        <f t="shared" si="5"/>
        <v>134</v>
      </c>
      <c r="G34" s="8">
        <f t="shared" si="5"/>
        <v>121</v>
      </c>
      <c r="H34" s="8">
        <f t="shared" si="3"/>
        <v>11507031</v>
      </c>
      <c r="I34" s="9">
        <v>0</v>
      </c>
      <c r="J34" s="9"/>
      <c r="K34" s="10">
        <v>1</v>
      </c>
      <c r="L34" s="10"/>
      <c r="M34" s="9">
        <v>1</v>
      </c>
      <c r="N34" s="9"/>
      <c r="O34" s="10">
        <v>1</v>
      </c>
      <c r="P34" s="10"/>
      <c r="Q34" s="9"/>
      <c r="R34" s="9">
        <v>2</v>
      </c>
      <c r="S34" s="10">
        <v>0</v>
      </c>
      <c r="T34" s="10"/>
      <c r="U34" s="9"/>
      <c r="V34" s="9">
        <v>0</v>
      </c>
      <c r="W34" s="10">
        <v>1</v>
      </c>
      <c r="X34" s="10"/>
      <c r="Y34" s="9">
        <v>1</v>
      </c>
      <c r="Z34" s="9"/>
      <c r="AA34" s="11">
        <f t="shared" si="1"/>
        <v>7</v>
      </c>
    </row>
    <row r="35" spans="1:27" ht="30" customHeight="1" x14ac:dyDescent="0.25">
      <c r="A35" s="4" t="str">
        <f t="shared" si="5"/>
        <v>Московский</v>
      </c>
      <c r="B35" s="12" t="str">
        <f t="shared" si="5"/>
        <v>ГБОУ СОШ №507</v>
      </c>
      <c r="C35" s="6">
        <f t="shared" si="5"/>
        <v>11507</v>
      </c>
      <c r="D35" s="6" t="str">
        <f t="shared" si="5"/>
        <v>СОШ</v>
      </c>
      <c r="E35" s="8" t="str">
        <f t="shared" si="5"/>
        <v>3б</v>
      </c>
      <c r="F35" s="8">
        <f t="shared" si="5"/>
        <v>134</v>
      </c>
      <c r="G35" s="8">
        <f t="shared" si="5"/>
        <v>121</v>
      </c>
      <c r="H35" s="8">
        <f t="shared" si="3"/>
        <v>11507032</v>
      </c>
      <c r="I35" s="9"/>
      <c r="J35" s="9">
        <v>0</v>
      </c>
      <c r="K35" s="10">
        <v>0</v>
      </c>
      <c r="L35" s="10"/>
      <c r="M35" s="9">
        <v>1</v>
      </c>
      <c r="N35" s="9"/>
      <c r="O35" s="10">
        <v>2</v>
      </c>
      <c r="P35" s="10"/>
      <c r="Q35" s="9"/>
      <c r="R35" s="9">
        <v>2</v>
      </c>
      <c r="S35" s="10"/>
      <c r="T35" s="10">
        <v>0</v>
      </c>
      <c r="U35" s="9"/>
      <c r="V35" s="9">
        <v>0</v>
      </c>
      <c r="W35" s="10">
        <v>1</v>
      </c>
      <c r="X35" s="10"/>
      <c r="Y35" s="9">
        <v>0</v>
      </c>
      <c r="Z35" s="9"/>
      <c r="AA35" s="11">
        <f t="shared" si="1"/>
        <v>6</v>
      </c>
    </row>
    <row r="36" spans="1:27" ht="30" customHeight="1" x14ac:dyDescent="0.25">
      <c r="A36" s="4" t="str">
        <f t="shared" si="5"/>
        <v>Московский</v>
      </c>
      <c r="B36" s="12" t="str">
        <f t="shared" si="5"/>
        <v>ГБОУ СОШ №507</v>
      </c>
      <c r="C36" s="6">
        <f t="shared" si="5"/>
        <v>11507</v>
      </c>
      <c r="D36" s="6" t="str">
        <f t="shared" si="5"/>
        <v>СОШ</v>
      </c>
      <c r="E36" s="8" t="str">
        <f t="shared" si="5"/>
        <v>3б</v>
      </c>
      <c r="F36" s="8">
        <f t="shared" si="5"/>
        <v>134</v>
      </c>
      <c r="G36" s="8">
        <f t="shared" si="5"/>
        <v>121</v>
      </c>
      <c r="H36" s="8">
        <f t="shared" si="3"/>
        <v>11507033</v>
      </c>
      <c r="I36" s="9">
        <v>2</v>
      </c>
      <c r="J36" s="9"/>
      <c r="K36" s="10">
        <v>0</v>
      </c>
      <c r="L36" s="10"/>
      <c r="M36" s="9"/>
      <c r="N36" s="9">
        <v>0</v>
      </c>
      <c r="O36" s="10">
        <v>1</v>
      </c>
      <c r="P36" s="10"/>
      <c r="Q36" s="9"/>
      <c r="R36" s="9">
        <v>2</v>
      </c>
      <c r="S36" s="10"/>
      <c r="T36" s="10">
        <v>1</v>
      </c>
      <c r="U36" s="9">
        <v>1</v>
      </c>
      <c r="V36" s="9"/>
      <c r="W36" s="10">
        <v>1</v>
      </c>
      <c r="X36" s="10"/>
      <c r="Y36" s="9">
        <v>1</v>
      </c>
      <c r="Z36" s="9"/>
      <c r="AA36" s="11">
        <f t="shared" si="1"/>
        <v>9</v>
      </c>
    </row>
    <row r="37" spans="1:27" ht="30" customHeight="1" x14ac:dyDescent="0.25">
      <c r="A37" s="4" t="str">
        <f t="shared" si="5"/>
        <v>Московский</v>
      </c>
      <c r="B37" s="12" t="str">
        <f t="shared" si="5"/>
        <v>ГБОУ СОШ №507</v>
      </c>
      <c r="C37" s="6">
        <f t="shared" si="5"/>
        <v>11507</v>
      </c>
      <c r="D37" s="6" t="str">
        <f t="shared" si="5"/>
        <v>СОШ</v>
      </c>
      <c r="E37" s="8" t="str">
        <f t="shared" si="5"/>
        <v>3б</v>
      </c>
      <c r="F37" s="8">
        <f t="shared" si="5"/>
        <v>134</v>
      </c>
      <c r="G37" s="8">
        <f t="shared" si="5"/>
        <v>121</v>
      </c>
      <c r="H37" s="8">
        <f t="shared" si="3"/>
        <v>11507034</v>
      </c>
      <c r="I37" s="9"/>
      <c r="J37" s="9">
        <v>2</v>
      </c>
      <c r="K37" s="10">
        <v>1</v>
      </c>
      <c r="L37" s="10"/>
      <c r="M37" s="9"/>
      <c r="N37" s="9">
        <v>1</v>
      </c>
      <c r="O37" s="10"/>
      <c r="P37" s="10">
        <v>1</v>
      </c>
      <c r="Q37" s="9"/>
      <c r="R37" s="9">
        <v>2</v>
      </c>
      <c r="S37" s="10"/>
      <c r="T37" s="10">
        <v>1</v>
      </c>
      <c r="U37" s="9">
        <v>1</v>
      </c>
      <c r="V37" s="9"/>
      <c r="W37" s="10"/>
      <c r="X37" s="10">
        <v>2</v>
      </c>
      <c r="Y37" s="9">
        <v>1</v>
      </c>
      <c r="Z37" s="9"/>
      <c r="AA37" s="11">
        <f t="shared" si="1"/>
        <v>12</v>
      </c>
    </row>
    <row r="38" spans="1:27" ht="30" customHeight="1" x14ac:dyDescent="0.25">
      <c r="A38" s="4" t="str">
        <f t="shared" ref="A38:G53" si="6">A37</f>
        <v>Московский</v>
      </c>
      <c r="B38" s="12" t="str">
        <f t="shared" si="6"/>
        <v>ГБОУ СОШ №507</v>
      </c>
      <c r="C38" s="6">
        <f t="shared" si="6"/>
        <v>11507</v>
      </c>
      <c r="D38" s="6" t="str">
        <f t="shared" si="6"/>
        <v>СОШ</v>
      </c>
      <c r="E38" s="8" t="str">
        <f t="shared" si="6"/>
        <v>3б</v>
      </c>
      <c r="F38" s="8">
        <f t="shared" si="6"/>
        <v>134</v>
      </c>
      <c r="G38" s="8">
        <f t="shared" si="6"/>
        <v>121</v>
      </c>
      <c r="H38" s="8">
        <f t="shared" si="3"/>
        <v>11507035</v>
      </c>
      <c r="I38" s="9"/>
      <c r="J38" s="9">
        <v>2</v>
      </c>
      <c r="K38" s="10">
        <v>1</v>
      </c>
      <c r="L38" s="10"/>
      <c r="M38" s="9">
        <v>1</v>
      </c>
      <c r="N38" s="9"/>
      <c r="O38" s="10">
        <v>2</v>
      </c>
      <c r="P38" s="10"/>
      <c r="Q38" s="9">
        <v>1</v>
      </c>
      <c r="R38" s="9"/>
      <c r="S38" s="10"/>
      <c r="T38" s="10">
        <v>0</v>
      </c>
      <c r="U38" s="9"/>
      <c r="V38" s="9">
        <v>0</v>
      </c>
      <c r="W38" s="10">
        <v>1</v>
      </c>
      <c r="X38" s="10"/>
      <c r="Y38" s="9"/>
      <c r="Z38" s="9">
        <v>0</v>
      </c>
      <c r="AA38" s="11">
        <f t="shared" si="1"/>
        <v>8</v>
      </c>
    </row>
    <row r="39" spans="1:27" ht="30" customHeight="1" x14ac:dyDescent="0.25">
      <c r="A39" s="4" t="str">
        <f t="shared" si="6"/>
        <v>Московский</v>
      </c>
      <c r="B39" s="12" t="str">
        <f t="shared" si="6"/>
        <v>ГБОУ СОШ №507</v>
      </c>
      <c r="C39" s="6">
        <f t="shared" si="6"/>
        <v>11507</v>
      </c>
      <c r="D39" s="6" t="str">
        <f t="shared" si="6"/>
        <v>СОШ</v>
      </c>
      <c r="E39" s="8" t="str">
        <f t="shared" si="6"/>
        <v>3б</v>
      </c>
      <c r="F39" s="8">
        <f t="shared" si="6"/>
        <v>134</v>
      </c>
      <c r="G39" s="8">
        <f t="shared" si="6"/>
        <v>121</v>
      </c>
      <c r="H39" s="8">
        <f t="shared" si="3"/>
        <v>11507036</v>
      </c>
      <c r="I39" s="9">
        <v>2</v>
      </c>
      <c r="J39" s="9"/>
      <c r="K39" s="10">
        <v>1</v>
      </c>
      <c r="L39" s="10"/>
      <c r="M39" s="9">
        <v>1</v>
      </c>
      <c r="N39" s="9"/>
      <c r="O39" s="10">
        <v>2</v>
      </c>
      <c r="P39" s="10"/>
      <c r="Q39" s="9"/>
      <c r="R39" s="9">
        <v>2</v>
      </c>
      <c r="S39" s="10"/>
      <c r="T39" s="10">
        <v>1</v>
      </c>
      <c r="U39" s="9">
        <v>0</v>
      </c>
      <c r="V39" s="9"/>
      <c r="W39" s="10"/>
      <c r="X39" s="10">
        <v>2</v>
      </c>
      <c r="Y39" s="9">
        <v>1</v>
      </c>
      <c r="Z39" s="9"/>
      <c r="AA39" s="11">
        <f t="shared" si="1"/>
        <v>12</v>
      </c>
    </row>
    <row r="40" spans="1:27" ht="30" customHeight="1" x14ac:dyDescent="0.25">
      <c r="A40" s="4" t="str">
        <f t="shared" si="6"/>
        <v>Московский</v>
      </c>
      <c r="B40" s="12" t="str">
        <f t="shared" si="6"/>
        <v>ГБОУ СОШ №507</v>
      </c>
      <c r="C40" s="6">
        <f t="shared" si="6"/>
        <v>11507</v>
      </c>
      <c r="D40" s="6" t="str">
        <f t="shared" si="6"/>
        <v>СОШ</v>
      </c>
      <c r="E40" s="8" t="str">
        <f t="shared" si="6"/>
        <v>3б</v>
      </c>
      <c r="F40" s="8">
        <f t="shared" si="6"/>
        <v>134</v>
      </c>
      <c r="G40" s="8">
        <f t="shared" si="6"/>
        <v>121</v>
      </c>
      <c r="H40" s="8">
        <f t="shared" si="3"/>
        <v>11507037</v>
      </c>
      <c r="I40" s="9">
        <v>2</v>
      </c>
      <c r="J40" s="9"/>
      <c r="K40" s="10">
        <v>1</v>
      </c>
      <c r="L40" s="10"/>
      <c r="M40" s="9">
        <v>1</v>
      </c>
      <c r="N40" s="9"/>
      <c r="O40" s="10"/>
      <c r="P40" s="10">
        <v>1</v>
      </c>
      <c r="Q40" s="9"/>
      <c r="R40" s="9">
        <v>2</v>
      </c>
      <c r="S40" s="10">
        <v>1</v>
      </c>
      <c r="T40" s="10"/>
      <c r="U40" s="9">
        <v>0</v>
      </c>
      <c r="V40" s="9"/>
      <c r="W40" s="10"/>
      <c r="X40" s="10">
        <v>2</v>
      </c>
      <c r="Y40" s="9">
        <v>0</v>
      </c>
      <c r="Z40" s="9"/>
      <c r="AA40" s="11">
        <f t="shared" si="1"/>
        <v>10</v>
      </c>
    </row>
    <row r="41" spans="1:27" ht="30" customHeight="1" x14ac:dyDescent="0.25">
      <c r="A41" s="4" t="str">
        <f t="shared" si="6"/>
        <v>Московский</v>
      </c>
      <c r="B41" s="12" t="str">
        <f t="shared" si="6"/>
        <v>ГБОУ СОШ №507</v>
      </c>
      <c r="C41" s="6">
        <f t="shared" si="6"/>
        <v>11507</v>
      </c>
      <c r="D41" s="6" t="str">
        <f t="shared" si="6"/>
        <v>СОШ</v>
      </c>
      <c r="E41" s="8" t="str">
        <f t="shared" si="6"/>
        <v>3б</v>
      </c>
      <c r="F41" s="8">
        <f t="shared" si="6"/>
        <v>134</v>
      </c>
      <c r="G41" s="8">
        <f t="shared" si="6"/>
        <v>121</v>
      </c>
      <c r="H41" s="8">
        <f t="shared" si="3"/>
        <v>11507038</v>
      </c>
      <c r="I41" s="9">
        <v>2</v>
      </c>
      <c r="J41" s="9"/>
      <c r="K41" s="10">
        <v>0</v>
      </c>
      <c r="L41" s="10"/>
      <c r="M41" s="9">
        <v>1</v>
      </c>
      <c r="N41" s="9"/>
      <c r="O41" s="10">
        <v>2</v>
      </c>
      <c r="P41" s="10"/>
      <c r="Q41" s="9"/>
      <c r="R41" s="9">
        <v>2</v>
      </c>
      <c r="S41" s="10"/>
      <c r="T41" s="10">
        <v>0</v>
      </c>
      <c r="U41" s="9">
        <v>1</v>
      </c>
      <c r="V41" s="9"/>
      <c r="W41" s="10">
        <v>1</v>
      </c>
      <c r="X41" s="10"/>
      <c r="Y41" s="9">
        <v>1</v>
      </c>
      <c r="Z41" s="9"/>
      <c r="AA41" s="11">
        <f t="shared" si="1"/>
        <v>10</v>
      </c>
    </row>
    <row r="42" spans="1:27" ht="30" customHeight="1" x14ac:dyDescent="0.25">
      <c r="A42" s="4" t="str">
        <f t="shared" si="6"/>
        <v>Московский</v>
      </c>
      <c r="B42" s="12" t="str">
        <f t="shared" si="6"/>
        <v>ГБОУ СОШ №507</v>
      </c>
      <c r="C42" s="6">
        <f t="shared" si="6"/>
        <v>11507</v>
      </c>
      <c r="D42" s="6" t="str">
        <f t="shared" si="6"/>
        <v>СОШ</v>
      </c>
      <c r="E42" s="8" t="str">
        <f t="shared" si="6"/>
        <v>3б</v>
      </c>
      <c r="F42" s="8">
        <f t="shared" si="6"/>
        <v>134</v>
      </c>
      <c r="G42" s="8">
        <f t="shared" si="6"/>
        <v>121</v>
      </c>
      <c r="H42" s="8">
        <f t="shared" si="3"/>
        <v>11507039</v>
      </c>
      <c r="I42" s="9"/>
      <c r="J42" s="9">
        <v>0</v>
      </c>
      <c r="K42" s="10">
        <v>0</v>
      </c>
      <c r="L42" s="10"/>
      <c r="M42" s="9">
        <v>1</v>
      </c>
      <c r="N42" s="9"/>
      <c r="O42" s="10"/>
      <c r="P42" s="10">
        <v>1</v>
      </c>
      <c r="Q42" s="9"/>
      <c r="R42" s="9">
        <v>2</v>
      </c>
      <c r="S42" s="10">
        <v>1</v>
      </c>
      <c r="T42" s="10"/>
      <c r="U42" s="9"/>
      <c r="V42" s="9">
        <v>0</v>
      </c>
      <c r="W42" s="10">
        <v>1</v>
      </c>
      <c r="X42" s="10"/>
      <c r="Y42" s="9">
        <v>0</v>
      </c>
      <c r="Z42" s="9"/>
      <c r="AA42" s="11">
        <f t="shared" si="1"/>
        <v>6</v>
      </c>
    </row>
    <row r="43" spans="1:27" ht="30" customHeight="1" x14ac:dyDescent="0.25">
      <c r="A43" s="4" t="str">
        <f t="shared" si="6"/>
        <v>Московский</v>
      </c>
      <c r="B43" s="12" t="str">
        <f t="shared" si="6"/>
        <v>ГБОУ СОШ №507</v>
      </c>
      <c r="C43" s="6">
        <f t="shared" si="6"/>
        <v>11507</v>
      </c>
      <c r="D43" s="6" t="str">
        <f t="shared" si="6"/>
        <v>СОШ</v>
      </c>
      <c r="E43" s="8" t="str">
        <f t="shared" si="6"/>
        <v>3б</v>
      </c>
      <c r="F43" s="8">
        <f t="shared" si="6"/>
        <v>134</v>
      </c>
      <c r="G43" s="8">
        <f t="shared" si="6"/>
        <v>121</v>
      </c>
      <c r="H43" s="8">
        <f t="shared" si="3"/>
        <v>11507040</v>
      </c>
      <c r="I43" s="9">
        <v>2</v>
      </c>
      <c r="J43" s="9"/>
      <c r="K43" s="10">
        <v>1</v>
      </c>
      <c r="L43" s="10"/>
      <c r="M43" s="9">
        <v>1</v>
      </c>
      <c r="N43" s="9"/>
      <c r="O43" s="10">
        <v>2</v>
      </c>
      <c r="P43" s="10"/>
      <c r="Q43" s="9"/>
      <c r="R43" s="9">
        <v>1</v>
      </c>
      <c r="S43" s="10"/>
      <c r="T43" s="10">
        <v>1</v>
      </c>
      <c r="U43" s="9"/>
      <c r="V43" s="9">
        <v>1</v>
      </c>
      <c r="W43" s="10"/>
      <c r="X43" s="10">
        <v>2</v>
      </c>
      <c r="Y43" s="9">
        <v>1</v>
      </c>
      <c r="Z43" s="9"/>
      <c r="AA43" s="11">
        <f t="shared" si="1"/>
        <v>12</v>
      </c>
    </row>
    <row r="44" spans="1:27" ht="30" customHeight="1" x14ac:dyDescent="0.25">
      <c r="A44" s="4" t="str">
        <f t="shared" si="6"/>
        <v>Московский</v>
      </c>
      <c r="B44" s="12" t="str">
        <f t="shared" si="6"/>
        <v>ГБОУ СОШ №507</v>
      </c>
      <c r="C44" s="6">
        <f t="shared" si="6"/>
        <v>11507</v>
      </c>
      <c r="D44" s="6" t="str">
        <f t="shared" si="6"/>
        <v>СОШ</v>
      </c>
      <c r="E44" s="8" t="str">
        <f t="shared" si="6"/>
        <v>3б</v>
      </c>
      <c r="F44" s="8">
        <f t="shared" si="6"/>
        <v>134</v>
      </c>
      <c r="G44" s="8">
        <f t="shared" si="6"/>
        <v>121</v>
      </c>
      <c r="H44" s="8">
        <f t="shared" si="3"/>
        <v>11507041</v>
      </c>
      <c r="I44" s="9"/>
      <c r="J44" s="9">
        <v>0</v>
      </c>
      <c r="K44" s="10">
        <v>1</v>
      </c>
      <c r="L44" s="10"/>
      <c r="M44" s="9"/>
      <c r="N44" s="9">
        <v>0</v>
      </c>
      <c r="O44" s="10">
        <v>1</v>
      </c>
      <c r="P44" s="10"/>
      <c r="Q44" s="9"/>
      <c r="R44" s="9">
        <v>1</v>
      </c>
      <c r="S44" s="10"/>
      <c r="T44" s="10">
        <v>0</v>
      </c>
      <c r="U44" s="9"/>
      <c r="V44" s="9">
        <v>0</v>
      </c>
      <c r="W44" s="10"/>
      <c r="X44" s="10">
        <v>1</v>
      </c>
      <c r="Y44" s="9">
        <v>0</v>
      </c>
      <c r="Z44" s="9"/>
      <c r="AA44" s="11">
        <f t="shared" si="1"/>
        <v>4</v>
      </c>
    </row>
    <row r="45" spans="1:27" ht="30" customHeight="1" x14ac:dyDescent="0.25">
      <c r="A45" s="4" t="str">
        <f t="shared" si="6"/>
        <v>Московский</v>
      </c>
      <c r="B45" s="12" t="str">
        <f t="shared" si="6"/>
        <v>ГБОУ СОШ №507</v>
      </c>
      <c r="C45" s="6">
        <f t="shared" si="6"/>
        <v>11507</v>
      </c>
      <c r="D45" s="6" t="str">
        <f t="shared" si="6"/>
        <v>СОШ</v>
      </c>
      <c r="E45" s="8" t="str">
        <f t="shared" si="6"/>
        <v>3б</v>
      </c>
      <c r="F45" s="8">
        <f t="shared" si="6"/>
        <v>134</v>
      </c>
      <c r="G45" s="8">
        <f t="shared" si="6"/>
        <v>121</v>
      </c>
      <c r="H45" s="8">
        <f t="shared" si="3"/>
        <v>11507042</v>
      </c>
      <c r="I45" s="9"/>
      <c r="J45" s="9">
        <v>2</v>
      </c>
      <c r="K45" s="10">
        <v>1</v>
      </c>
      <c r="L45" s="10"/>
      <c r="M45" s="9">
        <v>1</v>
      </c>
      <c r="N45" s="9"/>
      <c r="O45" s="10">
        <v>1</v>
      </c>
      <c r="P45" s="10"/>
      <c r="Q45" s="9"/>
      <c r="R45" s="9">
        <v>1</v>
      </c>
      <c r="S45" s="10"/>
      <c r="T45" s="10">
        <v>0</v>
      </c>
      <c r="U45" s="9"/>
      <c r="V45" s="9">
        <v>0</v>
      </c>
      <c r="W45" s="10">
        <v>2</v>
      </c>
      <c r="X45" s="10"/>
      <c r="Y45" s="9">
        <v>1</v>
      </c>
      <c r="Z45" s="9"/>
      <c r="AA45" s="11">
        <f t="shared" si="1"/>
        <v>9</v>
      </c>
    </row>
    <row r="46" spans="1:27" ht="30" customHeight="1" x14ac:dyDescent="0.25">
      <c r="A46" s="4" t="str">
        <f t="shared" si="6"/>
        <v>Московский</v>
      </c>
      <c r="B46" s="12" t="str">
        <f t="shared" si="6"/>
        <v>ГБОУ СОШ №507</v>
      </c>
      <c r="C46" s="6">
        <f t="shared" si="6"/>
        <v>11507</v>
      </c>
      <c r="D46" s="6" t="str">
        <f t="shared" si="6"/>
        <v>СОШ</v>
      </c>
      <c r="E46" s="8" t="str">
        <f t="shared" si="6"/>
        <v>3б</v>
      </c>
      <c r="F46" s="8">
        <f t="shared" si="6"/>
        <v>134</v>
      </c>
      <c r="G46" s="8">
        <f t="shared" si="6"/>
        <v>121</v>
      </c>
      <c r="H46" s="8">
        <f t="shared" si="3"/>
        <v>11507043</v>
      </c>
      <c r="I46" s="9"/>
      <c r="J46" s="9">
        <v>2</v>
      </c>
      <c r="K46" s="10">
        <v>1</v>
      </c>
      <c r="L46" s="10"/>
      <c r="M46" s="9">
        <v>1</v>
      </c>
      <c r="N46" s="9"/>
      <c r="O46" s="10">
        <v>1</v>
      </c>
      <c r="P46" s="10"/>
      <c r="Q46" s="9"/>
      <c r="R46" s="9">
        <v>2</v>
      </c>
      <c r="S46" s="10"/>
      <c r="T46" s="10">
        <v>1</v>
      </c>
      <c r="U46" s="9">
        <v>0</v>
      </c>
      <c r="V46" s="9"/>
      <c r="W46" s="10">
        <v>2</v>
      </c>
      <c r="X46" s="10"/>
      <c r="Y46" s="9">
        <v>1</v>
      </c>
      <c r="Z46" s="9"/>
      <c r="AA46" s="11">
        <f t="shared" si="1"/>
        <v>11</v>
      </c>
    </row>
    <row r="47" spans="1:27" ht="30" customHeight="1" x14ac:dyDescent="0.25">
      <c r="A47" s="4" t="str">
        <f t="shared" si="6"/>
        <v>Московский</v>
      </c>
      <c r="B47" s="12" t="str">
        <f t="shared" si="6"/>
        <v>ГБОУ СОШ №507</v>
      </c>
      <c r="C47" s="6">
        <f t="shared" si="6"/>
        <v>11507</v>
      </c>
      <c r="D47" s="6" t="str">
        <f t="shared" si="6"/>
        <v>СОШ</v>
      </c>
      <c r="E47" s="8" t="str">
        <f t="shared" si="6"/>
        <v>3б</v>
      </c>
      <c r="F47" s="8">
        <f t="shared" si="6"/>
        <v>134</v>
      </c>
      <c r="G47" s="8">
        <f t="shared" si="6"/>
        <v>121</v>
      </c>
      <c r="H47" s="8">
        <f t="shared" si="3"/>
        <v>11507044</v>
      </c>
      <c r="I47" s="9">
        <v>2</v>
      </c>
      <c r="J47" s="9"/>
      <c r="K47" s="10">
        <v>1</v>
      </c>
      <c r="L47" s="10"/>
      <c r="M47" s="9">
        <v>1</v>
      </c>
      <c r="N47" s="9"/>
      <c r="O47" s="10"/>
      <c r="P47" s="10">
        <v>2</v>
      </c>
      <c r="Q47" s="9"/>
      <c r="R47" s="9">
        <v>2</v>
      </c>
      <c r="S47" s="10"/>
      <c r="T47" s="10">
        <v>1</v>
      </c>
      <c r="U47" s="9"/>
      <c r="V47" s="9">
        <v>0</v>
      </c>
      <c r="W47" s="10">
        <v>2</v>
      </c>
      <c r="X47" s="10"/>
      <c r="Y47" s="9">
        <v>1</v>
      </c>
      <c r="Z47" s="9"/>
      <c r="AA47" s="11">
        <f t="shared" si="1"/>
        <v>12</v>
      </c>
    </row>
    <row r="48" spans="1:27" ht="30" customHeight="1" x14ac:dyDescent="0.25">
      <c r="A48" s="4" t="str">
        <f t="shared" si="6"/>
        <v>Московский</v>
      </c>
      <c r="B48" s="12" t="str">
        <f t="shared" si="6"/>
        <v>ГБОУ СОШ №507</v>
      </c>
      <c r="C48" s="6">
        <f t="shared" si="6"/>
        <v>11507</v>
      </c>
      <c r="D48" s="6" t="str">
        <f t="shared" si="6"/>
        <v>СОШ</v>
      </c>
      <c r="E48" s="8" t="str">
        <f t="shared" si="6"/>
        <v>3б</v>
      </c>
      <c r="F48" s="8">
        <f t="shared" si="6"/>
        <v>134</v>
      </c>
      <c r="G48" s="8">
        <f t="shared" si="6"/>
        <v>121</v>
      </c>
      <c r="H48" s="8">
        <f t="shared" si="3"/>
        <v>11507045</v>
      </c>
      <c r="I48" s="9"/>
      <c r="J48" s="9">
        <v>0</v>
      </c>
      <c r="K48" s="10">
        <v>1</v>
      </c>
      <c r="L48" s="10"/>
      <c r="M48" s="9">
        <v>1</v>
      </c>
      <c r="N48" s="9"/>
      <c r="O48" s="10">
        <v>2</v>
      </c>
      <c r="P48" s="10"/>
      <c r="Q48" s="9"/>
      <c r="R48" s="9">
        <v>1</v>
      </c>
      <c r="S48" s="10"/>
      <c r="T48" s="10">
        <v>0</v>
      </c>
      <c r="U48" s="9">
        <v>1</v>
      </c>
      <c r="V48" s="9"/>
      <c r="W48" s="10">
        <v>1</v>
      </c>
      <c r="X48" s="10"/>
      <c r="Y48" s="9"/>
      <c r="Z48" s="9">
        <v>0</v>
      </c>
      <c r="AA48" s="11">
        <f t="shared" si="1"/>
        <v>7</v>
      </c>
    </row>
    <row r="49" spans="1:27" ht="30" customHeight="1" x14ac:dyDescent="0.25">
      <c r="A49" s="4" t="str">
        <f t="shared" si="6"/>
        <v>Московский</v>
      </c>
      <c r="B49" s="12" t="str">
        <f t="shared" si="6"/>
        <v>ГБОУ СОШ №507</v>
      </c>
      <c r="C49" s="6">
        <f t="shared" si="6"/>
        <v>11507</v>
      </c>
      <c r="D49" s="6" t="str">
        <f t="shared" si="6"/>
        <v>СОШ</v>
      </c>
      <c r="E49" s="8" t="str">
        <f t="shared" si="6"/>
        <v>3б</v>
      </c>
      <c r="F49" s="8">
        <f t="shared" si="6"/>
        <v>134</v>
      </c>
      <c r="G49" s="8">
        <f t="shared" si="6"/>
        <v>121</v>
      </c>
      <c r="H49" s="8">
        <f t="shared" si="3"/>
        <v>11507046</v>
      </c>
      <c r="I49" s="9"/>
      <c r="J49" s="9">
        <v>2</v>
      </c>
      <c r="K49" s="10">
        <v>1</v>
      </c>
      <c r="L49" s="10"/>
      <c r="M49" s="9">
        <v>1</v>
      </c>
      <c r="N49" s="9"/>
      <c r="O49" s="10">
        <v>2</v>
      </c>
      <c r="P49" s="10"/>
      <c r="Q49" s="9"/>
      <c r="R49" s="9">
        <v>2</v>
      </c>
      <c r="S49" s="10">
        <v>1</v>
      </c>
      <c r="T49" s="10"/>
      <c r="U49" s="9">
        <v>0</v>
      </c>
      <c r="V49" s="9"/>
      <c r="W49" s="10">
        <v>2</v>
      </c>
      <c r="X49" s="10"/>
      <c r="Y49" s="9">
        <v>0</v>
      </c>
      <c r="Z49" s="9"/>
      <c r="AA49" s="11">
        <f t="shared" si="1"/>
        <v>11</v>
      </c>
    </row>
    <row r="50" spans="1:27" ht="30" customHeight="1" x14ac:dyDescent="0.25">
      <c r="A50" s="4" t="str">
        <f t="shared" si="6"/>
        <v>Московский</v>
      </c>
      <c r="B50" s="12" t="str">
        <f t="shared" si="6"/>
        <v>ГБОУ СОШ №507</v>
      </c>
      <c r="C50" s="6">
        <f t="shared" si="6"/>
        <v>11507</v>
      </c>
      <c r="D50" s="6" t="str">
        <f t="shared" si="6"/>
        <v>СОШ</v>
      </c>
      <c r="E50" s="8" t="str">
        <f t="shared" si="6"/>
        <v>3б</v>
      </c>
      <c r="F50" s="8">
        <f t="shared" si="6"/>
        <v>134</v>
      </c>
      <c r="G50" s="8">
        <f t="shared" si="6"/>
        <v>121</v>
      </c>
      <c r="H50" s="8">
        <f t="shared" si="3"/>
        <v>11507047</v>
      </c>
      <c r="I50" s="9"/>
      <c r="J50" s="9">
        <v>2</v>
      </c>
      <c r="K50" s="10">
        <v>1</v>
      </c>
      <c r="L50" s="10"/>
      <c r="M50" s="9">
        <v>1</v>
      </c>
      <c r="N50" s="9"/>
      <c r="O50" s="10"/>
      <c r="P50" s="10">
        <v>2</v>
      </c>
      <c r="Q50" s="9"/>
      <c r="R50" s="9">
        <v>2</v>
      </c>
      <c r="S50" s="10"/>
      <c r="T50" s="10">
        <v>1</v>
      </c>
      <c r="U50" s="9"/>
      <c r="V50" s="9">
        <v>0</v>
      </c>
      <c r="W50" s="10">
        <v>1</v>
      </c>
      <c r="X50" s="10"/>
      <c r="Y50" s="9">
        <v>0</v>
      </c>
      <c r="Z50" s="9"/>
      <c r="AA50" s="11">
        <f t="shared" si="1"/>
        <v>10</v>
      </c>
    </row>
    <row r="51" spans="1:27" ht="30" customHeight="1" x14ac:dyDescent="0.25">
      <c r="A51" s="4" t="str">
        <f t="shared" si="6"/>
        <v>Московский</v>
      </c>
      <c r="B51" s="12" t="str">
        <f t="shared" si="6"/>
        <v>ГБОУ СОШ №507</v>
      </c>
      <c r="C51" s="6">
        <f t="shared" si="6"/>
        <v>11507</v>
      </c>
      <c r="D51" s="6" t="str">
        <f t="shared" si="6"/>
        <v>СОШ</v>
      </c>
      <c r="E51" s="8" t="str">
        <f t="shared" si="6"/>
        <v>3б</v>
      </c>
      <c r="F51" s="8">
        <f t="shared" si="6"/>
        <v>134</v>
      </c>
      <c r="G51" s="8">
        <f t="shared" si="6"/>
        <v>121</v>
      </c>
      <c r="H51" s="8">
        <f t="shared" si="3"/>
        <v>11507048</v>
      </c>
      <c r="I51" s="9">
        <v>2</v>
      </c>
      <c r="J51" s="9"/>
      <c r="K51" s="10">
        <v>1</v>
      </c>
      <c r="L51" s="10"/>
      <c r="M51" s="9">
        <v>1</v>
      </c>
      <c r="N51" s="9"/>
      <c r="O51" s="10">
        <v>2</v>
      </c>
      <c r="P51" s="10"/>
      <c r="Q51" s="9"/>
      <c r="R51" s="9">
        <v>2</v>
      </c>
      <c r="S51" s="10">
        <v>1</v>
      </c>
      <c r="T51" s="10"/>
      <c r="U51" s="9">
        <v>1</v>
      </c>
      <c r="V51" s="9"/>
      <c r="W51" s="10"/>
      <c r="X51" s="10">
        <v>1</v>
      </c>
      <c r="Y51" s="9">
        <v>0</v>
      </c>
      <c r="Z51" s="9"/>
      <c r="AA51" s="11">
        <f t="shared" si="1"/>
        <v>11</v>
      </c>
    </row>
    <row r="52" spans="1:27" ht="30" customHeight="1" x14ac:dyDescent="0.25">
      <c r="A52" s="4" t="str">
        <f t="shared" si="6"/>
        <v>Московский</v>
      </c>
      <c r="B52" s="12" t="str">
        <f t="shared" si="6"/>
        <v>ГБОУ СОШ №507</v>
      </c>
      <c r="C52" s="6">
        <f t="shared" si="6"/>
        <v>11507</v>
      </c>
      <c r="D52" s="6" t="str">
        <f t="shared" si="6"/>
        <v>СОШ</v>
      </c>
      <c r="E52" s="8" t="str">
        <f t="shared" si="6"/>
        <v>3б</v>
      </c>
      <c r="F52" s="8">
        <f t="shared" si="6"/>
        <v>134</v>
      </c>
      <c r="G52" s="8">
        <f t="shared" si="6"/>
        <v>121</v>
      </c>
      <c r="H52" s="8">
        <f t="shared" si="3"/>
        <v>11507049</v>
      </c>
      <c r="I52" s="9"/>
      <c r="J52" s="9">
        <v>2</v>
      </c>
      <c r="K52" s="10">
        <v>1</v>
      </c>
      <c r="L52" s="10"/>
      <c r="M52" s="9">
        <v>1</v>
      </c>
      <c r="N52" s="9"/>
      <c r="O52" s="10">
        <v>2</v>
      </c>
      <c r="P52" s="10"/>
      <c r="Q52" s="9"/>
      <c r="R52" s="9">
        <v>2</v>
      </c>
      <c r="S52" s="10">
        <v>1</v>
      </c>
      <c r="T52" s="10"/>
      <c r="U52" s="9">
        <v>0</v>
      </c>
      <c r="V52" s="9"/>
      <c r="W52" s="10"/>
      <c r="X52" s="10">
        <v>2</v>
      </c>
      <c r="Y52" s="9">
        <v>1</v>
      </c>
      <c r="Z52" s="9"/>
      <c r="AA52" s="11">
        <f t="shared" si="1"/>
        <v>12</v>
      </c>
    </row>
    <row r="53" spans="1:27" ht="30" customHeight="1" x14ac:dyDescent="0.25">
      <c r="A53" s="4" t="str">
        <f t="shared" si="6"/>
        <v>Московский</v>
      </c>
      <c r="B53" s="12" t="str">
        <f t="shared" si="6"/>
        <v>ГБОУ СОШ №507</v>
      </c>
      <c r="C53" s="6">
        <f t="shared" si="6"/>
        <v>11507</v>
      </c>
      <c r="D53" s="6" t="str">
        <f t="shared" si="6"/>
        <v>СОШ</v>
      </c>
      <c r="E53" s="8" t="str">
        <f t="shared" si="6"/>
        <v>3б</v>
      </c>
      <c r="F53" s="8">
        <f t="shared" si="6"/>
        <v>134</v>
      </c>
      <c r="G53" s="8">
        <f t="shared" si="6"/>
        <v>121</v>
      </c>
      <c r="H53" s="8">
        <f t="shared" si="3"/>
        <v>11507050</v>
      </c>
      <c r="I53" s="9">
        <v>2</v>
      </c>
      <c r="J53" s="9"/>
      <c r="K53" s="10">
        <v>1</v>
      </c>
      <c r="L53" s="10"/>
      <c r="M53" s="9">
        <v>1</v>
      </c>
      <c r="N53" s="9"/>
      <c r="O53" s="10">
        <v>2</v>
      </c>
      <c r="P53" s="10"/>
      <c r="Q53" s="9"/>
      <c r="R53" s="9">
        <v>2</v>
      </c>
      <c r="S53" s="10"/>
      <c r="T53" s="10">
        <v>1</v>
      </c>
      <c r="U53" s="9">
        <v>0</v>
      </c>
      <c r="V53" s="9"/>
      <c r="W53" s="10">
        <v>2</v>
      </c>
      <c r="X53" s="10"/>
      <c r="Y53" s="9">
        <v>1</v>
      </c>
      <c r="Z53" s="9"/>
      <c r="AA53" s="11">
        <f t="shared" si="1"/>
        <v>12</v>
      </c>
    </row>
    <row r="54" spans="1:27" ht="30" customHeight="1" x14ac:dyDescent="0.25">
      <c r="A54" s="4" t="str">
        <f t="shared" ref="A54:G69" si="7">A53</f>
        <v>Московский</v>
      </c>
      <c r="B54" s="12" t="str">
        <f t="shared" si="7"/>
        <v>ГБОУ СОШ №507</v>
      </c>
      <c r="C54" s="6">
        <f t="shared" si="7"/>
        <v>11507</v>
      </c>
      <c r="D54" s="6" t="str">
        <f t="shared" si="7"/>
        <v>СОШ</v>
      </c>
      <c r="E54" s="8" t="str">
        <f t="shared" si="7"/>
        <v>3б</v>
      </c>
      <c r="F54" s="8">
        <f t="shared" si="7"/>
        <v>134</v>
      </c>
      <c r="G54" s="8">
        <f t="shared" si="7"/>
        <v>121</v>
      </c>
      <c r="H54" s="8">
        <f t="shared" si="3"/>
        <v>11507051</v>
      </c>
      <c r="I54" s="9"/>
      <c r="J54" s="9">
        <v>2</v>
      </c>
      <c r="K54" s="10">
        <v>1</v>
      </c>
      <c r="L54" s="10"/>
      <c r="M54" s="9">
        <v>1</v>
      </c>
      <c r="N54" s="9"/>
      <c r="O54" s="10">
        <v>2</v>
      </c>
      <c r="P54" s="10"/>
      <c r="Q54" s="9">
        <v>1</v>
      </c>
      <c r="R54" s="9"/>
      <c r="S54" s="10"/>
      <c r="T54" s="10">
        <v>1</v>
      </c>
      <c r="U54" s="9"/>
      <c r="V54" s="9">
        <v>0</v>
      </c>
      <c r="W54" s="10"/>
      <c r="X54" s="10">
        <v>2</v>
      </c>
      <c r="Y54" s="9"/>
      <c r="Z54" s="9">
        <v>0</v>
      </c>
      <c r="AA54" s="11">
        <f t="shared" si="1"/>
        <v>10</v>
      </c>
    </row>
    <row r="55" spans="1:27" ht="30" customHeight="1" x14ac:dyDescent="0.25">
      <c r="A55" s="4" t="str">
        <f t="shared" si="7"/>
        <v>Московский</v>
      </c>
      <c r="B55" s="12" t="str">
        <f t="shared" si="7"/>
        <v>ГБОУ СОШ №507</v>
      </c>
      <c r="C55" s="6">
        <f t="shared" si="7"/>
        <v>11507</v>
      </c>
      <c r="D55" s="6" t="str">
        <f t="shared" si="7"/>
        <v>СОШ</v>
      </c>
      <c r="E55" s="8" t="str">
        <f t="shared" si="7"/>
        <v>3б</v>
      </c>
      <c r="F55" s="8">
        <f t="shared" si="7"/>
        <v>134</v>
      </c>
      <c r="G55" s="8">
        <f t="shared" si="7"/>
        <v>121</v>
      </c>
      <c r="H55" s="8">
        <f t="shared" si="3"/>
        <v>11507052</v>
      </c>
      <c r="I55" s="9">
        <v>2</v>
      </c>
      <c r="J55" s="9"/>
      <c r="K55" s="10">
        <v>0</v>
      </c>
      <c r="L55" s="10"/>
      <c r="M55" s="9">
        <v>0</v>
      </c>
      <c r="N55" s="9"/>
      <c r="O55" s="10">
        <v>2</v>
      </c>
      <c r="P55" s="10"/>
      <c r="Q55" s="9"/>
      <c r="R55" s="9">
        <v>2</v>
      </c>
      <c r="S55" s="10"/>
      <c r="T55" s="10">
        <v>0</v>
      </c>
      <c r="U55" s="9">
        <v>0</v>
      </c>
      <c r="V55" s="9"/>
      <c r="W55" s="10"/>
      <c r="X55" s="10">
        <v>0</v>
      </c>
      <c r="Y55" s="9">
        <v>1</v>
      </c>
      <c r="Z55" s="9"/>
      <c r="AA55" s="11">
        <f t="shared" si="1"/>
        <v>7</v>
      </c>
    </row>
    <row r="56" spans="1:27" ht="30" customHeight="1" x14ac:dyDescent="0.25">
      <c r="A56" s="4" t="str">
        <f t="shared" si="7"/>
        <v>Московский</v>
      </c>
      <c r="B56" s="12" t="str">
        <f t="shared" si="7"/>
        <v>ГБОУ СОШ №507</v>
      </c>
      <c r="C56" s="6">
        <f t="shared" si="7"/>
        <v>11507</v>
      </c>
      <c r="D56" s="6" t="str">
        <f t="shared" si="7"/>
        <v>СОШ</v>
      </c>
      <c r="E56" s="8" t="str">
        <f t="shared" si="7"/>
        <v>3б</v>
      </c>
      <c r="F56" s="8">
        <f t="shared" si="7"/>
        <v>134</v>
      </c>
      <c r="G56" s="8">
        <f t="shared" si="7"/>
        <v>121</v>
      </c>
      <c r="H56" s="8">
        <f t="shared" si="3"/>
        <v>11507053</v>
      </c>
      <c r="I56" s="9"/>
      <c r="J56" s="9">
        <v>2</v>
      </c>
      <c r="K56" s="10">
        <v>1</v>
      </c>
      <c r="L56" s="10"/>
      <c r="M56" s="9">
        <v>1</v>
      </c>
      <c r="N56" s="9"/>
      <c r="O56" s="10">
        <v>2</v>
      </c>
      <c r="P56" s="10"/>
      <c r="Q56" s="9">
        <v>1</v>
      </c>
      <c r="R56" s="9"/>
      <c r="S56" s="10"/>
      <c r="T56" s="10">
        <v>1</v>
      </c>
      <c r="U56" s="9"/>
      <c r="V56" s="9">
        <v>0</v>
      </c>
      <c r="W56" s="10"/>
      <c r="X56" s="10">
        <v>1</v>
      </c>
      <c r="Y56" s="9">
        <v>1</v>
      </c>
      <c r="Z56" s="9"/>
      <c r="AA56" s="11">
        <f t="shared" si="1"/>
        <v>10</v>
      </c>
    </row>
    <row r="57" spans="1:27" ht="30" customHeight="1" x14ac:dyDescent="0.25">
      <c r="A57" s="4" t="str">
        <f t="shared" si="7"/>
        <v>Московский</v>
      </c>
      <c r="B57" s="12" t="str">
        <f t="shared" si="7"/>
        <v>ГБОУ СОШ №507</v>
      </c>
      <c r="C57" s="6">
        <f t="shared" si="7"/>
        <v>11507</v>
      </c>
      <c r="D57" s="6" t="str">
        <f t="shared" si="7"/>
        <v>СОШ</v>
      </c>
      <c r="E57" s="8" t="str">
        <f t="shared" si="7"/>
        <v>3б</v>
      </c>
      <c r="F57" s="8">
        <f t="shared" si="7"/>
        <v>134</v>
      </c>
      <c r="G57" s="8">
        <f t="shared" si="7"/>
        <v>121</v>
      </c>
      <c r="H57" s="8">
        <f t="shared" si="3"/>
        <v>11507054</v>
      </c>
      <c r="I57" s="9">
        <v>2</v>
      </c>
      <c r="J57" s="9"/>
      <c r="K57" s="10">
        <v>0</v>
      </c>
      <c r="L57" s="10"/>
      <c r="M57" s="9">
        <v>1</v>
      </c>
      <c r="N57" s="9"/>
      <c r="O57" s="10">
        <v>2</v>
      </c>
      <c r="P57" s="10"/>
      <c r="Q57" s="9"/>
      <c r="R57" s="9">
        <v>2</v>
      </c>
      <c r="S57" s="10"/>
      <c r="T57" s="10">
        <v>1</v>
      </c>
      <c r="U57" s="9"/>
      <c r="V57" s="9">
        <v>0</v>
      </c>
      <c r="W57" s="10">
        <v>2</v>
      </c>
      <c r="X57" s="10"/>
      <c r="Y57" s="9"/>
      <c r="Z57" s="9">
        <v>0</v>
      </c>
      <c r="AA57" s="11">
        <f t="shared" si="1"/>
        <v>10</v>
      </c>
    </row>
    <row r="58" spans="1:27" ht="30" customHeight="1" x14ac:dyDescent="0.25">
      <c r="A58" s="4" t="str">
        <f t="shared" si="7"/>
        <v>Московский</v>
      </c>
      <c r="B58" s="12" t="str">
        <f t="shared" si="7"/>
        <v>ГБОУ СОШ №507</v>
      </c>
      <c r="C58" s="6">
        <f t="shared" si="7"/>
        <v>11507</v>
      </c>
      <c r="D58" s="6" t="str">
        <f t="shared" si="7"/>
        <v>СОШ</v>
      </c>
      <c r="E58" s="13" t="s">
        <v>25</v>
      </c>
      <c r="F58" s="8">
        <f t="shared" si="7"/>
        <v>134</v>
      </c>
      <c r="G58" s="8">
        <f t="shared" si="7"/>
        <v>121</v>
      </c>
      <c r="H58" s="8">
        <f t="shared" si="3"/>
        <v>11507055</v>
      </c>
      <c r="I58" s="9"/>
      <c r="J58" s="9">
        <v>2</v>
      </c>
      <c r="K58" s="10">
        <v>1</v>
      </c>
      <c r="L58" s="10"/>
      <c r="M58" s="9">
        <v>0</v>
      </c>
      <c r="N58" s="9"/>
      <c r="O58" s="10">
        <v>1</v>
      </c>
      <c r="P58" s="10"/>
      <c r="Q58" s="9">
        <v>1</v>
      </c>
      <c r="R58" s="9"/>
      <c r="S58" s="10">
        <v>1</v>
      </c>
      <c r="T58" s="10"/>
      <c r="U58" s="9">
        <v>0</v>
      </c>
      <c r="V58" s="9"/>
      <c r="W58" s="10"/>
      <c r="X58" s="10">
        <v>2</v>
      </c>
      <c r="Y58" s="9">
        <v>1</v>
      </c>
      <c r="Z58" s="9"/>
      <c r="AA58" s="11">
        <f t="shared" si="1"/>
        <v>9</v>
      </c>
    </row>
    <row r="59" spans="1:27" ht="30" customHeight="1" x14ac:dyDescent="0.25">
      <c r="A59" s="4" t="str">
        <f t="shared" si="7"/>
        <v>Московский</v>
      </c>
      <c r="B59" s="12" t="str">
        <f t="shared" si="7"/>
        <v>ГБОУ СОШ №507</v>
      </c>
      <c r="C59" s="6">
        <f t="shared" si="7"/>
        <v>11507</v>
      </c>
      <c r="D59" s="6" t="str">
        <f t="shared" si="7"/>
        <v>СОШ</v>
      </c>
      <c r="E59" s="8" t="str">
        <f t="shared" si="7"/>
        <v>3в</v>
      </c>
      <c r="F59" s="8">
        <f t="shared" si="7"/>
        <v>134</v>
      </c>
      <c r="G59" s="8">
        <f t="shared" si="7"/>
        <v>121</v>
      </c>
      <c r="H59" s="8">
        <f t="shared" si="3"/>
        <v>11507056</v>
      </c>
      <c r="I59" s="9"/>
      <c r="J59" s="9">
        <v>0</v>
      </c>
      <c r="K59" s="10">
        <v>1</v>
      </c>
      <c r="L59" s="10"/>
      <c r="M59" s="9">
        <v>1</v>
      </c>
      <c r="N59" s="9"/>
      <c r="O59" s="10">
        <v>1</v>
      </c>
      <c r="P59" s="10"/>
      <c r="Q59" s="9">
        <v>1</v>
      </c>
      <c r="R59" s="9"/>
      <c r="S59" s="10">
        <v>1</v>
      </c>
      <c r="T59" s="10"/>
      <c r="U59" s="9">
        <v>1</v>
      </c>
      <c r="V59" s="9"/>
      <c r="W59" s="10">
        <v>1</v>
      </c>
      <c r="X59" s="10"/>
      <c r="Y59" s="9"/>
      <c r="Z59" s="9">
        <v>1</v>
      </c>
      <c r="AA59" s="11">
        <f t="shared" si="1"/>
        <v>8</v>
      </c>
    </row>
    <row r="60" spans="1:27" ht="30" customHeight="1" x14ac:dyDescent="0.25">
      <c r="A60" s="4" t="str">
        <f t="shared" si="7"/>
        <v>Московский</v>
      </c>
      <c r="B60" s="12" t="str">
        <f t="shared" si="7"/>
        <v>ГБОУ СОШ №507</v>
      </c>
      <c r="C60" s="6">
        <f t="shared" si="7"/>
        <v>11507</v>
      </c>
      <c r="D60" s="6" t="str">
        <f t="shared" si="7"/>
        <v>СОШ</v>
      </c>
      <c r="E60" s="8" t="str">
        <f t="shared" si="7"/>
        <v>3в</v>
      </c>
      <c r="F60" s="8">
        <f t="shared" si="7"/>
        <v>134</v>
      </c>
      <c r="G60" s="8">
        <f t="shared" si="7"/>
        <v>121</v>
      </c>
      <c r="H60" s="8">
        <f t="shared" si="3"/>
        <v>11507057</v>
      </c>
      <c r="I60" s="9">
        <v>1</v>
      </c>
      <c r="J60" s="9"/>
      <c r="K60" s="10">
        <v>1</v>
      </c>
      <c r="L60" s="10"/>
      <c r="M60" s="9">
        <v>0</v>
      </c>
      <c r="N60" s="9"/>
      <c r="O60" s="10">
        <v>1</v>
      </c>
      <c r="P60" s="10"/>
      <c r="Q60" s="9"/>
      <c r="R60" s="9">
        <v>2</v>
      </c>
      <c r="S60" s="10"/>
      <c r="T60" s="10">
        <v>0</v>
      </c>
      <c r="U60" s="9"/>
      <c r="V60" s="9">
        <v>1</v>
      </c>
      <c r="W60" s="10"/>
      <c r="X60" s="10">
        <v>1</v>
      </c>
      <c r="Y60" s="9"/>
      <c r="Z60" s="9">
        <v>1</v>
      </c>
      <c r="AA60" s="11">
        <f t="shared" si="1"/>
        <v>8</v>
      </c>
    </row>
    <row r="61" spans="1:27" ht="30" customHeight="1" x14ac:dyDescent="0.25">
      <c r="A61" s="4" t="str">
        <f t="shared" si="7"/>
        <v>Московский</v>
      </c>
      <c r="B61" s="12" t="str">
        <f t="shared" si="7"/>
        <v>ГБОУ СОШ №507</v>
      </c>
      <c r="C61" s="6">
        <f t="shared" si="7"/>
        <v>11507</v>
      </c>
      <c r="D61" s="6" t="str">
        <f t="shared" si="7"/>
        <v>СОШ</v>
      </c>
      <c r="E61" s="8" t="str">
        <f t="shared" si="7"/>
        <v>3в</v>
      </c>
      <c r="F61" s="8">
        <f t="shared" si="7"/>
        <v>134</v>
      </c>
      <c r="G61" s="8">
        <f t="shared" si="7"/>
        <v>121</v>
      </c>
      <c r="H61" s="8">
        <f t="shared" si="3"/>
        <v>11507058</v>
      </c>
      <c r="I61" s="9">
        <v>1</v>
      </c>
      <c r="J61" s="9"/>
      <c r="K61" s="10"/>
      <c r="L61" s="10">
        <v>1</v>
      </c>
      <c r="M61" s="9">
        <v>1</v>
      </c>
      <c r="N61" s="9"/>
      <c r="O61" s="10">
        <v>1</v>
      </c>
      <c r="P61" s="10"/>
      <c r="Q61" s="9"/>
      <c r="R61" s="9">
        <v>0</v>
      </c>
      <c r="S61" s="10">
        <v>0</v>
      </c>
      <c r="T61" s="10"/>
      <c r="U61" s="9"/>
      <c r="V61" s="9">
        <v>1</v>
      </c>
      <c r="W61" s="10">
        <v>2</v>
      </c>
      <c r="X61" s="10"/>
      <c r="Y61" s="9"/>
      <c r="Z61" s="9">
        <v>1</v>
      </c>
      <c r="AA61" s="11">
        <f t="shared" si="1"/>
        <v>8</v>
      </c>
    </row>
    <row r="62" spans="1:27" ht="30" customHeight="1" x14ac:dyDescent="0.25">
      <c r="A62" s="4" t="str">
        <f t="shared" si="7"/>
        <v>Московский</v>
      </c>
      <c r="B62" s="12" t="str">
        <f t="shared" si="7"/>
        <v>ГБОУ СОШ №507</v>
      </c>
      <c r="C62" s="6">
        <f t="shared" si="7"/>
        <v>11507</v>
      </c>
      <c r="D62" s="6" t="str">
        <f t="shared" si="7"/>
        <v>СОШ</v>
      </c>
      <c r="E62" s="8" t="str">
        <f t="shared" si="7"/>
        <v>3в</v>
      </c>
      <c r="F62" s="8">
        <f t="shared" si="7"/>
        <v>134</v>
      </c>
      <c r="G62" s="8">
        <f t="shared" si="7"/>
        <v>121</v>
      </c>
      <c r="H62" s="8">
        <f t="shared" si="3"/>
        <v>11507059</v>
      </c>
      <c r="I62" s="9"/>
      <c r="J62" s="9">
        <v>1</v>
      </c>
      <c r="K62" s="10">
        <v>1</v>
      </c>
      <c r="L62" s="10"/>
      <c r="M62" s="9">
        <v>1</v>
      </c>
      <c r="N62" s="9"/>
      <c r="O62" s="10"/>
      <c r="P62" s="10">
        <v>1</v>
      </c>
      <c r="Q62" s="9">
        <v>2</v>
      </c>
      <c r="R62" s="9"/>
      <c r="S62" s="10">
        <v>1</v>
      </c>
      <c r="T62" s="10"/>
      <c r="U62" s="9"/>
      <c r="V62" s="9">
        <v>0</v>
      </c>
      <c r="W62" s="10">
        <v>0</v>
      </c>
      <c r="X62" s="10"/>
      <c r="Y62" s="9">
        <v>1</v>
      </c>
      <c r="Z62" s="9"/>
      <c r="AA62" s="11">
        <f t="shared" si="1"/>
        <v>8</v>
      </c>
    </row>
    <row r="63" spans="1:27" ht="30" customHeight="1" x14ac:dyDescent="0.25">
      <c r="A63" s="4" t="str">
        <f t="shared" si="7"/>
        <v>Московский</v>
      </c>
      <c r="B63" s="12" t="str">
        <f t="shared" si="7"/>
        <v>ГБОУ СОШ №507</v>
      </c>
      <c r="C63" s="6">
        <f t="shared" si="7"/>
        <v>11507</v>
      </c>
      <c r="D63" s="6" t="str">
        <f t="shared" si="7"/>
        <v>СОШ</v>
      </c>
      <c r="E63" s="8" t="str">
        <f t="shared" si="7"/>
        <v>3в</v>
      </c>
      <c r="F63" s="8">
        <f t="shared" si="7"/>
        <v>134</v>
      </c>
      <c r="G63" s="8">
        <f t="shared" si="7"/>
        <v>121</v>
      </c>
      <c r="H63" s="8">
        <f t="shared" si="3"/>
        <v>11507060</v>
      </c>
      <c r="I63" s="9"/>
      <c r="J63" s="9">
        <v>1</v>
      </c>
      <c r="K63" s="10">
        <v>1</v>
      </c>
      <c r="L63" s="10"/>
      <c r="M63" s="9">
        <v>0</v>
      </c>
      <c r="N63" s="9"/>
      <c r="O63" s="10">
        <v>1</v>
      </c>
      <c r="P63" s="10"/>
      <c r="Q63" s="9">
        <v>1</v>
      </c>
      <c r="R63" s="9"/>
      <c r="S63" s="10">
        <v>0</v>
      </c>
      <c r="T63" s="10"/>
      <c r="U63" s="9">
        <v>1</v>
      </c>
      <c r="V63" s="9"/>
      <c r="W63" s="10">
        <v>2</v>
      </c>
      <c r="X63" s="10"/>
      <c r="Y63" s="9"/>
      <c r="Z63" s="9">
        <v>1</v>
      </c>
      <c r="AA63" s="11">
        <f t="shared" si="1"/>
        <v>8</v>
      </c>
    </row>
    <row r="64" spans="1:27" ht="30" customHeight="1" x14ac:dyDescent="0.25">
      <c r="A64" s="4" t="str">
        <f t="shared" si="7"/>
        <v>Московский</v>
      </c>
      <c r="B64" s="12" t="str">
        <f t="shared" si="7"/>
        <v>ГБОУ СОШ №507</v>
      </c>
      <c r="C64" s="6">
        <f t="shared" si="7"/>
        <v>11507</v>
      </c>
      <c r="D64" s="6" t="str">
        <f t="shared" si="7"/>
        <v>СОШ</v>
      </c>
      <c r="E64" s="8" t="str">
        <f t="shared" si="7"/>
        <v>3в</v>
      </c>
      <c r="F64" s="8">
        <f t="shared" si="7"/>
        <v>134</v>
      </c>
      <c r="G64" s="8">
        <f t="shared" si="7"/>
        <v>121</v>
      </c>
      <c r="H64" s="8">
        <f t="shared" si="3"/>
        <v>11507061</v>
      </c>
      <c r="I64" s="9">
        <v>0</v>
      </c>
      <c r="J64" s="9"/>
      <c r="K64" s="10">
        <v>1</v>
      </c>
      <c r="L64" s="10"/>
      <c r="M64" s="9">
        <v>1</v>
      </c>
      <c r="N64" s="9"/>
      <c r="O64" s="10">
        <v>0</v>
      </c>
      <c r="P64" s="10"/>
      <c r="Q64" s="9"/>
      <c r="R64" s="9">
        <v>2</v>
      </c>
      <c r="S64" s="10"/>
      <c r="T64" s="10">
        <v>1</v>
      </c>
      <c r="U64" s="9">
        <v>1</v>
      </c>
      <c r="V64" s="9"/>
      <c r="W64" s="10">
        <v>2</v>
      </c>
      <c r="X64" s="10"/>
      <c r="Y64" s="9"/>
      <c r="Z64" s="9">
        <v>1</v>
      </c>
      <c r="AA64" s="11">
        <f t="shared" si="1"/>
        <v>9</v>
      </c>
    </row>
    <row r="65" spans="1:27" ht="30" customHeight="1" x14ac:dyDescent="0.25">
      <c r="A65" s="4" t="str">
        <f t="shared" si="7"/>
        <v>Московский</v>
      </c>
      <c r="B65" s="12" t="str">
        <f t="shared" si="7"/>
        <v>ГБОУ СОШ №507</v>
      </c>
      <c r="C65" s="6">
        <f t="shared" si="7"/>
        <v>11507</v>
      </c>
      <c r="D65" s="6" t="str">
        <f t="shared" si="7"/>
        <v>СОШ</v>
      </c>
      <c r="E65" s="8" t="str">
        <f t="shared" si="7"/>
        <v>3в</v>
      </c>
      <c r="F65" s="8">
        <f t="shared" si="7"/>
        <v>134</v>
      </c>
      <c r="G65" s="8">
        <f t="shared" si="7"/>
        <v>121</v>
      </c>
      <c r="H65" s="8">
        <f t="shared" si="3"/>
        <v>11507062</v>
      </c>
      <c r="I65" s="9">
        <v>0</v>
      </c>
      <c r="J65" s="9"/>
      <c r="K65" s="10">
        <v>1</v>
      </c>
      <c r="L65" s="10"/>
      <c r="M65" s="9">
        <v>1</v>
      </c>
      <c r="N65" s="9"/>
      <c r="O65" s="10"/>
      <c r="P65" s="10">
        <v>1</v>
      </c>
      <c r="Q65" s="9">
        <v>1</v>
      </c>
      <c r="R65" s="9"/>
      <c r="S65" s="10">
        <v>1</v>
      </c>
      <c r="T65" s="10"/>
      <c r="U65" s="9"/>
      <c r="V65" s="9">
        <v>0</v>
      </c>
      <c r="W65" s="10"/>
      <c r="X65" s="10">
        <v>2</v>
      </c>
      <c r="Y65" s="9">
        <v>1</v>
      </c>
      <c r="Z65" s="9"/>
      <c r="AA65" s="11">
        <f t="shared" si="1"/>
        <v>8</v>
      </c>
    </row>
    <row r="66" spans="1:27" ht="30" customHeight="1" x14ac:dyDescent="0.25">
      <c r="A66" s="4" t="str">
        <f t="shared" si="7"/>
        <v>Московский</v>
      </c>
      <c r="B66" s="12" t="str">
        <f t="shared" si="7"/>
        <v>ГБОУ СОШ №507</v>
      </c>
      <c r="C66" s="6">
        <f t="shared" si="7"/>
        <v>11507</v>
      </c>
      <c r="D66" s="6" t="str">
        <f t="shared" si="7"/>
        <v>СОШ</v>
      </c>
      <c r="E66" s="8" t="str">
        <f t="shared" si="7"/>
        <v>3в</v>
      </c>
      <c r="F66" s="8">
        <f t="shared" si="7"/>
        <v>134</v>
      </c>
      <c r="G66" s="8">
        <f t="shared" si="7"/>
        <v>121</v>
      </c>
      <c r="H66" s="8">
        <f t="shared" si="3"/>
        <v>11507063</v>
      </c>
      <c r="I66" s="9"/>
      <c r="J66" s="9">
        <v>0</v>
      </c>
      <c r="K66" s="10">
        <v>1</v>
      </c>
      <c r="L66" s="10"/>
      <c r="M66" s="9"/>
      <c r="N66" s="9">
        <v>1</v>
      </c>
      <c r="O66" s="10">
        <v>2</v>
      </c>
      <c r="P66" s="10"/>
      <c r="Q66" s="9"/>
      <c r="R66" s="9">
        <v>2</v>
      </c>
      <c r="S66" s="10">
        <v>1</v>
      </c>
      <c r="T66" s="10"/>
      <c r="U66" s="9"/>
      <c r="V66" s="9">
        <v>1</v>
      </c>
      <c r="W66" s="10">
        <v>2</v>
      </c>
      <c r="X66" s="10"/>
      <c r="Y66" s="9">
        <v>1</v>
      </c>
      <c r="Z66" s="9"/>
      <c r="AA66" s="11">
        <f t="shared" si="1"/>
        <v>11</v>
      </c>
    </row>
    <row r="67" spans="1:27" ht="30" customHeight="1" x14ac:dyDescent="0.25">
      <c r="A67" s="4" t="str">
        <f t="shared" si="7"/>
        <v>Московский</v>
      </c>
      <c r="B67" s="12" t="str">
        <f t="shared" si="7"/>
        <v>ГБОУ СОШ №507</v>
      </c>
      <c r="C67" s="6">
        <f t="shared" si="7"/>
        <v>11507</v>
      </c>
      <c r="D67" s="6" t="str">
        <f t="shared" si="7"/>
        <v>СОШ</v>
      </c>
      <c r="E67" s="8" t="str">
        <f t="shared" si="7"/>
        <v>3в</v>
      </c>
      <c r="F67" s="8">
        <f t="shared" si="7"/>
        <v>134</v>
      </c>
      <c r="G67" s="8">
        <f t="shared" si="7"/>
        <v>121</v>
      </c>
      <c r="H67" s="8">
        <f t="shared" si="3"/>
        <v>11507064</v>
      </c>
      <c r="I67" s="9"/>
      <c r="J67" s="9">
        <v>2</v>
      </c>
      <c r="K67" s="10"/>
      <c r="L67" s="10">
        <v>1</v>
      </c>
      <c r="M67" s="9">
        <v>1</v>
      </c>
      <c r="N67" s="9"/>
      <c r="O67" s="10">
        <v>1</v>
      </c>
      <c r="P67" s="10"/>
      <c r="Q67" s="9"/>
      <c r="R67" s="9">
        <v>1</v>
      </c>
      <c r="S67" s="10">
        <v>1</v>
      </c>
      <c r="T67" s="10"/>
      <c r="U67" s="9"/>
      <c r="V67" s="9">
        <v>0</v>
      </c>
      <c r="W67" s="10"/>
      <c r="X67" s="10">
        <v>0</v>
      </c>
      <c r="Y67" s="9"/>
      <c r="Z67" s="9">
        <v>1</v>
      </c>
      <c r="AA67" s="11">
        <f t="shared" si="1"/>
        <v>8</v>
      </c>
    </row>
    <row r="68" spans="1:27" ht="30" customHeight="1" x14ac:dyDescent="0.25">
      <c r="A68" s="4" t="str">
        <f t="shared" si="7"/>
        <v>Московский</v>
      </c>
      <c r="B68" s="12" t="str">
        <f t="shared" si="7"/>
        <v>ГБОУ СОШ №507</v>
      </c>
      <c r="C68" s="6">
        <f t="shared" si="7"/>
        <v>11507</v>
      </c>
      <c r="D68" s="6" t="str">
        <f t="shared" si="7"/>
        <v>СОШ</v>
      </c>
      <c r="E68" s="8" t="str">
        <f t="shared" si="7"/>
        <v>3в</v>
      </c>
      <c r="F68" s="8">
        <f t="shared" si="7"/>
        <v>134</v>
      </c>
      <c r="G68" s="8">
        <f t="shared" si="7"/>
        <v>121</v>
      </c>
      <c r="H68" s="8">
        <f t="shared" si="3"/>
        <v>11507065</v>
      </c>
      <c r="I68" s="9"/>
      <c r="J68" s="9">
        <v>0</v>
      </c>
      <c r="K68" s="10"/>
      <c r="L68" s="10">
        <v>1</v>
      </c>
      <c r="M68" s="9">
        <v>1</v>
      </c>
      <c r="N68" s="9"/>
      <c r="O68" s="10">
        <v>2</v>
      </c>
      <c r="P68" s="10"/>
      <c r="Q68" s="9"/>
      <c r="R68" s="9">
        <v>2</v>
      </c>
      <c r="S68" s="10">
        <v>1</v>
      </c>
      <c r="T68" s="10"/>
      <c r="U68" s="9">
        <v>0</v>
      </c>
      <c r="V68" s="9"/>
      <c r="W68" s="10"/>
      <c r="X68" s="10">
        <v>2</v>
      </c>
      <c r="Y68" s="9">
        <v>1</v>
      </c>
      <c r="Z68" s="9"/>
      <c r="AA68" s="11">
        <f t="shared" si="1"/>
        <v>10</v>
      </c>
    </row>
    <row r="69" spans="1:27" ht="30" customHeight="1" x14ac:dyDescent="0.25">
      <c r="A69" s="4" t="str">
        <f t="shared" si="7"/>
        <v>Московский</v>
      </c>
      <c r="B69" s="12" t="str">
        <f t="shared" si="7"/>
        <v>ГБОУ СОШ №507</v>
      </c>
      <c r="C69" s="6">
        <f t="shared" si="7"/>
        <v>11507</v>
      </c>
      <c r="D69" s="6" t="str">
        <f t="shared" si="7"/>
        <v>СОШ</v>
      </c>
      <c r="E69" s="8" t="str">
        <f t="shared" si="7"/>
        <v>3в</v>
      </c>
      <c r="F69" s="8">
        <f t="shared" si="7"/>
        <v>134</v>
      </c>
      <c r="G69" s="8">
        <f t="shared" si="7"/>
        <v>121</v>
      </c>
      <c r="H69" s="8">
        <f t="shared" si="3"/>
        <v>11507066</v>
      </c>
      <c r="I69" s="9"/>
      <c r="J69" s="9">
        <v>0</v>
      </c>
      <c r="K69" s="10"/>
      <c r="L69" s="10">
        <v>1</v>
      </c>
      <c r="M69" s="9">
        <v>1</v>
      </c>
      <c r="N69" s="9"/>
      <c r="O69" s="10">
        <v>2</v>
      </c>
      <c r="P69" s="10"/>
      <c r="Q69" s="9"/>
      <c r="R69" s="9">
        <v>2</v>
      </c>
      <c r="S69" s="10">
        <v>0</v>
      </c>
      <c r="T69" s="10"/>
      <c r="U69" s="9"/>
      <c r="V69" s="9">
        <v>1</v>
      </c>
      <c r="W69" s="10">
        <v>2</v>
      </c>
      <c r="X69" s="10"/>
      <c r="Y69" s="9"/>
      <c r="Z69" s="9">
        <v>0</v>
      </c>
      <c r="AA69" s="11">
        <f t="shared" ref="AA69:AA124" si="8">IF(COUNTBLANK(I69:Z69)&lt;=9,SUM(I69:Z69),"Не писал")</f>
        <v>9</v>
      </c>
    </row>
    <row r="70" spans="1:27" ht="30" customHeight="1" x14ac:dyDescent="0.25">
      <c r="A70" s="4" t="str">
        <f t="shared" ref="A70:G85" si="9">A69</f>
        <v>Московский</v>
      </c>
      <c r="B70" s="12" t="str">
        <f t="shared" si="9"/>
        <v>ГБОУ СОШ №507</v>
      </c>
      <c r="C70" s="6">
        <f t="shared" si="9"/>
        <v>11507</v>
      </c>
      <c r="D70" s="6" t="str">
        <f t="shared" si="9"/>
        <v>СОШ</v>
      </c>
      <c r="E70" s="8" t="str">
        <f t="shared" si="9"/>
        <v>3в</v>
      </c>
      <c r="F70" s="8">
        <f t="shared" si="9"/>
        <v>134</v>
      </c>
      <c r="G70" s="8">
        <f t="shared" si="9"/>
        <v>121</v>
      </c>
      <c r="H70" s="8">
        <f t="shared" ref="H70:H124" si="10">H69+1</f>
        <v>11507067</v>
      </c>
      <c r="I70" s="9"/>
      <c r="J70" s="9">
        <v>0</v>
      </c>
      <c r="K70" s="10">
        <v>1</v>
      </c>
      <c r="L70" s="10"/>
      <c r="M70" s="9">
        <v>1</v>
      </c>
      <c r="N70" s="9"/>
      <c r="O70" s="10">
        <v>1</v>
      </c>
      <c r="P70" s="10"/>
      <c r="Q70" s="9">
        <v>1</v>
      </c>
      <c r="R70" s="9"/>
      <c r="S70" s="10">
        <v>0</v>
      </c>
      <c r="T70" s="10"/>
      <c r="U70" s="9">
        <v>1</v>
      </c>
      <c r="V70" s="9"/>
      <c r="W70" s="10">
        <v>2</v>
      </c>
      <c r="X70" s="10"/>
      <c r="Y70" s="9">
        <v>1</v>
      </c>
      <c r="Z70" s="9"/>
      <c r="AA70" s="11">
        <f t="shared" si="8"/>
        <v>8</v>
      </c>
    </row>
    <row r="71" spans="1:27" ht="30" customHeight="1" x14ac:dyDescent="0.25">
      <c r="A71" s="4" t="str">
        <f t="shared" si="9"/>
        <v>Московский</v>
      </c>
      <c r="B71" s="12" t="str">
        <f t="shared" si="9"/>
        <v>ГБОУ СОШ №507</v>
      </c>
      <c r="C71" s="6">
        <f t="shared" si="9"/>
        <v>11507</v>
      </c>
      <c r="D71" s="6" t="str">
        <f t="shared" si="9"/>
        <v>СОШ</v>
      </c>
      <c r="E71" s="8" t="str">
        <f t="shared" si="9"/>
        <v>3в</v>
      </c>
      <c r="F71" s="8">
        <f t="shared" si="9"/>
        <v>134</v>
      </c>
      <c r="G71" s="8">
        <f t="shared" si="9"/>
        <v>121</v>
      </c>
      <c r="H71" s="8">
        <f t="shared" si="10"/>
        <v>11507068</v>
      </c>
      <c r="I71" s="9"/>
      <c r="J71" s="9">
        <v>2</v>
      </c>
      <c r="K71" s="10"/>
      <c r="L71" s="10">
        <v>1</v>
      </c>
      <c r="M71" s="9">
        <v>1</v>
      </c>
      <c r="N71" s="9"/>
      <c r="O71" s="10">
        <v>2</v>
      </c>
      <c r="P71" s="10"/>
      <c r="Q71" s="9">
        <v>2</v>
      </c>
      <c r="R71" s="9"/>
      <c r="S71" s="10">
        <v>1</v>
      </c>
      <c r="T71" s="10"/>
      <c r="U71" s="9">
        <v>1</v>
      </c>
      <c r="V71" s="9"/>
      <c r="W71" s="10">
        <v>2</v>
      </c>
      <c r="X71" s="10"/>
      <c r="Y71" s="9">
        <v>1</v>
      </c>
      <c r="Z71" s="9"/>
      <c r="AA71" s="11">
        <f t="shared" si="8"/>
        <v>13</v>
      </c>
    </row>
    <row r="72" spans="1:27" ht="30" customHeight="1" x14ac:dyDescent="0.25">
      <c r="A72" s="4" t="str">
        <f t="shared" si="9"/>
        <v>Московский</v>
      </c>
      <c r="B72" s="12" t="str">
        <f t="shared" si="9"/>
        <v>ГБОУ СОШ №507</v>
      </c>
      <c r="C72" s="6">
        <f t="shared" si="9"/>
        <v>11507</v>
      </c>
      <c r="D72" s="6" t="str">
        <f t="shared" si="9"/>
        <v>СОШ</v>
      </c>
      <c r="E72" s="8" t="str">
        <f t="shared" si="9"/>
        <v>3в</v>
      </c>
      <c r="F72" s="8">
        <f t="shared" si="9"/>
        <v>134</v>
      </c>
      <c r="G72" s="8">
        <f t="shared" si="9"/>
        <v>121</v>
      </c>
      <c r="H72" s="8">
        <f t="shared" si="10"/>
        <v>11507069</v>
      </c>
      <c r="I72" s="9">
        <v>2</v>
      </c>
      <c r="J72" s="9"/>
      <c r="K72" s="10">
        <v>1</v>
      </c>
      <c r="L72" s="10"/>
      <c r="M72" s="9">
        <v>1</v>
      </c>
      <c r="N72" s="9"/>
      <c r="O72" s="10">
        <v>2</v>
      </c>
      <c r="P72" s="10"/>
      <c r="Q72" s="9"/>
      <c r="R72" s="9">
        <v>2</v>
      </c>
      <c r="S72" s="10"/>
      <c r="T72" s="10">
        <v>1</v>
      </c>
      <c r="U72" s="9">
        <v>1</v>
      </c>
      <c r="V72" s="9"/>
      <c r="W72" s="10">
        <v>2</v>
      </c>
      <c r="X72" s="10"/>
      <c r="Y72" s="9">
        <v>1</v>
      </c>
      <c r="Z72" s="9"/>
      <c r="AA72" s="11">
        <f t="shared" si="8"/>
        <v>13</v>
      </c>
    </row>
    <row r="73" spans="1:27" ht="30" customHeight="1" x14ac:dyDescent="0.25">
      <c r="A73" s="4" t="str">
        <f t="shared" si="9"/>
        <v>Московский</v>
      </c>
      <c r="B73" s="12" t="str">
        <f t="shared" si="9"/>
        <v>ГБОУ СОШ №507</v>
      </c>
      <c r="C73" s="6">
        <f t="shared" si="9"/>
        <v>11507</v>
      </c>
      <c r="D73" s="6" t="str">
        <f t="shared" si="9"/>
        <v>СОШ</v>
      </c>
      <c r="E73" s="8" t="str">
        <f t="shared" si="9"/>
        <v>3в</v>
      </c>
      <c r="F73" s="8">
        <f t="shared" si="9"/>
        <v>134</v>
      </c>
      <c r="G73" s="8">
        <f t="shared" si="9"/>
        <v>121</v>
      </c>
      <c r="H73" s="8">
        <f t="shared" si="10"/>
        <v>11507070</v>
      </c>
      <c r="I73" s="9"/>
      <c r="J73" s="9">
        <v>0</v>
      </c>
      <c r="K73" s="10">
        <v>1</v>
      </c>
      <c r="L73" s="10"/>
      <c r="M73" s="9">
        <v>0</v>
      </c>
      <c r="N73" s="9"/>
      <c r="O73" s="10">
        <v>2</v>
      </c>
      <c r="P73" s="10"/>
      <c r="Q73" s="9">
        <v>1</v>
      </c>
      <c r="R73" s="9"/>
      <c r="S73" s="10">
        <v>0</v>
      </c>
      <c r="T73" s="10"/>
      <c r="U73" s="9">
        <v>1</v>
      </c>
      <c r="V73" s="9"/>
      <c r="W73" s="10"/>
      <c r="X73" s="10">
        <v>2</v>
      </c>
      <c r="Y73" s="9">
        <v>1</v>
      </c>
      <c r="Z73" s="9"/>
      <c r="AA73" s="11">
        <f t="shared" si="8"/>
        <v>8</v>
      </c>
    </row>
    <row r="74" spans="1:27" ht="30" customHeight="1" x14ac:dyDescent="0.25">
      <c r="A74" s="4" t="str">
        <f t="shared" si="9"/>
        <v>Московский</v>
      </c>
      <c r="B74" s="12" t="str">
        <f t="shared" si="9"/>
        <v>ГБОУ СОШ №507</v>
      </c>
      <c r="C74" s="6">
        <f t="shared" si="9"/>
        <v>11507</v>
      </c>
      <c r="D74" s="6" t="str">
        <f t="shared" si="9"/>
        <v>СОШ</v>
      </c>
      <c r="E74" s="8" t="str">
        <f t="shared" si="9"/>
        <v>3в</v>
      </c>
      <c r="F74" s="8">
        <f t="shared" si="9"/>
        <v>134</v>
      </c>
      <c r="G74" s="8">
        <f t="shared" si="9"/>
        <v>121</v>
      </c>
      <c r="H74" s="8">
        <f t="shared" si="10"/>
        <v>11507071</v>
      </c>
      <c r="I74" s="9"/>
      <c r="J74" s="9">
        <v>1</v>
      </c>
      <c r="K74" s="10">
        <v>1</v>
      </c>
      <c r="L74" s="10"/>
      <c r="M74" s="9">
        <v>1</v>
      </c>
      <c r="N74" s="9"/>
      <c r="O74" s="10">
        <v>0</v>
      </c>
      <c r="P74" s="10"/>
      <c r="Q74" s="9"/>
      <c r="R74" s="9">
        <v>2</v>
      </c>
      <c r="S74" s="10">
        <v>0</v>
      </c>
      <c r="T74" s="10"/>
      <c r="U74" s="9"/>
      <c r="V74" s="9">
        <v>1</v>
      </c>
      <c r="W74" s="10"/>
      <c r="X74" s="10">
        <v>1</v>
      </c>
      <c r="Y74" s="9">
        <v>1</v>
      </c>
      <c r="Z74" s="9"/>
      <c r="AA74" s="11">
        <f t="shared" si="8"/>
        <v>8</v>
      </c>
    </row>
    <row r="75" spans="1:27" ht="30" customHeight="1" x14ac:dyDescent="0.25">
      <c r="A75" s="4" t="str">
        <f t="shared" si="9"/>
        <v>Московский</v>
      </c>
      <c r="B75" s="12" t="str">
        <f t="shared" si="9"/>
        <v>ГБОУ СОШ №507</v>
      </c>
      <c r="C75" s="6">
        <f t="shared" si="9"/>
        <v>11507</v>
      </c>
      <c r="D75" s="6" t="str">
        <f t="shared" si="9"/>
        <v>СОШ</v>
      </c>
      <c r="E75" s="8" t="str">
        <f t="shared" si="9"/>
        <v>3в</v>
      </c>
      <c r="F75" s="8">
        <f t="shared" si="9"/>
        <v>134</v>
      </c>
      <c r="G75" s="8">
        <f t="shared" si="9"/>
        <v>121</v>
      </c>
      <c r="H75" s="8">
        <f t="shared" si="10"/>
        <v>11507072</v>
      </c>
      <c r="I75" s="9"/>
      <c r="J75" s="9">
        <v>1</v>
      </c>
      <c r="K75" s="10">
        <v>1</v>
      </c>
      <c r="L75" s="10"/>
      <c r="M75" s="9"/>
      <c r="N75" s="9">
        <v>1</v>
      </c>
      <c r="O75" s="10">
        <v>2</v>
      </c>
      <c r="P75" s="10"/>
      <c r="Q75" s="9"/>
      <c r="R75" s="9">
        <v>2</v>
      </c>
      <c r="S75" s="10">
        <v>1</v>
      </c>
      <c r="T75" s="10"/>
      <c r="U75" s="9">
        <v>0</v>
      </c>
      <c r="V75" s="9"/>
      <c r="W75" s="10">
        <v>2</v>
      </c>
      <c r="X75" s="10"/>
      <c r="Y75" s="9">
        <v>1</v>
      </c>
      <c r="Z75" s="9"/>
      <c r="AA75" s="11">
        <f t="shared" si="8"/>
        <v>11</v>
      </c>
    </row>
    <row r="76" spans="1:27" ht="30" customHeight="1" x14ac:dyDescent="0.25">
      <c r="A76" s="4" t="str">
        <f t="shared" si="9"/>
        <v>Московский</v>
      </c>
      <c r="B76" s="12" t="str">
        <f t="shared" si="9"/>
        <v>ГБОУ СОШ №507</v>
      </c>
      <c r="C76" s="6">
        <f t="shared" si="9"/>
        <v>11507</v>
      </c>
      <c r="D76" s="6" t="str">
        <f t="shared" si="9"/>
        <v>СОШ</v>
      </c>
      <c r="E76" s="13" t="s">
        <v>31</v>
      </c>
      <c r="F76" s="8">
        <f t="shared" si="9"/>
        <v>134</v>
      </c>
      <c r="G76" s="8">
        <f t="shared" si="9"/>
        <v>121</v>
      </c>
      <c r="H76" s="8">
        <f t="shared" si="10"/>
        <v>11507073</v>
      </c>
      <c r="I76" s="9"/>
      <c r="J76" s="9">
        <v>2</v>
      </c>
      <c r="K76" s="10">
        <v>1</v>
      </c>
      <c r="L76" s="10"/>
      <c r="M76" s="9"/>
      <c r="N76" s="9">
        <v>1</v>
      </c>
      <c r="O76" s="10">
        <v>2</v>
      </c>
      <c r="P76" s="10"/>
      <c r="Q76" s="9"/>
      <c r="R76" s="9">
        <v>1</v>
      </c>
      <c r="S76" s="10">
        <v>1</v>
      </c>
      <c r="T76" s="10"/>
      <c r="U76" s="9"/>
      <c r="V76" s="9">
        <v>0</v>
      </c>
      <c r="W76" s="10"/>
      <c r="X76" s="10">
        <v>2</v>
      </c>
      <c r="Y76" s="9">
        <v>0</v>
      </c>
      <c r="Z76" s="9"/>
      <c r="AA76" s="11">
        <f t="shared" si="8"/>
        <v>10</v>
      </c>
    </row>
    <row r="77" spans="1:27" ht="30" customHeight="1" x14ac:dyDescent="0.25">
      <c r="A77" s="4" t="str">
        <f t="shared" si="9"/>
        <v>Московский</v>
      </c>
      <c r="B77" s="12" t="str">
        <f t="shared" si="9"/>
        <v>ГБОУ СОШ №507</v>
      </c>
      <c r="C77" s="6">
        <f t="shared" si="9"/>
        <v>11507</v>
      </c>
      <c r="D77" s="6" t="str">
        <f t="shared" si="9"/>
        <v>СОШ</v>
      </c>
      <c r="E77" s="8" t="str">
        <f t="shared" si="9"/>
        <v>3г</v>
      </c>
      <c r="F77" s="8">
        <f t="shared" si="9"/>
        <v>134</v>
      </c>
      <c r="G77" s="8">
        <f t="shared" si="9"/>
        <v>121</v>
      </c>
      <c r="H77" s="8">
        <f t="shared" si="10"/>
        <v>11507074</v>
      </c>
      <c r="I77" s="9"/>
      <c r="J77" s="9">
        <v>2</v>
      </c>
      <c r="K77" s="10"/>
      <c r="L77" s="10">
        <v>1</v>
      </c>
      <c r="M77" s="9"/>
      <c r="N77" s="9">
        <v>1</v>
      </c>
      <c r="O77" s="10"/>
      <c r="P77" s="10">
        <v>2</v>
      </c>
      <c r="Q77" s="9"/>
      <c r="R77" s="9">
        <v>2</v>
      </c>
      <c r="S77" s="10"/>
      <c r="T77" s="10">
        <v>1</v>
      </c>
      <c r="U77" s="9"/>
      <c r="V77" s="9">
        <v>1</v>
      </c>
      <c r="W77" s="10"/>
      <c r="X77" s="10">
        <v>2</v>
      </c>
      <c r="Y77" s="9">
        <v>1</v>
      </c>
      <c r="Z77" s="9"/>
      <c r="AA77" s="11">
        <f t="shared" si="8"/>
        <v>13</v>
      </c>
    </row>
    <row r="78" spans="1:27" ht="30" customHeight="1" x14ac:dyDescent="0.25">
      <c r="A78" s="4" t="str">
        <f t="shared" si="9"/>
        <v>Московский</v>
      </c>
      <c r="B78" s="12" t="str">
        <f t="shared" si="9"/>
        <v>ГБОУ СОШ №507</v>
      </c>
      <c r="C78" s="6">
        <f t="shared" si="9"/>
        <v>11507</v>
      </c>
      <c r="D78" s="6" t="str">
        <f t="shared" si="9"/>
        <v>СОШ</v>
      </c>
      <c r="E78" s="8" t="str">
        <f t="shared" si="9"/>
        <v>3г</v>
      </c>
      <c r="F78" s="8">
        <f t="shared" si="9"/>
        <v>134</v>
      </c>
      <c r="G78" s="8">
        <f t="shared" si="9"/>
        <v>121</v>
      </c>
      <c r="H78" s="8">
        <f t="shared" si="10"/>
        <v>11507075</v>
      </c>
      <c r="I78" s="9"/>
      <c r="J78" s="9">
        <v>1</v>
      </c>
      <c r="K78" s="10"/>
      <c r="L78" s="10">
        <v>0</v>
      </c>
      <c r="M78" s="9">
        <v>1</v>
      </c>
      <c r="N78" s="9"/>
      <c r="O78" s="10"/>
      <c r="P78" s="10">
        <v>1</v>
      </c>
      <c r="Q78" s="9"/>
      <c r="R78" s="9">
        <v>2</v>
      </c>
      <c r="S78" s="10"/>
      <c r="T78" s="10">
        <v>0</v>
      </c>
      <c r="U78" s="9">
        <v>0</v>
      </c>
      <c r="V78" s="9"/>
      <c r="W78" s="10"/>
      <c r="X78" s="10">
        <v>2</v>
      </c>
      <c r="Y78" s="9">
        <v>1</v>
      </c>
      <c r="Z78" s="9"/>
      <c r="AA78" s="11">
        <f t="shared" si="8"/>
        <v>8</v>
      </c>
    </row>
    <row r="79" spans="1:27" ht="30" customHeight="1" x14ac:dyDescent="0.25">
      <c r="A79" s="4" t="str">
        <f t="shared" si="9"/>
        <v>Московский</v>
      </c>
      <c r="B79" s="12" t="str">
        <f t="shared" si="9"/>
        <v>ГБОУ СОШ №507</v>
      </c>
      <c r="C79" s="6">
        <f t="shared" si="9"/>
        <v>11507</v>
      </c>
      <c r="D79" s="6" t="str">
        <f t="shared" si="9"/>
        <v>СОШ</v>
      </c>
      <c r="E79" s="8" t="str">
        <f t="shared" si="9"/>
        <v>3г</v>
      </c>
      <c r="F79" s="8">
        <f t="shared" si="9"/>
        <v>134</v>
      </c>
      <c r="G79" s="8">
        <f t="shared" si="9"/>
        <v>121</v>
      </c>
      <c r="H79" s="8">
        <f t="shared" si="10"/>
        <v>11507076</v>
      </c>
      <c r="I79" s="9">
        <v>2</v>
      </c>
      <c r="J79" s="9"/>
      <c r="K79" s="10">
        <v>0</v>
      </c>
      <c r="L79" s="10"/>
      <c r="M79" s="9"/>
      <c r="N79" s="9">
        <v>1</v>
      </c>
      <c r="O79" s="10">
        <v>1</v>
      </c>
      <c r="P79" s="10"/>
      <c r="Q79" s="9"/>
      <c r="R79" s="9">
        <v>1</v>
      </c>
      <c r="S79" s="10"/>
      <c r="T79" s="10">
        <v>0</v>
      </c>
      <c r="U79" s="9">
        <v>0</v>
      </c>
      <c r="V79" s="9"/>
      <c r="W79" s="10"/>
      <c r="X79" s="10">
        <v>1</v>
      </c>
      <c r="Y79" s="9">
        <v>1</v>
      </c>
      <c r="Z79" s="9"/>
      <c r="AA79" s="11">
        <f t="shared" si="8"/>
        <v>7</v>
      </c>
    </row>
    <row r="80" spans="1:27" ht="30" customHeight="1" x14ac:dyDescent="0.25">
      <c r="A80" s="4" t="str">
        <f t="shared" si="9"/>
        <v>Московский</v>
      </c>
      <c r="B80" s="12" t="str">
        <f t="shared" si="9"/>
        <v>ГБОУ СОШ №507</v>
      </c>
      <c r="C80" s="6">
        <f t="shared" si="9"/>
        <v>11507</v>
      </c>
      <c r="D80" s="6" t="str">
        <f t="shared" si="9"/>
        <v>СОШ</v>
      </c>
      <c r="E80" s="8" t="str">
        <f t="shared" si="9"/>
        <v>3г</v>
      </c>
      <c r="F80" s="8">
        <f t="shared" si="9"/>
        <v>134</v>
      </c>
      <c r="G80" s="8">
        <f t="shared" si="9"/>
        <v>121</v>
      </c>
      <c r="H80" s="8">
        <f t="shared" si="10"/>
        <v>11507077</v>
      </c>
      <c r="I80" s="9"/>
      <c r="J80" s="9">
        <v>1</v>
      </c>
      <c r="K80" s="10">
        <v>0</v>
      </c>
      <c r="L80" s="10"/>
      <c r="M80" s="9">
        <v>1</v>
      </c>
      <c r="N80" s="9"/>
      <c r="O80" s="10"/>
      <c r="P80" s="10">
        <v>1</v>
      </c>
      <c r="Q80" s="9"/>
      <c r="R80" s="9">
        <v>1</v>
      </c>
      <c r="S80" s="10">
        <v>1</v>
      </c>
      <c r="T80" s="10"/>
      <c r="U80" s="9"/>
      <c r="V80" s="9">
        <v>0</v>
      </c>
      <c r="W80" s="10">
        <v>2</v>
      </c>
      <c r="X80" s="10"/>
      <c r="Y80" s="9"/>
      <c r="Z80" s="9">
        <v>0</v>
      </c>
      <c r="AA80" s="11">
        <f t="shared" si="8"/>
        <v>7</v>
      </c>
    </row>
    <row r="81" spans="1:27" ht="30" customHeight="1" x14ac:dyDescent="0.25">
      <c r="A81" s="4" t="str">
        <f t="shared" si="9"/>
        <v>Московский</v>
      </c>
      <c r="B81" s="12" t="str">
        <f t="shared" si="9"/>
        <v>ГБОУ СОШ №507</v>
      </c>
      <c r="C81" s="6">
        <f t="shared" si="9"/>
        <v>11507</v>
      </c>
      <c r="D81" s="6" t="str">
        <f t="shared" si="9"/>
        <v>СОШ</v>
      </c>
      <c r="E81" s="8" t="str">
        <f t="shared" si="9"/>
        <v>3г</v>
      </c>
      <c r="F81" s="8">
        <f t="shared" si="9"/>
        <v>134</v>
      </c>
      <c r="G81" s="8">
        <f t="shared" si="9"/>
        <v>121</v>
      </c>
      <c r="H81" s="8">
        <f t="shared" si="10"/>
        <v>11507078</v>
      </c>
      <c r="I81" s="9"/>
      <c r="J81" s="9">
        <v>2</v>
      </c>
      <c r="K81" s="10"/>
      <c r="L81" s="10">
        <v>1</v>
      </c>
      <c r="M81" s="9">
        <v>1</v>
      </c>
      <c r="N81" s="9"/>
      <c r="O81" s="10">
        <v>2</v>
      </c>
      <c r="P81" s="10"/>
      <c r="Q81" s="9">
        <v>2</v>
      </c>
      <c r="R81" s="9"/>
      <c r="S81" s="10">
        <v>1</v>
      </c>
      <c r="T81" s="10"/>
      <c r="U81" s="9">
        <v>0</v>
      </c>
      <c r="V81" s="9"/>
      <c r="W81" s="10">
        <v>2</v>
      </c>
      <c r="X81" s="10"/>
      <c r="Y81" s="9">
        <v>1</v>
      </c>
      <c r="Z81" s="9"/>
      <c r="AA81" s="11">
        <f t="shared" si="8"/>
        <v>12</v>
      </c>
    </row>
    <row r="82" spans="1:27" ht="30" customHeight="1" x14ac:dyDescent="0.25">
      <c r="A82" s="4" t="str">
        <f t="shared" si="9"/>
        <v>Московский</v>
      </c>
      <c r="B82" s="12" t="str">
        <f t="shared" si="9"/>
        <v>ГБОУ СОШ №507</v>
      </c>
      <c r="C82" s="6">
        <f t="shared" si="9"/>
        <v>11507</v>
      </c>
      <c r="D82" s="6" t="str">
        <f t="shared" si="9"/>
        <v>СОШ</v>
      </c>
      <c r="E82" s="8" t="str">
        <f t="shared" si="9"/>
        <v>3г</v>
      </c>
      <c r="F82" s="8">
        <f t="shared" si="9"/>
        <v>134</v>
      </c>
      <c r="G82" s="8">
        <f t="shared" si="9"/>
        <v>121</v>
      </c>
      <c r="H82" s="8">
        <f t="shared" si="10"/>
        <v>11507079</v>
      </c>
      <c r="I82" s="9"/>
      <c r="J82" s="9">
        <v>2</v>
      </c>
      <c r="K82" s="10"/>
      <c r="L82" s="10">
        <v>0</v>
      </c>
      <c r="M82" s="9">
        <v>1</v>
      </c>
      <c r="N82" s="9"/>
      <c r="O82" s="10">
        <v>1</v>
      </c>
      <c r="P82" s="10"/>
      <c r="Q82" s="9">
        <v>1</v>
      </c>
      <c r="R82" s="9"/>
      <c r="S82" s="10">
        <v>0</v>
      </c>
      <c r="T82" s="10"/>
      <c r="U82" s="9"/>
      <c r="V82" s="9">
        <v>1</v>
      </c>
      <c r="W82" s="10">
        <v>2</v>
      </c>
      <c r="X82" s="10"/>
      <c r="Y82" s="9"/>
      <c r="Z82" s="9">
        <v>0</v>
      </c>
      <c r="AA82" s="11">
        <f t="shared" si="8"/>
        <v>8</v>
      </c>
    </row>
    <row r="83" spans="1:27" ht="30" customHeight="1" x14ac:dyDescent="0.25">
      <c r="A83" s="4" t="str">
        <f t="shared" si="9"/>
        <v>Московский</v>
      </c>
      <c r="B83" s="12" t="str">
        <f t="shared" si="9"/>
        <v>ГБОУ СОШ №507</v>
      </c>
      <c r="C83" s="6">
        <f t="shared" si="9"/>
        <v>11507</v>
      </c>
      <c r="D83" s="6" t="str">
        <f t="shared" si="9"/>
        <v>СОШ</v>
      </c>
      <c r="E83" s="8" t="str">
        <f t="shared" si="9"/>
        <v>3г</v>
      </c>
      <c r="F83" s="8">
        <f t="shared" si="9"/>
        <v>134</v>
      </c>
      <c r="G83" s="8">
        <f t="shared" si="9"/>
        <v>121</v>
      </c>
      <c r="H83" s="8">
        <f t="shared" si="10"/>
        <v>11507080</v>
      </c>
      <c r="I83" s="9">
        <v>0</v>
      </c>
      <c r="J83" s="9"/>
      <c r="K83" s="10"/>
      <c r="L83" s="10">
        <v>1</v>
      </c>
      <c r="M83" s="9">
        <v>1</v>
      </c>
      <c r="N83" s="9"/>
      <c r="O83" s="10"/>
      <c r="P83" s="10">
        <v>1</v>
      </c>
      <c r="Q83" s="9"/>
      <c r="R83" s="9">
        <v>2</v>
      </c>
      <c r="S83" s="10">
        <v>0</v>
      </c>
      <c r="T83" s="10"/>
      <c r="U83" s="9">
        <v>1</v>
      </c>
      <c r="V83" s="9"/>
      <c r="W83" s="10">
        <v>2</v>
      </c>
      <c r="X83" s="10"/>
      <c r="Y83" s="9">
        <v>1</v>
      </c>
      <c r="Z83" s="9"/>
      <c r="AA83" s="11">
        <f t="shared" si="8"/>
        <v>9</v>
      </c>
    </row>
    <row r="84" spans="1:27" ht="30" customHeight="1" x14ac:dyDescent="0.25">
      <c r="A84" s="4" t="str">
        <f t="shared" si="9"/>
        <v>Московский</v>
      </c>
      <c r="B84" s="12" t="str">
        <f t="shared" si="9"/>
        <v>ГБОУ СОШ №507</v>
      </c>
      <c r="C84" s="6">
        <f t="shared" si="9"/>
        <v>11507</v>
      </c>
      <c r="D84" s="6" t="str">
        <f t="shared" si="9"/>
        <v>СОШ</v>
      </c>
      <c r="E84" s="8" t="str">
        <f t="shared" si="9"/>
        <v>3г</v>
      </c>
      <c r="F84" s="8">
        <f t="shared" si="9"/>
        <v>134</v>
      </c>
      <c r="G84" s="8">
        <f t="shared" si="9"/>
        <v>121</v>
      </c>
      <c r="H84" s="8">
        <f t="shared" si="10"/>
        <v>11507081</v>
      </c>
      <c r="I84" s="9"/>
      <c r="J84" s="9">
        <v>0</v>
      </c>
      <c r="K84" s="10">
        <v>0</v>
      </c>
      <c r="L84" s="10"/>
      <c r="M84" s="9"/>
      <c r="N84" s="9">
        <v>1</v>
      </c>
      <c r="O84" s="10">
        <v>2</v>
      </c>
      <c r="P84" s="10"/>
      <c r="Q84" s="9">
        <v>0</v>
      </c>
      <c r="R84" s="9"/>
      <c r="S84" s="10"/>
      <c r="T84" s="10">
        <v>0</v>
      </c>
      <c r="U84" s="9">
        <v>1</v>
      </c>
      <c r="V84" s="9"/>
      <c r="W84" s="10"/>
      <c r="X84" s="10">
        <v>2</v>
      </c>
      <c r="Y84" s="9">
        <v>1</v>
      </c>
      <c r="Z84" s="9"/>
      <c r="AA84" s="11">
        <f t="shared" si="8"/>
        <v>7</v>
      </c>
    </row>
    <row r="85" spans="1:27" ht="30" customHeight="1" x14ac:dyDescent="0.25">
      <c r="A85" s="4" t="str">
        <f t="shared" si="9"/>
        <v>Московский</v>
      </c>
      <c r="B85" s="12" t="str">
        <f t="shared" si="9"/>
        <v>ГБОУ СОШ №507</v>
      </c>
      <c r="C85" s="6">
        <f t="shared" si="9"/>
        <v>11507</v>
      </c>
      <c r="D85" s="6" t="str">
        <f t="shared" si="9"/>
        <v>СОШ</v>
      </c>
      <c r="E85" s="8" t="str">
        <f t="shared" si="9"/>
        <v>3г</v>
      </c>
      <c r="F85" s="8">
        <f t="shared" si="9"/>
        <v>134</v>
      </c>
      <c r="G85" s="8">
        <f t="shared" si="9"/>
        <v>121</v>
      </c>
      <c r="H85" s="8">
        <f t="shared" si="10"/>
        <v>11507082</v>
      </c>
      <c r="I85" s="9"/>
      <c r="J85" s="9">
        <v>2</v>
      </c>
      <c r="K85" s="10"/>
      <c r="L85" s="10">
        <v>1</v>
      </c>
      <c r="M85" s="9">
        <v>1</v>
      </c>
      <c r="N85" s="9"/>
      <c r="O85" s="10">
        <v>2</v>
      </c>
      <c r="P85" s="10"/>
      <c r="Q85" s="9">
        <v>1</v>
      </c>
      <c r="R85" s="9"/>
      <c r="S85" s="10">
        <v>0</v>
      </c>
      <c r="T85" s="10"/>
      <c r="U85" s="9">
        <v>1</v>
      </c>
      <c r="V85" s="9"/>
      <c r="W85" s="10"/>
      <c r="X85" s="10">
        <v>2</v>
      </c>
      <c r="Y85" s="9">
        <v>1</v>
      </c>
      <c r="Z85" s="9"/>
      <c r="AA85" s="11">
        <f t="shared" si="8"/>
        <v>11</v>
      </c>
    </row>
    <row r="86" spans="1:27" ht="30" customHeight="1" x14ac:dyDescent="0.25">
      <c r="A86" s="4" t="str">
        <f t="shared" ref="A86:G101" si="11">A85</f>
        <v>Московский</v>
      </c>
      <c r="B86" s="12" t="str">
        <f t="shared" si="11"/>
        <v>ГБОУ СОШ №507</v>
      </c>
      <c r="C86" s="6">
        <f t="shared" si="11"/>
        <v>11507</v>
      </c>
      <c r="D86" s="6" t="str">
        <f t="shared" si="11"/>
        <v>СОШ</v>
      </c>
      <c r="E86" s="8" t="str">
        <f t="shared" si="11"/>
        <v>3г</v>
      </c>
      <c r="F86" s="8">
        <f t="shared" si="11"/>
        <v>134</v>
      </c>
      <c r="G86" s="8">
        <f t="shared" si="11"/>
        <v>121</v>
      </c>
      <c r="H86" s="8">
        <f t="shared" si="10"/>
        <v>11507083</v>
      </c>
      <c r="I86" s="9"/>
      <c r="J86" s="9">
        <v>0</v>
      </c>
      <c r="K86" s="10">
        <v>1</v>
      </c>
      <c r="L86" s="10"/>
      <c r="M86" s="9"/>
      <c r="N86" s="9">
        <v>1</v>
      </c>
      <c r="O86" s="10">
        <v>1</v>
      </c>
      <c r="P86" s="10"/>
      <c r="Q86" s="9"/>
      <c r="R86" s="9">
        <v>2</v>
      </c>
      <c r="S86" s="10"/>
      <c r="T86" s="10">
        <v>1</v>
      </c>
      <c r="U86" s="9"/>
      <c r="V86" s="9">
        <v>1</v>
      </c>
      <c r="W86" s="10"/>
      <c r="X86" s="10">
        <v>1</v>
      </c>
      <c r="Y86" s="9">
        <v>1</v>
      </c>
      <c r="Z86" s="9"/>
      <c r="AA86" s="11">
        <f t="shared" si="8"/>
        <v>9</v>
      </c>
    </row>
    <row r="87" spans="1:27" ht="30" customHeight="1" x14ac:dyDescent="0.25">
      <c r="A87" s="4" t="str">
        <f t="shared" si="11"/>
        <v>Московский</v>
      </c>
      <c r="B87" s="12" t="str">
        <f t="shared" si="11"/>
        <v>ГБОУ СОШ №507</v>
      </c>
      <c r="C87" s="6">
        <f t="shared" si="11"/>
        <v>11507</v>
      </c>
      <c r="D87" s="6" t="str">
        <f t="shared" si="11"/>
        <v>СОШ</v>
      </c>
      <c r="E87" s="8" t="str">
        <f t="shared" si="11"/>
        <v>3г</v>
      </c>
      <c r="F87" s="8">
        <f t="shared" si="11"/>
        <v>134</v>
      </c>
      <c r="G87" s="8">
        <f t="shared" si="11"/>
        <v>121</v>
      </c>
      <c r="H87" s="8">
        <f t="shared" si="10"/>
        <v>11507084</v>
      </c>
      <c r="I87" s="9"/>
      <c r="J87" s="9">
        <v>2</v>
      </c>
      <c r="K87" s="10"/>
      <c r="L87" s="10">
        <v>1</v>
      </c>
      <c r="M87" s="9"/>
      <c r="N87" s="9">
        <v>0</v>
      </c>
      <c r="O87" s="10">
        <v>2</v>
      </c>
      <c r="P87" s="10"/>
      <c r="Q87" s="9"/>
      <c r="R87" s="9">
        <v>1</v>
      </c>
      <c r="S87" s="10">
        <v>1</v>
      </c>
      <c r="T87" s="10"/>
      <c r="U87" s="9"/>
      <c r="V87" s="9">
        <v>1</v>
      </c>
      <c r="W87" s="10">
        <v>2</v>
      </c>
      <c r="X87" s="10"/>
      <c r="Y87" s="9">
        <v>1</v>
      </c>
      <c r="Z87" s="9"/>
      <c r="AA87" s="11">
        <f t="shared" si="8"/>
        <v>11</v>
      </c>
    </row>
    <row r="88" spans="1:27" ht="30" customHeight="1" x14ac:dyDescent="0.25">
      <c r="A88" s="4" t="str">
        <f t="shared" si="11"/>
        <v>Московский</v>
      </c>
      <c r="B88" s="12" t="str">
        <f t="shared" si="11"/>
        <v>ГБОУ СОШ №507</v>
      </c>
      <c r="C88" s="6">
        <f t="shared" si="11"/>
        <v>11507</v>
      </c>
      <c r="D88" s="6" t="str">
        <f t="shared" si="11"/>
        <v>СОШ</v>
      </c>
      <c r="E88" s="8" t="str">
        <f t="shared" si="11"/>
        <v>3г</v>
      </c>
      <c r="F88" s="8">
        <f t="shared" si="11"/>
        <v>134</v>
      </c>
      <c r="G88" s="8">
        <f t="shared" si="11"/>
        <v>121</v>
      </c>
      <c r="H88" s="8">
        <f t="shared" si="10"/>
        <v>11507085</v>
      </c>
      <c r="I88" s="9"/>
      <c r="J88" s="9">
        <v>1</v>
      </c>
      <c r="K88" s="10">
        <v>1</v>
      </c>
      <c r="L88" s="10"/>
      <c r="M88" s="9"/>
      <c r="N88" s="9">
        <v>1</v>
      </c>
      <c r="O88" s="10"/>
      <c r="P88" s="10">
        <v>2</v>
      </c>
      <c r="Q88" s="9">
        <v>2</v>
      </c>
      <c r="R88" s="9"/>
      <c r="S88" s="10"/>
      <c r="T88" s="10">
        <v>1</v>
      </c>
      <c r="U88" s="9"/>
      <c r="V88" s="9">
        <v>1</v>
      </c>
      <c r="W88" s="10"/>
      <c r="X88" s="10">
        <v>2</v>
      </c>
      <c r="Y88" s="9">
        <v>1</v>
      </c>
      <c r="Z88" s="9"/>
      <c r="AA88" s="11">
        <f t="shared" si="8"/>
        <v>12</v>
      </c>
    </row>
    <row r="89" spans="1:27" ht="30" customHeight="1" x14ac:dyDescent="0.25">
      <c r="A89" s="4" t="str">
        <f t="shared" si="11"/>
        <v>Московский</v>
      </c>
      <c r="B89" s="12" t="str">
        <f t="shared" si="11"/>
        <v>ГБОУ СОШ №507</v>
      </c>
      <c r="C89" s="6">
        <f t="shared" si="11"/>
        <v>11507</v>
      </c>
      <c r="D89" s="6" t="str">
        <f t="shared" si="11"/>
        <v>СОШ</v>
      </c>
      <c r="E89" s="8" t="str">
        <f t="shared" si="11"/>
        <v>3г</v>
      </c>
      <c r="F89" s="8">
        <f t="shared" si="11"/>
        <v>134</v>
      </c>
      <c r="G89" s="8">
        <f t="shared" si="11"/>
        <v>121</v>
      </c>
      <c r="H89" s="8">
        <f t="shared" si="10"/>
        <v>11507086</v>
      </c>
      <c r="I89" s="9"/>
      <c r="J89" s="9">
        <v>2</v>
      </c>
      <c r="K89" s="10">
        <v>1</v>
      </c>
      <c r="L89" s="10"/>
      <c r="M89" s="9">
        <v>1</v>
      </c>
      <c r="N89" s="9"/>
      <c r="O89" s="10">
        <v>2</v>
      </c>
      <c r="P89" s="10"/>
      <c r="Q89" s="9"/>
      <c r="R89" s="9">
        <v>2</v>
      </c>
      <c r="S89" s="10">
        <v>1</v>
      </c>
      <c r="T89" s="10"/>
      <c r="U89" s="9"/>
      <c r="V89" s="9">
        <v>1</v>
      </c>
      <c r="W89" s="10"/>
      <c r="X89" s="10">
        <v>2</v>
      </c>
      <c r="Y89" s="9">
        <v>1</v>
      </c>
      <c r="Z89" s="9"/>
      <c r="AA89" s="11">
        <f t="shared" si="8"/>
        <v>13</v>
      </c>
    </row>
    <row r="90" spans="1:27" ht="30" customHeight="1" x14ac:dyDescent="0.25">
      <c r="A90" s="4" t="str">
        <f t="shared" si="11"/>
        <v>Московский</v>
      </c>
      <c r="B90" s="12" t="str">
        <f t="shared" si="11"/>
        <v>ГБОУ СОШ №507</v>
      </c>
      <c r="C90" s="6">
        <f t="shared" si="11"/>
        <v>11507</v>
      </c>
      <c r="D90" s="6" t="str">
        <f t="shared" si="11"/>
        <v>СОШ</v>
      </c>
      <c r="E90" s="8" t="str">
        <f t="shared" si="11"/>
        <v>3г</v>
      </c>
      <c r="F90" s="8">
        <f t="shared" si="11"/>
        <v>134</v>
      </c>
      <c r="G90" s="8">
        <f t="shared" si="11"/>
        <v>121</v>
      </c>
      <c r="H90" s="8">
        <f t="shared" si="10"/>
        <v>11507087</v>
      </c>
      <c r="I90" s="9"/>
      <c r="J90" s="9">
        <v>1</v>
      </c>
      <c r="K90" s="10">
        <v>1</v>
      </c>
      <c r="L90" s="10"/>
      <c r="M90" s="9"/>
      <c r="N90" s="9">
        <v>1</v>
      </c>
      <c r="O90" s="10"/>
      <c r="P90" s="10">
        <v>2</v>
      </c>
      <c r="Q90" s="9">
        <v>1</v>
      </c>
      <c r="R90" s="9"/>
      <c r="S90" s="10">
        <v>1</v>
      </c>
      <c r="T90" s="10"/>
      <c r="U90" s="9"/>
      <c r="V90" s="9">
        <v>1</v>
      </c>
      <c r="W90" s="10">
        <v>1</v>
      </c>
      <c r="X90" s="10"/>
      <c r="Y90" s="9"/>
      <c r="Z90" s="9">
        <v>0</v>
      </c>
      <c r="AA90" s="11">
        <f t="shared" si="8"/>
        <v>9</v>
      </c>
    </row>
    <row r="91" spans="1:27" ht="30" customHeight="1" x14ac:dyDescent="0.25">
      <c r="A91" s="4" t="str">
        <f t="shared" si="11"/>
        <v>Московский</v>
      </c>
      <c r="B91" s="12" t="str">
        <f t="shared" si="11"/>
        <v>ГБОУ СОШ №507</v>
      </c>
      <c r="C91" s="6">
        <f t="shared" si="11"/>
        <v>11507</v>
      </c>
      <c r="D91" s="6" t="str">
        <f t="shared" si="11"/>
        <v>СОШ</v>
      </c>
      <c r="E91" s="8" t="str">
        <f t="shared" si="11"/>
        <v>3г</v>
      </c>
      <c r="F91" s="8">
        <f t="shared" si="11"/>
        <v>134</v>
      </c>
      <c r="G91" s="8">
        <f t="shared" si="11"/>
        <v>121</v>
      </c>
      <c r="H91" s="8">
        <f t="shared" si="10"/>
        <v>11507088</v>
      </c>
      <c r="I91" s="9"/>
      <c r="J91" s="9">
        <v>0</v>
      </c>
      <c r="K91" s="10">
        <v>1</v>
      </c>
      <c r="L91" s="10"/>
      <c r="M91" s="9"/>
      <c r="N91" s="9">
        <v>1</v>
      </c>
      <c r="O91" s="10">
        <v>2</v>
      </c>
      <c r="P91" s="10"/>
      <c r="Q91" s="9"/>
      <c r="R91" s="9">
        <v>2</v>
      </c>
      <c r="S91" s="10"/>
      <c r="T91" s="10">
        <v>1</v>
      </c>
      <c r="U91" s="9"/>
      <c r="V91" s="9">
        <v>1</v>
      </c>
      <c r="W91" s="10">
        <v>2</v>
      </c>
      <c r="X91" s="10"/>
      <c r="Y91" s="9">
        <v>1</v>
      </c>
      <c r="Z91" s="9"/>
      <c r="AA91" s="11">
        <f t="shared" si="8"/>
        <v>11</v>
      </c>
    </row>
    <row r="92" spans="1:27" ht="30" customHeight="1" x14ac:dyDescent="0.25">
      <c r="A92" s="4" t="str">
        <f t="shared" si="11"/>
        <v>Московский</v>
      </c>
      <c r="B92" s="12" t="str">
        <f t="shared" si="11"/>
        <v>ГБОУ СОШ №507</v>
      </c>
      <c r="C92" s="6">
        <f t="shared" si="11"/>
        <v>11507</v>
      </c>
      <c r="D92" s="6" t="str">
        <f t="shared" si="11"/>
        <v>СОШ</v>
      </c>
      <c r="E92" s="8" t="str">
        <f t="shared" si="11"/>
        <v>3г</v>
      </c>
      <c r="F92" s="8">
        <f t="shared" si="11"/>
        <v>134</v>
      </c>
      <c r="G92" s="8">
        <f t="shared" si="11"/>
        <v>121</v>
      </c>
      <c r="H92" s="8">
        <f t="shared" si="10"/>
        <v>11507089</v>
      </c>
      <c r="I92" s="9"/>
      <c r="J92" s="9">
        <v>1</v>
      </c>
      <c r="K92" s="10"/>
      <c r="L92" s="10">
        <v>1</v>
      </c>
      <c r="M92" s="9">
        <v>1</v>
      </c>
      <c r="N92" s="9"/>
      <c r="O92" s="10">
        <v>1</v>
      </c>
      <c r="P92" s="10"/>
      <c r="Q92" s="9"/>
      <c r="R92" s="9">
        <v>2</v>
      </c>
      <c r="S92" s="10"/>
      <c r="T92" s="10">
        <v>1</v>
      </c>
      <c r="U92" s="9"/>
      <c r="V92" s="9">
        <v>1</v>
      </c>
      <c r="W92" s="10">
        <v>1</v>
      </c>
      <c r="X92" s="10"/>
      <c r="Y92" s="9">
        <v>1</v>
      </c>
      <c r="Z92" s="9"/>
      <c r="AA92" s="11">
        <f t="shared" si="8"/>
        <v>10</v>
      </c>
    </row>
    <row r="93" spans="1:27" ht="30" customHeight="1" x14ac:dyDescent="0.25">
      <c r="A93" s="4" t="str">
        <f t="shared" si="11"/>
        <v>Московский</v>
      </c>
      <c r="B93" s="12" t="str">
        <f t="shared" si="11"/>
        <v>ГБОУ СОШ №507</v>
      </c>
      <c r="C93" s="6">
        <f t="shared" si="11"/>
        <v>11507</v>
      </c>
      <c r="D93" s="6" t="str">
        <f t="shared" si="11"/>
        <v>СОШ</v>
      </c>
      <c r="E93" s="8" t="str">
        <f t="shared" si="11"/>
        <v>3г</v>
      </c>
      <c r="F93" s="8">
        <f t="shared" si="11"/>
        <v>134</v>
      </c>
      <c r="G93" s="8">
        <f t="shared" si="11"/>
        <v>121</v>
      </c>
      <c r="H93" s="8">
        <f t="shared" si="10"/>
        <v>11507090</v>
      </c>
      <c r="I93" s="9"/>
      <c r="J93" s="9">
        <v>2</v>
      </c>
      <c r="K93" s="10">
        <v>1</v>
      </c>
      <c r="L93" s="10"/>
      <c r="M93" s="9"/>
      <c r="N93" s="9">
        <v>1</v>
      </c>
      <c r="O93" s="10">
        <v>1</v>
      </c>
      <c r="P93" s="10"/>
      <c r="Q93" s="9">
        <v>1</v>
      </c>
      <c r="R93" s="9"/>
      <c r="S93" s="10">
        <v>1</v>
      </c>
      <c r="T93" s="10"/>
      <c r="U93" s="9"/>
      <c r="V93" s="9">
        <v>1</v>
      </c>
      <c r="W93" s="10">
        <v>2</v>
      </c>
      <c r="X93" s="10"/>
      <c r="Y93" s="9">
        <v>1</v>
      </c>
      <c r="Z93" s="9"/>
      <c r="AA93" s="11">
        <f t="shared" si="8"/>
        <v>11</v>
      </c>
    </row>
    <row r="94" spans="1:27" ht="30" customHeight="1" x14ac:dyDescent="0.25">
      <c r="A94" s="4" t="str">
        <f t="shared" si="11"/>
        <v>Московский</v>
      </c>
      <c r="B94" s="12" t="str">
        <f t="shared" si="11"/>
        <v>ГБОУ СОШ №507</v>
      </c>
      <c r="C94" s="6">
        <f t="shared" si="11"/>
        <v>11507</v>
      </c>
      <c r="D94" s="6" t="str">
        <f t="shared" si="11"/>
        <v>СОШ</v>
      </c>
      <c r="E94" s="8" t="str">
        <f t="shared" si="11"/>
        <v>3г</v>
      </c>
      <c r="F94" s="8">
        <f t="shared" si="11"/>
        <v>134</v>
      </c>
      <c r="G94" s="8">
        <f t="shared" si="11"/>
        <v>121</v>
      </c>
      <c r="H94" s="8">
        <f t="shared" si="10"/>
        <v>11507091</v>
      </c>
      <c r="I94" s="9"/>
      <c r="J94" s="9">
        <v>2</v>
      </c>
      <c r="K94" s="10"/>
      <c r="L94" s="10">
        <v>1</v>
      </c>
      <c r="M94" s="9">
        <v>1</v>
      </c>
      <c r="N94" s="9"/>
      <c r="O94" s="10">
        <v>2</v>
      </c>
      <c r="P94" s="10"/>
      <c r="Q94" s="9"/>
      <c r="R94" s="9">
        <v>2</v>
      </c>
      <c r="S94" s="10"/>
      <c r="T94" s="10">
        <v>1</v>
      </c>
      <c r="U94" s="9"/>
      <c r="V94" s="9">
        <v>0</v>
      </c>
      <c r="W94" s="10"/>
      <c r="X94" s="10">
        <v>2</v>
      </c>
      <c r="Y94" s="9">
        <v>1</v>
      </c>
      <c r="Z94" s="9"/>
      <c r="AA94" s="11">
        <f t="shared" si="8"/>
        <v>12</v>
      </c>
    </row>
    <row r="95" spans="1:27" ht="30" customHeight="1" x14ac:dyDescent="0.25">
      <c r="A95" s="4" t="str">
        <f t="shared" si="11"/>
        <v>Московский</v>
      </c>
      <c r="B95" s="12" t="str">
        <f t="shared" si="11"/>
        <v>ГБОУ СОШ №507</v>
      </c>
      <c r="C95" s="6">
        <f t="shared" si="11"/>
        <v>11507</v>
      </c>
      <c r="D95" s="6" t="str">
        <f t="shared" si="11"/>
        <v>СОШ</v>
      </c>
      <c r="E95" s="8" t="str">
        <f t="shared" si="11"/>
        <v>3г</v>
      </c>
      <c r="F95" s="8">
        <f t="shared" si="11"/>
        <v>134</v>
      </c>
      <c r="G95" s="8">
        <f t="shared" si="11"/>
        <v>121</v>
      </c>
      <c r="H95" s="8">
        <f t="shared" si="10"/>
        <v>11507092</v>
      </c>
      <c r="I95" s="9"/>
      <c r="J95" s="9">
        <v>2</v>
      </c>
      <c r="K95" s="10">
        <v>1</v>
      </c>
      <c r="L95" s="10"/>
      <c r="M95" s="9"/>
      <c r="N95" s="9">
        <v>1</v>
      </c>
      <c r="O95" s="10">
        <v>2</v>
      </c>
      <c r="P95" s="10"/>
      <c r="Q95" s="9">
        <v>2</v>
      </c>
      <c r="R95" s="9"/>
      <c r="S95" s="10"/>
      <c r="T95" s="10">
        <v>1</v>
      </c>
      <c r="U95" s="9">
        <v>1</v>
      </c>
      <c r="V95" s="9"/>
      <c r="W95" s="10">
        <v>2</v>
      </c>
      <c r="X95" s="10"/>
      <c r="Y95" s="9">
        <v>1</v>
      </c>
      <c r="Z95" s="9"/>
      <c r="AA95" s="11">
        <f t="shared" si="8"/>
        <v>13</v>
      </c>
    </row>
    <row r="96" spans="1:27" ht="30" customHeight="1" x14ac:dyDescent="0.25">
      <c r="A96" s="4" t="str">
        <f t="shared" si="11"/>
        <v>Московский</v>
      </c>
      <c r="B96" s="12" t="str">
        <f t="shared" si="11"/>
        <v>ГБОУ СОШ №507</v>
      </c>
      <c r="C96" s="6">
        <f t="shared" si="11"/>
        <v>11507</v>
      </c>
      <c r="D96" s="6" t="str">
        <f t="shared" si="11"/>
        <v>СОШ</v>
      </c>
      <c r="E96" s="8" t="str">
        <f t="shared" si="11"/>
        <v>3г</v>
      </c>
      <c r="F96" s="8">
        <f t="shared" si="11"/>
        <v>134</v>
      </c>
      <c r="G96" s="8">
        <f t="shared" si="11"/>
        <v>121</v>
      </c>
      <c r="H96" s="8">
        <f t="shared" si="10"/>
        <v>11507093</v>
      </c>
      <c r="I96" s="9"/>
      <c r="J96" s="9">
        <v>1</v>
      </c>
      <c r="K96" s="10">
        <v>0</v>
      </c>
      <c r="L96" s="10"/>
      <c r="M96" s="9"/>
      <c r="N96" s="9">
        <v>1</v>
      </c>
      <c r="O96" s="10"/>
      <c r="P96" s="10">
        <v>1</v>
      </c>
      <c r="Q96" s="9"/>
      <c r="R96" s="9">
        <v>2</v>
      </c>
      <c r="S96" s="10">
        <v>1</v>
      </c>
      <c r="T96" s="10"/>
      <c r="U96" s="9"/>
      <c r="V96" s="9">
        <v>1</v>
      </c>
      <c r="W96" s="10">
        <v>2</v>
      </c>
      <c r="X96" s="10"/>
      <c r="Y96" s="9">
        <v>0</v>
      </c>
      <c r="Z96" s="9"/>
      <c r="AA96" s="11">
        <f t="shared" si="8"/>
        <v>9</v>
      </c>
    </row>
    <row r="97" spans="1:27" ht="30" customHeight="1" x14ac:dyDescent="0.25">
      <c r="A97" s="4" t="str">
        <f t="shared" si="11"/>
        <v>Московский</v>
      </c>
      <c r="B97" s="12" t="str">
        <f t="shared" si="11"/>
        <v>ГБОУ СОШ №507</v>
      </c>
      <c r="C97" s="6">
        <f t="shared" si="11"/>
        <v>11507</v>
      </c>
      <c r="D97" s="6" t="str">
        <f t="shared" si="11"/>
        <v>СОШ</v>
      </c>
      <c r="E97" s="8" t="str">
        <f t="shared" si="11"/>
        <v>3г</v>
      </c>
      <c r="F97" s="8">
        <f t="shared" si="11"/>
        <v>134</v>
      </c>
      <c r="G97" s="8">
        <f t="shared" si="11"/>
        <v>121</v>
      </c>
      <c r="H97" s="8">
        <f t="shared" si="10"/>
        <v>11507094</v>
      </c>
      <c r="I97" s="9"/>
      <c r="J97" s="9">
        <v>2</v>
      </c>
      <c r="K97" s="10">
        <v>1</v>
      </c>
      <c r="L97" s="10"/>
      <c r="M97" s="9">
        <v>1</v>
      </c>
      <c r="N97" s="9"/>
      <c r="O97" s="10">
        <v>2</v>
      </c>
      <c r="P97" s="10"/>
      <c r="Q97" s="9"/>
      <c r="R97" s="9">
        <v>2</v>
      </c>
      <c r="S97" s="10">
        <v>1</v>
      </c>
      <c r="T97" s="10"/>
      <c r="U97" s="9"/>
      <c r="V97" s="9">
        <v>1</v>
      </c>
      <c r="W97" s="10"/>
      <c r="X97" s="10">
        <v>2</v>
      </c>
      <c r="Y97" s="9">
        <v>0</v>
      </c>
      <c r="Z97" s="9"/>
      <c r="AA97" s="11">
        <f t="shared" si="8"/>
        <v>12</v>
      </c>
    </row>
    <row r="98" spans="1:27" ht="30" customHeight="1" x14ac:dyDescent="0.25">
      <c r="A98" s="4" t="str">
        <f t="shared" si="11"/>
        <v>Московский</v>
      </c>
      <c r="B98" s="12" t="str">
        <f t="shared" si="11"/>
        <v>ГБОУ СОШ №507</v>
      </c>
      <c r="C98" s="6">
        <f t="shared" si="11"/>
        <v>11507</v>
      </c>
      <c r="D98" s="6" t="str">
        <f t="shared" si="11"/>
        <v>СОШ</v>
      </c>
      <c r="E98" s="8" t="str">
        <f t="shared" si="11"/>
        <v>3г</v>
      </c>
      <c r="F98" s="8">
        <f t="shared" si="11"/>
        <v>134</v>
      </c>
      <c r="G98" s="8">
        <f t="shared" si="11"/>
        <v>121</v>
      </c>
      <c r="H98" s="8">
        <f t="shared" si="10"/>
        <v>11507095</v>
      </c>
      <c r="I98" s="9"/>
      <c r="J98" s="9">
        <v>2</v>
      </c>
      <c r="K98" s="10"/>
      <c r="L98" s="10">
        <v>1</v>
      </c>
      <c r="M98" s="9"/>
      <c r="N98" s="9">
        <v>0</v>
      </c>
      <c r="O98" s="10"/>
      <c r="P98" s="10">
        <v>2</v>
      </c>
      <c r="Q98" s="9">
        <v>1</v>
      </c>
      <c r="R98" s="9"/>
      <c r="S98" s="10">
        <v>1</v>
      </c>
      <c r="T98" s="10"/>
      <c r="U98" s="9">
        <v>1</v>
      </c>
      <c r="V98" s="9"/>
      <c r="W98" s="10"/>
      <c r="X98" s="10">
        <v>2</v>
      </c>
      <c r="Y98" s="9">
        <v>1</v>
      </c>
      <c r="Z98" s="9"/>
      <c r="AA98" s="11">
        <f t="shared" si="8"/>
        <v>11</v>
      </c>
    </row>
    <row r="99" spans="1:27" ht="30" customHeight="1" x14ac:dyDescent="0.25">
      <c r="A99" s="4" t="str">
        <f t="shared" si="11"/>
        <v>Московский</v>
      </c>
      <c r="B99" s="12" t="str">
        <f t="shared" si="11"/>
        <v>ГБОУ СОШ №507</v>
      </c>
      <c r="C99" s="6">
        <f t="shared" si="11"/>
        <v>11507</v>
      </c>
      <c r="D99" s="6" t="str">
        <f t="shared" si="11"/>
        <v>СОШ</v>
      </c>
      <c r="E99" s="8" t="str">
        <f t="shared" si="11"/>
        <v>3г</v>
      </c>
      <c r="F99" s="8">
        <f t="shared" si="11"/>
        <v>134</v>
      </c>
      <c r="G99" s="8">
        <f t="shared" si="11"/>
        <v>121</v>
      </c>
      <c r="H99" s="8">
        <f t="shared" si="10"/>
        <v>11507096</v>
      </c>
      <c r="I99" s="9"/>
      <c r="J99" s="9">
        <v>1</v>
      </c>
      <c r="K99" s="10"/>
      <c r="L99" s="10">
        <v>1</v>
      </c>
      <c r="M99" s="9"/>
      <c r="N99" s="9">
        <v>1</v>
      </c>
      <c r="O99" s="10"/>
      <c r="P99" s="10">
        <v>2</v>
      </c>
      <c r="Q99" s="9">
        <v>1</v>
      </c>
      <c r="R99" s="9"/>
      <c r="S99" s="10">
        <v>1</v>
      </c>
      <c r="T99" s="10"/>
      <c r="U99" s="9"/>
      <c r="V99" s="9">
        <v>1</v>
      </c>
      <c r="W99" s="10">
        <v>2</v>
      </c>
      <c r="X99" s="10"/>
      <c r="Y99" s="9">
        <v>1</v>
      </c>
      <c r="Z99" s="9"/>
      <c r="AA99" s="11">
        <f t="shared" si="8"/>
        <v>11</v>
      </c>
    </row>
    <row r="100" spans="1:27" ht="30" customHeight="1" x14ac:dyDescent="0.25">
      <c r="A100" s="4" t="str">
        <f t="shared" si="11"/>
        <v>Московский</v>
      </c>
      <c r="B100" s="12" t="str">
        <f t="shared" si="11"/>
        <v>ГБОУ СОШ №507</v>
      </c>
      <c r="C100" s="6">
        <f t="shared" si="11"/>
        <v>11507</v>
      </c>
      <c r="D100" s="6" t="str">
        <f t="shared" si="11"/>
        <v>СОШ</v>
      </c>
      <c r="E100" s="13" t="s">
        <v>50</v>
      </c>
      <c r="F100" s="8">
        <f t="shared" si="11"/>
        <v>134</v>
      </c>
      <c r="G100" s="8">
        <f t="shared" si="11"/>
        <v>121</v>
      </c>
      <c r="H100" s="8">
        <f t="shared" si="10"/>
        <v>11507097</v>
      </c>
      <c r="I100" s="9">
        <v>2</v>
      </c>
      <c r="J100" s="9"/>
      <c r="K100" s="10">
        <v>1</v>
      </c>
      <c r="L100" s="10"/>
      <c r="M100" s="9">
        <v>1</v>
      </c>
      <c r="N100" s="9"/>
      <c r="O100" s="10"/>
      <c r="P100" s="10">
        <v>1</v>
      </c>
      <c r="Q100" s="9"/>
      <c r="R100" s="9">
        <v>1</v>
      </c>
      <c r="S100" s="10">
        <v>1</v>
      </c>
      <c r="T100" s="10"/>
      <c r="U100" s="9"/>
      <c r="V100" s="9">
        <v>0</v>
      </c>
      <c r="W100" s="10">
        <v>2</v>
      </c>
      <c r="X100" s="10"/>
      <c r="Y100" s="9"/>
      <c r="Z100" s="9">
        <v>1</v>
      </c>
      <c r="AA100" s="11">
        <f t="shared" si="8"/>
        <v>10</v>
      </c>
    </row>
    <row r="101" spans="1:27" ht="30" customHeight="1" x14ac:dyDescent="0.25">
      <c r="A101" s="4" t="str">
        <f t="shared" si="11"/>
        <v>Московский</v>
      </c>
      <c r="B101" s="12" t="str">
        <f t="shared" si="11"/>
        <v>ГБОУ СОШ №507</v>
      </c>
      <c r="C101" s="6">
        <f t="shared" si="11"/>
        <v>11507</v>
      </c>
      <c r="D101" s="6" t="str">
        <f t="shared" si="11"/>
        <v>СОШ</v>
      </c>
      <c r="E101" s="13" t="s">
        <v>50</v>
      </c>
      <c r="F101" s="8">
        <f t="shared" si="11"/>
        <v>134</v>
      </c>
      <c r="G101" s="8">
        <f t="shared" si="11"/>
        <v>121</v>
      </c>
      <c r="H101" s="8">
        <f t="shared" si="10"/>
        <v>11507098</v>
      </c>
      <c r="I101" s="9">
        <v>1</v>
      </c>
      <c r="J101" s="9"/>
      <c r="K101" s="10">
        <v>0</v>
      </c>
      <c r="L101" s="10"/>
      <c r="M101" s="9">
        <v>1</v>
      </c>
      <c r="N101" s="9"/>
      <c r="O101" s="10">
        <v>1</v>
      </c>
      <c r="P101" s="10"/>
      <c r="Q101" s="9">
        <v>1</v>
      </c>
      <c r="R101" s="9"/>
      <c r="S101" s="10">
        <v>0</v>
      </c>
      <c r="T101" s="10"/>
      <c r="U101" s="9">
        <v>1</v>
      </c>
      <c r="V101" s="9"/>
      <c r="W101" s="10"/>
      <c r="X101" s="10">
        <v>2</v>
      </c>
      <c r="Y101" s="9">
        <v>1</v>
      </c>
      <c r="Z101" s="9"/>
      <c r="AA101" s="11">
        <f t="shared" si="8"/>
        <v>8</v>
      </c>
    </row>
    <row r="102" spans="1:27" ht="30" customHeight="1" x14ac:dyDescent="0.25">
      <c r="A102" s="4" t="str">
        <f t="shared" ref="A102:G117" si="12">A101</f>
        <v>Московский</v>
      </c>
      <c r="B102" s="12" t="str">
        <f t="shared" si="12"/>
        <v>ГБОУ СОШ №507</v>
      </c>
      <c r="C102" s="6">
        <f t="shared" si="12"/>
        <v>11507</v>
      </c>
      <c r="D102" s="6" t="str">
        <f t="shared" si="12"/>
        <v>СОШ</v>
      </c>
      <c r="E102" s="8" t="str">
        <f t="shared" si="12"/>
        <v>3д</v>
      </c>
      <c r="F102" s="8">
        <f t="shared" si="12"/>
        <v>134</v>
      </c>
      <c r="G102" s="8">
        <f t="shared" si="12"/>
        <v>121</v>
      </c>
      <c r="H102" s="8">
        <f t="shared" si="10"/>
        <v>11507099</v>
      </c>
      <c r="I102" s="9"/>
      <c r="J102" s="9">
        <v>2</v>
      </c>
      <c r="K102" s="10">
        <v>1</v>
      </c>
      <c r="L102" s="10"/>
      <c r="M102" s="9">
        <v>1</v>
      </c>
      <c r="N102" s="9"/>
      <c r="O102" s="10">
        <v>2</v>
      </c>
      <c r="P102" s="10"/>
      <c r="Q102" s="9">
        <v>2</v>
      </c>
      <c r="R102" s="9"/>
      <c r="S102" s="10">
        <v>1</v>
      </c>
      <c r="T102" s="10"/>
      <c r="U102" s="9"/>
      <c r="V102" s="9">
        <v>0</v>
      </c>
      <c r="W102" s="10">
        <v>2</v>
      </c>
      <c r="X102" s="10"/>
      <c r="Y102" s="9">
        <v>1</v>
      </c>
      <c r="Z102" s="9"/>
      <c r="AA102" s="11">
        <f t="shared" si="8"/>
        <v>12</v>
      </c>
    </row>
    <row r="103" spans="1:27" ht="30" customHeight="1" x14ac:dyDescent="0.25">
      <c r="A103" s="4" t="str">
        <f t="shared" si="12"/>
        <v>Московский</v>
      </c>
      <c r="B103" s="12" t="str">
        <f t="shared" si="12"/>
        <v>ГБОУ СОШ №507</v>
      </c>
      <c r="C103" s="6">
        <f t="shared" si="12"/>
        <v>11507</v>
      </c>
      <c r="D103" s="6" t="str">
        <f t="shared" si="12"/>
        <v>СОШ</v>
      </c>
      <c r="E103" s="8" t="str">
        <f t="shared" si="12"/>
        <v>3д</v>
      </c>
      <c r="F103" s="8">
        <f t="shared" si="12"/>
        <v>134</v>
      </c>
      <c r="G103" s="8">
        <f t="shared" si="12"/>
        <v>121</v>
      </c>
      <c r="H103" s="8">
        <f t="shared" si="10"/>
        <v>11507100</v>
      </c>
      <c r="I103" s="9"/>
      <c r="J103" s="9">
        <v>1</v>
      </c>
      <c r="K103" s="10">
        <v>1</v>
      </c>
      <c r="L103" s="10"/>
      <c r="M103" s="9">
        <v>1</v>
      </c>
      <c r="N103" s="9"/>
      <c r="O103" s="10"/>
      <c r="P103" s="10">
        <v>2</v>
      </c>
      <c r="Q103" s="9">
        <v>2</v>
      </c>
      <c r="R103" s="9"/>
      <c r="S103" s="10"/>
      <c r="T103" s="10">
        <v>1</v>
      </c>
      <c r="U103" s="9"/>
      <c r="V103" s="9">
        <v>0</v>
      </c>
      <c r="W103" s="10">
        <v>2</v>
      </c>
      <c r="X103" s="10"/>
      <c r="Y103" s="9">
        <v>1</v>
      </c>
      <c r="Z103" s="9"/>
      <c r="AA103" s="11">
        <f t="shared" si="8"/>
        <v>11</v>
      </c>
    </row>
    <row r="104" spans="1:27" ht="30" customHeight="1" x14ac:dyDescent="0.25">
      <c r="A104" s="4" t="str">
        <f t="shared" si="12"/>
        <v>Московский</v>
      </c>
      <c r="B104" s="12" t="str">
        <f t="shared" si="12"/>
        <v>ГБОУ СОШ №507</v>
      </c>
      <c r="C104" s="6">
        <f t="shared" si="12"/>
        <v>11507</v>
      </c>
      <c r="D104" s="6" t="str">
        <f t="shared" si="12"/>
        <v>СОШ</v>
      </c>
      <c r="E104" s="8" t="str">
        <f t="shared" si="12"/>
        <v>3д</v>
      </c>
      <c r="F104" s="8">
        <f t="shared" si="12"/>
        <v>134</v>
      </c>
      <c r="G104" s="8">
        <f t="shared" si="12"/>
        <v>121</v>
      </c>
      <c r="H104" s="8">
        <f t="shared" si="10"/>
        <v>11507101</v>
      </c>
      <c r="I104" s="9"/>
      <c r="J104" s="9">
        <v>1</v>
      </c>
      <c r="K104" s="10">
        <v>1</v>
      </c>
      <c r="L104" s="10"/>
      <c r="M104" s="9">
        <v>0</v>
      </c>
      <c r="N104" s="9"/>
      <c r="O104" s="10">
        <v>2</v>
      </c>
      <c r="P104" s="10"/>
      <c r="Q104" s="9"/>
      <c r="R104" s="9">
        <v>2</v>
      </c>
      <c r="S104" s="10">
        <v>1</v>
      </c>
      <c r="T104" s="10"/>
      <c r="U104" s="9">
        <v>1</v>
      </c>
      <c r="V104" s="9"/>
      <c r="W104" s="10"/>
      <c r="X104" s="10">
        <v>0</v>
      </c>
      <c r="Y104" s="9"/>
      <c r="Z104" s="9">
        <v>0</v>
      </c>
      <c r="AA104" s="11">
        <f t="shared" si="8"/>
        <v>8</v>
      </c>
    </row>
    <row r="105" spans="1:27" ht="30" customHeight="1" x14ac:dyDescent="0.25">
      <c r="A105" s="4" t="str">
        <f t="shared" si="12"/>
        <v>Московский</v>
      </c>
      <c r="B105" s="12" t="str">
        <f t="shared" si="12"/>
        <v>ГБОУ СОШ №507</v>
      </c>
      <c r="C105" s="6">
        <f t="shared" si="12"/>
        <v>11507</v>
      </c>
      <c r="D105" s="6" t="str">
        <f t="shared" si="12"/>
        <v>СОШ</v>
      </c>
      <c r="E105" s="8" t="str">
        <f t="shared" si="12"/>
        <v>3д</v>
      </c>
      <c r="F105" s="8">
        <f t="shared" si="12"/>
        <v>134</v>
      </c>
      <c r="G105" s="8">
        <f t="shared" si="12"/>
        <v>121</v>
      </c>
      <c r="H105" s="8">
        <f t="shared" si="10"/>
        <v>11507102</v>
      </c>
      <c r="I105" s="9">
        <v>0</v>
      </c>
      <c r="J105" s="9"/>
      <c r="K105" s="10">
        <v>1</v>
      </c>
      <c r="L105" s="10"/>
      <c r="M105" s="9">
        <v>1</v>
      </c>
      <c r="N105" s="9"/>
      <c r="O105" s="10"/>
      <c r="P105" s="10">
        <v>1</v>
      </c>
      <c r="Q105" s="9">
        <v>2</v>
      </c>
      <c r="R105" s="9"/>
      <c r="S105" s="10">
        <v>1</v>
      </c>
      <c r="T105" s="10"/>
      <c r="U105" s="9">
        <v>1</v>
      </c>
      <c r="V105" s="9"/>
      <c r="W105" s="10">
        <v>2</v>
      </c>
      <c r="X105" s="10"/>
      <c r="Y105" s="9"/>
      <c r="Z105" s="9">
        <v>1</v>
      </c>
      <c r="AA105" s="11">
        <f t="shared" si="8"/>
        <v>10</v>
      </c>
    </row>
    <row r="106" spans="1:27" ht="30" customHeight="1" x14ac:dyDescent="0.25">
      <c r="A106" s="4" t="str">
        <f t="shared" si="12"/>
        <v>Московский</v>
      </c>
      <c r="B106" s="12" t="str">
        <f t="shared" si="12"/>
        <v>ГБОУ СОШ №507</v>
      </c>
      <c r="C106" s="6">
        <f t="shared" si="12"/>
        <v>11507</v>
      </c>
      <c r="D106" s="6" t="str">
        <f t="shared" si="12"/>
        <v>СОШ</v>
      </c>
      <c r="E106" s="8" t="str">
        <f t="shared" si="12"/>
        <v>3д</v>
      </c>
      <c r="F106" s="8">
        <f t="shared" si="12"/>
        <v>134</v>
      </c>
      <c r="G106" s="8">
        <f t="shared" si="12"/>
        <v>121</v>
      </c>
      <c r="H106" s="8">
        <f t="shared" si="10"/>
        <v>11507103</v>
      </c>
      <c r="I106" s="9"/>
      <c r="J106" s="9">
        <v>1</v>
      </c>
      <c r="K106" s="10">
        <v>1</v>
      </c>
      <c r="L106" s="10"/>
      <c r="M106" s="9">
        <v>1</v>
      </c>
      <c r="N106" s="9"/>
      <c r="O106" s="10">
        <v>1</v>
      </c>
      <c r="P106" s="10"/>
      <c r="Q106" s="9"/>
      <c r="R106" s="9">
        <v>2</v>
      </c>
      <c r="S106" s="10">
        <v>0</v>
      </c>
      <c r="T106" s="10"/>
      <c r="U106" s="9"/>
      <c r="V106" s="9">
        <v>0</v>
      </c>
      <c r="W106" s="10">
        <v>2</v>
      </c>
      <c r="X106" s="10"/>
      <c r="Y106" s="9">
        <v>1</v>
      </c>
      <c r="Z106" s="9"/>
      <c r="AA106" s="11">
        <f t="shared" si="8"/>
        <v>9</v>
      </c>
    </row>
    <row r="107" spans="1:27" ht="30" customHeight="1" x14ac:dyDescent="0.25">
      <c r="A107" s="4" t="str">
        <f t="shared" si="12"/>
        <v>Московский</v>
      </c>
      <c r="B107" s="12" t="str">
        <f t="shared" si="12"/>
        <v>ГБОУ СОШ №507</v>
      </c>
      <c r="C107" s="6">
        <f t="shared" si="12"/>
        <v>11507</v>
      </c>
      <c r="D107" s="6" t="str">
        <f t="shared" si="12"/>
        <v>СОШ</v>
      </c>
      <c r="E107" s="8" t="str">
        <f t="shared" si="12"/>
        <v>3д</v>
      </c>
      <c r="F107" s="8">
        <f t="shared" si="12"/>
        <v>134</v>
      </c>
      <c r="G107" s="8">
        <f t="shared" si="12"/>
        <v>121</v>
      </c>
      <c r="H107" s="8">
        <f t="shared" si="10"/>
        <v>11507104</v>
      </c>
      <c r="I107" s="9">
        <v>1</v>
      </c>
      <c r="J107" s="9"/>
      <c r="K107" s="10">
        <v>1</v>
      </c>
      <c r="L107" s="10"/>
      <c r="M107" s="9">
        <v>1</v>
      </c>
      <c r="N107" s="9"/>
      <c r="O107" s="10">
        <v>2</v>
      </c>
      <c r="P107" s="10"/>
      <c r="Q107" s="9"/>
      <c r="R107" s="9">
        <v>0</v>
      </c>
      <c r="S107" s="10"/>
      <c r="T107" s="10">
        <v>1</v>
      </c>
      <c r="U107" s="9">
        <v>1</v>
      </c>
      <c r="V107" s="9"/>
      <c r="W107" s="10"/>
      <c r="X107" s="10">
        <v>1</v>
      </c>
      <c r="Y107" s="9"/>
      <c r="Z107" s="9">
        <v>0</v>
      </c>
      <c r="AA107" s="11">
        <f t="shared" si="8"/>
        <v>8</v>
      </c>
    </row>
    <row r="108" spans="1:27" ht="30" customHeight="1" x14ac:dyDescent="0.25">
      <c r="A108" s="4" t="str">
        <f t="shared" si="12"/>
        <v>Московский</v>
      </c>
      <c r="B108" s="12" t="str">
        <f t="shared" si="12"/>
        <v>ГБОУ СОШ №507</v>
      </c>
      <c r="C108" s="6">
        <f t="shared" si="12"/>
        <v>11507</v>
      </c>
      <c r="D108" s="6" t="str">
        <f t="shared" si="12"/>
        <v>СОШ</v>
      </c>
      <c r="E108" s="8" t="str">
        <f t="shared" si="12"/>
        <v>3д</v>
      </c>
      <c r="F108" s="8">
        <f t="shared" si="12"/>
        <v>134</v>
      </c>
      <c r="G108" s="8">
        <f t="shared" si="12"/>
        <v>121</v>
      </c>
      <c r="H108" s="8">
        <f t="shared" si="10"/>
        <v>11507105</v>
      </c>
      <c r="I108" s="9">
        <v>2</v>
      </c>
      <c r="J108" s="9"/>
      <c r="K108" s="10">
        <v>1</v>
      </c>
      <c r="L108" s="10"/>
      <c r="M108" s="9">
        <v>1</v>
      </c>
      <c r="N108" s="9"/>
      <c r="O108" s="10">
        <v>1</v>
      </c>
      <c r="P108" s="10"/>
      <c r="Q108" s="9">
        <v>1</v>
      </c>
      <c r="R108" s="9"/>
      <c r="S108" s="10">
        <v>0</v>
      </c>
      <c r="T108" s="10"/>
      <c r="U108" s="9"/>
      <c r="V108" s="9">
        <v>1</v>
      </c>
      <c r="W108" s="10">
        <v>2</v>
      </c>
      <c r="X108" s="10"/>
      <c r="Y108" s="9">
        <v>1</v>
      </c>
      <c r="Z108" s="9"/>
      <c r="AA108" s="11">
        <f t="shared" si="8"/>
        <v>10</v>
      </c>
    </row>
    <row r="109" spans="1:27" ht="30" customHeight="1" x14ac:dyDescent="0.25">
      <c r="A109" s="4" t="str">
        <f t="shared" si="12"/>
        <v>Московский</v>
      </c>
      <c r="B109" s="12" t="str">
        <f t="shared" si="12"/>
        <v>ГБОУ СОШ №507</v>
      </c>
      <c r="C109" s="6">
        <f t="shared" si="12"/>
        <v>11507</v>
      </c>
      <c r="D109" s="6" t="str">
        <f t="shared" si="12"/>
        <v>СОШ</v>
      </c>
      <c r="E109" s="8" t="str">
        <f t="shared" si="12"/>
        <v>3д</v>
      </c>
      <c r="F109" s="8">
        <f t="shared" si="12"/>
        <v>134</v>
      </c>
      <c r="G109" s="8">
        <f t="shared" si="12"/>
        <v>121</v>
      </c>
      <c r="H109" s="8">
        <f t="shared" si="10"/>
        <v>11507106</v>
      </c>
      <c r="I109" s="9">
        <v>2</v>
      </c>
      <c r="J109" s="9"/>
      <c r="K109" s="10">
        <v>0</v>
      </c>
      <c r="L109" s="10"/>
      <c r="M109" s="9">
        <v>1</v>
      </c>
      <c r="N109" s="9"/>
      <c r="O109" s="10"/>
      <c r="P109" s="10">
        <v>2</v>
      </c>
      <c r="Q109" s="9"/>
      <c r="R109" s="9">
        <v>2</v>
      </c>
      <c r="S109" s="10">
        <v>1</v>
      </c>
      <c r="T109" s="10"/>
      <c r="U109" s="9">
        <v>0</v>
      </c>
      <c r="V109" s="9"/>
      <c r="W109" s="10">
        <v>2</v>
      </c>
      <c r="X109" s="10"/>
      <c r="Y109" s="9">
        <v>1</v>
      </c>
      <c r="Z109" s="9"/>
      <c r="AA109" s="11">
        <f t="shared" si="8"/>
        <v>11</v>
      </c>
    </row>
    <row r="110" spans="1:27" ht="30" customHeight="1" x14ac:dyDescent="0.25">
      <c r="A110" s="4" t="str">
        <f t="shared" si="12"/>
        <v>Московский</v>
      </c>
      <c r="B110" s="12" t="str">
        <f t="shared" si="12"/>
        <v>ГБОУ СОШ №507</v>
      </c>
      <c r="C110" s="6">
        <f t="shared" si="12"/>
        <v>11507</v>
      </c>
      <c r="D110" s="6" t="str">
        <f t="shared" si="12"/>
        <v>СОШ</v>
      </c>
      <c r="E110" s="8" t="str">
        <f t="shared" si="12"/>
        <v>3д</v>
      </c>
      <c r="F110" s="8">
        <f t="shared" si="12"/>
        <v>134</v>
      </c>
      <c r="G110" s="8">
        <f t="shared" si="12"/>
        <v>121</v>
      </c>
      <c r="H110" s="8">
        <f t="shared" si="10"/>
        <v>11507107</v>
      </c>
      <c r="I110" s="9">
        <v>2</v>
      </c>
      <c r="J110" s="9"/>
      <c r="K110" s="10"/>
      <c r="L110" s="10">
        <v>0</v>
      </c>
      <c r="M110" s="9">
        <v>1</v>
      </c>
      <c r="N110" s="9"/>
      <c r="O110" s="10">
        <v>2</v>
      </c>
      <c r="P110" s="10"/>
      <c r="Q110" s="9">
        <v>1</v>
      </c>
      <c r="R110" s="9"/>
      <c r="S110" s="10">
        <v>0</v>
      </c>
      <c r="T110" s="10"/>
      <c r="U110" s="9">
        <v>1</v>
      </c>
      <c r="V110" s="9"/>
      <c r="W110" s="10">
        <v>2</v>
      </c>
      <c r="X110" s="10"/>
      <c r="Y110" s="9"/>
      <c r="Z110" s="9">
        <v>1</v>
      </c>
      <c r="AA110" s="11">
        <f t="shared" si="8"/>
        <v>10</v>
      </c>
    </row>
    <row r="111" spans="1:27" ht="30" customHeight="1" x14ac:dyDescent="0.25">
      <c r="A111" s="4" t="str">
        <f t="shared" si="12"/>
        <v>Московский</v>
      </c>
      <c r="B111" s="12" t="str">
        <f t="shared" si="12"/>
        <v>ГБОУ СОШ №507</v>
      </c>
      <c r="C111" s="6">
        <f t="shared" si="12"/>
        <v>11507</v>
      </c>
      <c r="D111" s="6" t="str">
        <f t="shared" si="12"/>
        <v>СОШ</v>
      </c>
      <c r="E111" s="8" t="str">
        <f t="shared" si="12"/>
        <v>3д</v>
      </c>
      <c r="F111" s="8">
        <f t="shared" si="12"/>
        <v>134</v>
      </c>
      <c r="G111" s="8">
        <f t="shared" si="12"/>
        <v>121</v>
      </c>
      <c r="H111" s="8">
        <f t="shared" si="10"/>
        <v>11507108</v>
      </c>
      <c r="I111" s="9"/>
      <c r="J111" s="9">
        <v>1</v>
      </c>
      <c r="K111" s="10">
        <v>1</v>
      </c>
      <c r="L111" s="10"/>
      <c r="M111" s="9">
        <v>0</v>
      </c>
      <c r="N111" s="9"/>
      <c r="O111" s="10">
        <v>2</v>
      </c>
      <c r="P111" s="10"/>
      <c r="Q111" s="9">
        <v>1</v>
      </c>
      <c r="R111" s="9"/>
      <c r="S111" s="10">
        <v>1</v>
      </c>
      <c r="T111" s="10"/>
      <c r="U111" s="9"/>
      <c r="V111" s="9">
        <v>0</v>
      </c>
      <c r="W111" s="10">
        <v>2</v>
      </c>
      <c r="X111" s="10"/>
      <c r="Y111" s="9">
        <v>1</v>
      </c>
      <c r="Z111" s="9"/>
      <c r="AA111" s="11">
        <f t="shared" si="8"/>
        <v>9</v>
      </c>
    </row>
    <row r="112" spans="1:27" ht="30" customHeight="1" x14ac:dyDescent="0.25">
      <c r="A112" s="4" t="str">
        <f t="shared" si="12"/>
        <v>Московский</v>
      </c>
      <c r="B112" s="12" t="str">
        <f t="shared" si="12"/>
        <v>ГБОУ СОШ №507</v>
      </c>
      <c r="C112" s="6">
        <f t="shared" si="12"/>
        <v>11507</v>
      </c>
      <c r="D112" s="6" t="str">
        <f t="shared" si="12"/>
        <v>СОШ</v>
      </c>
      <c r="E112" s="8" t="str">
        <f t="shared" si="12"/>
        <v>3д</v>
      </c>
      <c r="F112" s="8">
        <f t="shared" si="12"/>
        <v>134</v>
      </c>
      <c r="G112" s="8">
        <f t="shared" si="12"/>
        <v>121</v>
      </c>
      <c r="H112" s="8">
        <f t="shared" si="10"/>
        <v>11507109</v>
      </c>
      <c r="I112" s="9"/>
      <c r="J112" s="9">
        <v>2</v>
      </c>
      <c r="K112" s="10">
        <v>1</v>
      </c>
      <c r="L112" s="10"/>
      <c r="M112" s="9">
        <v>1</v>
      </c>
      <c r="N112" s="9"/>
      <c r="O112" s="10">
        <v>2</v>
      </c>
      <c r="P112" s="10"/>
      <c r="Q112" s="9">
        <v>1</v>
      </c>
      <c r="R112" s="9"/>
      <c r="S112" s="10"/>
      <c r="T112" s="10">
        <v>1</v>
      </c>
      <c r="U112" s="9">
        <v>0</v>
      </c>
      <c r="V112" s="9"/>
      <c r="W112" s="10">
        <v>2</v>
      </c>
      <c r="X112" s="10"/>
      <c r="Y112" s="9"/>
      <c r="Z112" s="9">
        <v>1</v>
      </c>
      <c r="AA112" s="11">
        <f t="shared" si="8"/>
        <v>11</v>
      </c>
    </row>
    <row r="113" spans="1:27" ht="30" customHeight="1" x14ac:dyDescent="0.25">
      <c r="A113" s="4" t="str">
        <f t="shared" si="12"/>
        <v>Московский</v>
      </c>
      <c r="B113" s="12" t="str">
        <f t="shared" si="12"/>
        <v>ГБОУ СОШ №507</v>
      </c>
      <c r="C113" s="6">
        <f t="shared" si="12"/>
        <v>11507</v>
      </c>
      <c r="D113" s="6" t="str">
        <f t="shared" si="12"/>
        <v>СОШ</v>
      </c>
      <c r="E113" s="8" t="str">
        <f t="shared" si="12"/>
        <v>3д</v>
      </c>
      <c r="F113" s="8">
        <f t="shared" si="12"/>
        <v>134</v>
      </c>
      <c r="G113" s="8">
        <f t="shared" si="12"/>
        <v>121</v>
      </c>
      <c r="H113" s="8">
        <f t="shared" si="10"/>
        <v>11507110</v>
      </c>
      <c r="I113" s="9"/>
      <c r="J113" s="9">
        <v>1</v>
      </c>
      <c r="K113" s="10">
        <v>0</v>
      </c>
      <c r="L113" s="10"/>
      <c r="M113" s="9">
        <v>1</v>
      </c>
      <c r="N113" s="9"/>
      <c r="O113" s="10">
        <v>2</v>
      </c>
      <c r="P113" s="10"/>
      <c r="Q113" s="9">
        <v>2</v>
      </c>
      <c r="R113" s="9"/>
      <c r="S113" s="10">
        <v>0</v>
      </c>
      <c r="T113" s="10"/>
      <c r="U113" s="9">
        <v>0</v>
      </c>
      <c r="V113" s="9"/>
      <c r="W113" s="10">
        <v>2</v>
      </c>
      <c r="X113" s="10"/>
      <c r="Y113" s="9">
        <v>1</v>
      </c>
      <c r="Z113" s="9"/>
      <c r="AA113" s="11">
        <f t="shared" si="8"/>
        <v>9</v>
      </c>
    </row>
    <row r="114" spans="1:27" ht="30" customHeight="1" x14ac:dyDescent="0.25">
      <c r="A114" s="4" t="str">
        <f t="shared" si="12"/>
        <v>Московский</v>
      </c>
      <c r="B114" s="12" t="str">
        <f t="shared" si="12"/>
        <v>ГБОУ СОШ №507</v>
      </c>
      <c r="C114" s="6">
        <f t="shared" si="12"/>
        <v>11507</v>
      </c>
      <c r="D114" s="6" t="str">
        <f t="shared" si="12"/>
        <v>СОШ</v>
      </c>
      <c r="E114" s="8" t="str">
        <f t="shared" si="12"/>
        <v>3д</v>
      </c>
      <c r="F114" s="8">
        <f t="shared" si="12"/>
        <v>134</v>
      </c>
      <c r="G114" s="8">
        <f t="shared" si="12"/>
        <v>121</v>
      </c>
      <c r="H114" s="8">
        <f t="shared" si="10"/>
        <v>11507111</v>
      </c>
      <c r="I114" s="9">
        <v>1</v>
      </c>
      <c r="J114" s="9"/>
      <c r="K114" s="10">
        <v>0</v>
      </c>
      <c r="L114" s="10"/>
      <c r="M114" s="9">
        <v>0</v>
      </c>
      <c r="N114" s="9"/>
      <c r="O114" s="10"/>
      <c r="P114" s="10">
        <v>1</v>
      </c>
      <c r="Q114" s="9">
        <v>1</v>
      </c>
      <c r="R114" s="9"/>
      <c r="S114" s="10">
        <v>1</v>
      </c>
      <c r="T114" s="10"/>
      <c r="U114" s="9">
        <v>0</v>
      </c>
      <c r="V114" s="9"/>
      <c r="W114" s="10">
        <v>2</v>
      </c>
      <c r="X114" s="10"/>
      <c r="Y114" s="9">
        <v>1</v>
      </c>
      <c r="Z114" s="9"/>
      <c r="AA114" s="11">
        <f t="shared" si="8"/>
        <v>7</v>
      </c>
    </row>
    <row r="115" spans="1:27" ht="30" customHeight="1" x14ac:dyDescent="0.25">
      <c r="A115" s="4" t="str">
        <f t="shared" si="12"/>
        <v>Московский</v>
      </c>
      <c r="B115" s="12" t="str">
        <f t="shared" si="12"/>
        <v>ГБОУ СОШ №507</v>
      </c>
      <c r="C115" s="6">
        <f t="shared" si="12"/>
        <v>11507</v>
      </c>
      <c r="D115" s="6" t="str">
        <f t="shared" si="12"/>
        <v>СОШ</v>
      </c>
      <c r="E115" s="8" t="str">
        <f t="shared" si="12"/>
        <v>3д</v>
      </c>
      <c r="F115" s="8">
        <f t="shared" si="12"/>
        <v>134</v>
      </c>
      <c r="G115" s="8">
        <f t="shared" si="12"/>
        <v>121</v>
      </c>
      <c r="H115" s="8">
        <f t="shared" si="10"/>
        <v>11507112</v>
      </c>
      <c r="I115" s="9">
        <v>1</v>
      </c>
      <c r="J115" s="9"/>
      <c r="K115" s="10">
        <v>1</v>
      </c>
      <c r="L115" s="10"/>
      <c r="M115" s="9">
        <v>1</v>
      </c>
      <c r="N115" s="9"/>
      <c r="O115" s="10"/>
      <c r="P115" s="10">
        <v>2</v>
      </c>
      <c r="Q115" s="9">
        <v>2</v>
      </c>
      <c r="R115" s="9"/>
      <c r="S115" s="10">
        <v>1</v>
      </c>
      <c r="T115" s="10"/>
      <c r="U115" s="9">
        <v>1</v>
      </c>
      <c r="V115" s="9"/>
      <c r="W115" s="10"/>
      <c r="X115" s="10">
        <v>2</v>
      </c>
      <c r="Y115" s="9"/>
      <c r="Z115" s="9">
        <v>1</v>
      </c>
      <c r="AA115" s="11">
        <f t="shared" si="8"/>
        <v>12</v>
      </c>
    </row>
    <row r="116" spans="1:27" ht="30" customHeight="1" x14ac:dyDescent="0.25">
      <c r="A116" s="4" t="str">
        <f t="shared" si="12"/>
        <v>Московский</v>
      </c>
      <c r="B116" s="12" t="str">
        <f t="shared" si="12"/>
        <v>ГБОУ СОШ №507</v>
      </c>
      <c r="C116" s="6">
        <f t="shared" si="12"/>
        <v>11507</v>
      </c>
      <c r="D116" s="6" t="str">
        <f t="shared" si="12"/>
        <v>СОШ</v>
      </c>
      <c r="E116" s="8" t="str">
        <f t="shared" si="12"/>
        <v>3д</v>
      </c>
      <c r="F116" s="8">
        <f t="shared" si="12"/>
        <v>134</v>
      </c>
      <c r="G116" s="8">
        <f t="shared" si="12"/>
        <v>121</v>
      </c>
      <c r="H116" s="8">
        <f t="shared" si="10"/>
        <v>11507113</v>
      </c>
      <c r="I116" s="9">
        <v>2</v>
      </c>
      <c r="J116" s="9"/>
      <c r="K116" s="10">
        <v>1</v>
      </c>
      <c r="L116" s="10"/>
      <c r="M116" s="9">
        <v>0</v>
      </c>
      <c r="N116" s="9"/>
      <c r="O116" s="10">
        <v>2</v>
      </c>
      <c r="P116" s="10"/>
      <c r="Q116" s="9">
        <v>1</v>
      </c>
      <c r="R116" s="9"/>
      <c r="S116" s="10">
        <v>0</v>
      </c>
      <c r="T116" s="10"/>
      <c r="U116" s="9"/>
      <c r="V116" s="9">
        <v>0</v>
      </c>
      <c r="W116" s="10">
        <v>1</v>
      </c>
      <c r="X116" s="10"/>
      <c r="Y116" s="9">
        <v>1</v>
      </c>
      <c r="Z116" s="9"/>
      <c r="AA116" s="11">
        <f t="shared" si="8"/>
        <v>8</v>
      </c>
    </row>
    <row r="117" spans="1:27" ht="30" customHeight="1" x14ac:dyDescent="0.25">
      <c r="A117" s="4" t="str">
        <f t="shared" si="12"/>
        <v>Московский</v>
      </c>
      <c r="B117" s="12" t="str">
        <f t="shared" si="12"/>
        <v>ГБОУ СОШ №507</v>
      </c>
      <c r="C117" s="6">
        <f t="shared" si="12"/>
        <v>11507</v>
      </c>
      <c r="D117" s="6" t="str">
        <f t="shared" si="12"/>
        <v>СОШ</v>
      </c>
      <c r="E117" s="8" t="str">
        <f t="shared" si="12"/>
        <v>3д</v>
      </c>
      <c r="F117" s="8">
        <f t="shared" si="12"/>
        <v>134</v>
      </c>
      <c r="G117" s="8">
        <f t="shared" si="12"/>
        <v>121</v>
      </c>
      <c r="H117" s="8">
        <f t="shared" si="10"/>
        <v>11507114</v>
      </c>
      <c r="I117" s="9"/>
      <c r="J117" s="9">
        <v>1</v>
      </c>
      <c r="K117" s="10">
        <v>0</v>
      </c>
      <c r="L117" s="10"/>
      <c r="M117" s="9">
        <v>1</v>
      </c>
      <c r="N117" s="9"/>
      <c r="O117" s="10"/>
      <c r="P117" s="10">
        <v>2</v>
      </c>
      <c r="Q117" s="9">
        <v>1</v>
      </c>
      <c r="R117" s="9"/>
      <c r="S117" s="10">
        <v>1</v>
      </c>
      <c r="T117" s="10"/>
      <c r="U117" s="9">
        <v>1</v>
      </c>
      <c r="V117" s="9"/>
      <c r="W117" s="10">
        <v>2</v>
      </c>
      <c r="X117" s="10"/>
      <c r="Y117" s="9"/>
      <c r="Z117" s="9">
        <v>1</v>
      </c>
      <c r="AA117" s="11">
        <f t="shared" si="8"/>
        <v>10</v>
      </c>
    </row>
    <row r="118" spans="1:27" ht="30" customHeight="1" x14ac:dyDescent="0.25">
      <c r="A118" s="4" t="str">
        <f t="shared" ref="A118:G124" si="13">A117</f>
        <v>Московский</v>
      </c>
      <c r="B118" s="12" t="str">
        <f t="shared" si="13"/>
        <v>ГБОУ СОШ №507</v>
      </c>
      <c r="C118" s="6">
        <f t="shared" si="13"/>
        <v>11507</v>
      </c>
      <c r="D118" s="6" t="str">
        <f t="shared" si="13"/>
        <v>СОШ</v>
      </c>
      <c r="E118" s="8" t="str">
        <f t="shared" si="13"/>
        <v>3д</v>
      </c>
      <c r="F118" s="8">
        <f t="shared" si="13"/>
        <v>134</v>
      </c>
      <c r="G118" s="8">
        <f t="shared" si="13"/>
        <v>121</v>
      </c>
      <c r="H118" s="8">
        <f t="shared" si="10"/>
        <v>11507115</v>
      </c>
      <c r="I118" s="9">
        <v>2</v>
      </c>
      <c r="J118" s="9"/>
      <c r="K118" s="10">
        <v>0</v>
      </c>
      <c r="L118" s="10"/>
      <c r="M118" s="9">
        <v>1</v>
      </c>
      <c r="N118" s="9"/>
      <c r="O118" s="10">
        <v>2</v>
      </c>
      <c r="P118" s="10"/>
      <c r="Q118" s="9">
        <v>2</v>
      </c>
      <c r="R118" s="9"/>
      <c r="S118" s="10"/>
      <c r="T118" s="10">
        <v>0</v>
      </c>
      <c r="U118" s="9">
        <v>1</v>
      </c>
      <c r="V118" s="9"/>
      <c r="W118" s="10">
        <v>2</v>
      </c>
      <c r="X118" s="10"/>
      <c r="Y118" s="9"/>
      <c r="Z118" s="9">
        <v>1</v>
      </c>
      <c r="AA118" s="11">
        <f t="shared" si="8"/>
        <v>11</v>
      </c>
    </row>
    <row r="119" spans="1:27" ht="30" customHeight="1" x14ac:dyDescent="0.25">
      <c r="A119" s="4" t="str">
        <f t="shared" si="13"/>
        <v>Московский</v>
      </c>
      <c r="B119" s="12" t="str">
        <f t="shared" si="13"/>
        <v>ГБОУ СОШ №507</v>
      </c>
      <c r="C119" s="6">
        <f t="shared" si="13"/>
        <v>11507</v>
      </c>
      <c r="D119" s="6" t="str">
        <f t="shared" si="13"/>
        <v>СОШ</v>
      </c>
      <c r="E119" s="8" t="str">
        <f t="shared" si="13"/>
        <v>3д</v>
      </c>
      <c r="F119" s="8">
        <f t="shared" si="13"/>
        <v>134</v>
      </c>
      <c r="G119" s="8">
        <f t="shared" si="13"/>
        <v>121</v>
      </c>
      <c r="H119" s="8">
        <f t="shared" si="10"/>
        <v>11507116</v>
      </c>
      <c r="I119" s="9">
        <v>0</v>
      </c>
      <c r="J119" s="9"/>
      <c r="K119" s="10">
        <v>1</v>
      </c>
      <c r="L119" s="10"/>
      <c r="M119" s="9">
        <v>1</v>
      </c>
      <c r="N119" s="9"/>
      <c r="O119" s="10">
        <v>2</v>
      </c>
      <c r="P119" s="10"/>
      <c r="Q119" s="9">
        <v>2</v>
      </c>
      <c r="R119" s="9"/>
      <c r="S119" s="10">
        <v>1</v>
      </c>
      <c r="T119" s="10"/>
      <c r="U119" s="9">
        <v>1</v>
      </c>
      <c r="V119" s="9"/>
      <c r="W119" s="10">
        <v>2</v>
      </c>
      <c r="X119" s="10"/>
      <c r="Y119" s="9">
        <v>1</v>
      </c>
      <c r="Z119" s="9"/>
      <c r="AA119" s="11">
        <f t="shared" si="8"/>
        <v>11</v>
      </c>
    </row>
    <row r="120" spans="1:27" ht="30" customHeight="1" x14ac:dyDescent="0.25">
      <c r="A120" s="4" t="str">
        <f t="shared" si="13"/>
        <v>Московский</v>
      </c>
      <c r="B120" s="12" t="str">
        <f t="shared" si="13"/>
        <v>ГБОУ СОШ №507</v>
      </c>
      <c r="C120" s="6">
        <f t="shared" si="13"/>
        <v>11507</v>
      </c>
      <c r="D120" s="6" t="str">
        <f t="shared" si="13"/>
        <v>СОШ</v>
      </c>
      <c r="E120" s="8" t="str">
        <f t="shared" si="13"/>
        <v>3д</v>
      </c>
      <c r="F120" s="8">
        <f t="shared" si="13"/>
        <v>134</v>
      </c>
      <c r="G120" s="8">
        <f t="shared" si="13"/>
        <v>121</v>
      </c>
      <c r="H120" s="8">
        <f t="shared" si="10"/>
        <v>11507117</v>
      </c>
      <c r="I120" s="9">
        <v>2</v>
      </c>
      <c r="J120" s="9"/>
      <c r="K120" s="10">
        <v>1</v>
      </c>
      <c r="L120" s="10"/>
      <c r="M120" s="9">
        <v>1</v>
      </c>
      <c r="N120" s="9"/>
      <c r="O120" s="10">
        <v>2</v>
      </c>
      <c r="P120" s="10"/>
      <c r="Q120" s="9">
        <v>2</v>
      </c>
      <c r="R120" s="9"/>
      <c r="S120" s="10">
        <v>1</v>
      </c>
      <c r="T120" s="10"/>
      <c r="U120" s="9">
        <v>1</v>
      </c>
      <c r="V120" s="9"/>
      <c r="W120" s="10">
        <v>2</v>
      </c>
      <c r="X120" s="10"/>
      <c r="Y120" s="9"/>
      <c r="Z120" s="9">
        <v>1</v>
      </c>
      <c r="AA120" s="11">
        <f t="shared" si="8"/>
        <v>13</v>
      </c>
    </row>
    <row r="121" spans="1:27" ht="30" customHeight="1" x14ac:dyDescent="0.25">
      <c r="A121" s="4" t="str">
        <f t="shared" si="13"/>
        <v>Московский</v>
      </c>
      <c r="B121" s="12" t="str">
        <f t="shared" si="13"/>
        <v>ГБОУ СОШ №507</v>
      </c>
      <c r="C121" s="6">
        <f t="shared" si="13"/>
        <v>11507</v>
      </c>
      <c r="D121" s="6" t="str">
        <f t="shared" si="13"/>
        <v>СОШ</v>
      </c>
      <c r="E121" s="8" t="str">
        <f t="shared" si="13"/>
        <v>3д</v>
      </c>
      <c r="F121" s="8">
        <f t="shared" si="13"/>
        <v>134</v>
      </c>
      <c r="G121" s="8">
        <f t="shared" si="13"/>
        <v>121</v>
      </c>
      <c r="H121" s="8">
        <f t="shared" si="10"/>
        <v>11507118</v>
      </c>
      <c r="I121" s="9">
        <v>2</v>
      </c>
      <c r="J121" s="9"/>
      <c r="K121" s="10">
        <v>1</v>
      </c>
      <c r="L121" s="10"/>
      <c r="M121" s="9">
        <v>1</v>
      </c>
      <c r="N121" s="9"/>
      <c r="O121" s="10">
        <v>2</v>
      </c>
      <c r="P121" s="10"/>
      <c r="Q121" s="9">
        <v>1</v>
      </c>
      <c r="R121" s="9"/>
      <c r="S121" s="10">
        <v>1</v>
      </c>
      <c r="T121" s="10"/>
      <c r="U121" s="9"/>
      <c r="V121" s="9">
        <v>0</v>
      </c>
      <c r="W121" s="10">
        <v>2</v>
      </c>
      <c r="X121" s="10"/>
      <c r="Y121" s="9"/>
      <c r="Z121" s="9">
        <v>1</v>
      </c>
      <c r="AA121" s="11">
        <f t="shared" si="8"/>
        <v>11</v>
      </c>
    </row>
    <row r="122" spans="1:27" ht="30" customHeight="1" x14ac:dyDescent="0.25">
      <c r="A122" s="4" t="str">
        <f t="shared" si="13"/>
        <v>Московский</v>
      </c>
      <c r="B122" s="12" t="str">
        <f t="shared" si="13"/>
        <v>ГБОУ СОШ №507</v>
      </c>
      <c r="C122" s="6">
        <f t="shared" si="13"/>
        <v>11507</v>
      </c>
      <c r="D122" s="6" t="str">
        <f t="shared" si="13"/>
        <v>СОШ</v>
      </c>
      <c r="E122" s="8" t="str">
        <f t="shared" si="13"/>
        <v>3д</v>
      </c>
      <c r="F122" s="8">
        <f t="shared" si="13"/>
        <v>134</v>
      </c>
      <c r="G122" s="8">
        <f t="shared" si="13"/>
        <v>121</v>
      </c>
      <c r="H122" s="8">
        <f t="shared" si="10"/>
        <v>11507119</v>
      </c>
      <c r="I122" s="9"/>
      <c r="J122" s="9">
        <v>0</v>
      </c>
      <c r="K122" s="10">
        <v>1</v>
      </c>
      <c r="L122" s="10"/>
      <c r="M122" s="9">
        <v>1</v>
      </c>
      <c r="N122" s="9"/>
      <c r="O122" s="10">
        <v>2</v>
      </c>
      <c r="P122" s="10"/>
      <c r="Q122" s="9">
        <v>2</v>
      </c>
      <c r="R122" s="9"/>
      <c r="S122" s="10"/>
      <c r="T122" s="10">
        <v>1</v>
      </c>
      <c r="U122" s="9"/>
      <c r="V122" s="9">
        <v>0</v>
      </c>
      <c r="W122" s="10">
        <v>2</v>
      </c>
      <c r="X122" s="10"/>
      <c r="Y122" s="9">
        <v>1</v>
      </c>
      <c r="Z122" s="9"/>
      <c r="AA122" s="11">
        <f t="shared" si="8"/>
        <v>10</v>
      </c>
    </row>
    <row r="123" spans="1:27" ht="30" customHeight="1" x14ac:dyDescent="0.25">
      <c r="A123" s="4" t="str">
        <f t="shared" si="13"/>
        <v>Московский</v>
      </c>
      <c r="B123" s="12" t="str">
        <f t="shared" si="13"/>
        <v>ГБОУ СОШ №507</v>
      </c>
      <c r="C123" s="6">
        <f t="shared" si="13"/>
        <v>11507</v>
      </c>
      <c r="D123" s="6" t="str">
        <f t="shared" si="13"/>
        <v>СОШ</v>
      </c>
      <c r="E123" s="8" t="str">
        <f t="shared" si="13"/>
        <v>3д</v>
      </c>
      <c r="F123" s="8">
        <f t="shared" si="13"/>
        <v>134</v>
      </c>
      <c r="G123" s="8">
        <f t="shared" si="13"/>
        <v>121</v>
      </c>
      <c r="H123" s="8">
        <f t="shared" si="10"/>
        <v>11507120</v>
      </c>
      <c r="I123" s="9">
        <v>2</v>
      </c>
      <c r="J123" s="9"/>
      <c r="K123" s="10">
        <v>1</v>
      </c>
      <c r="L123" s="10"/>
      <c r="M123" s="9">
        <v>1</v>
      </c>
      <c r="N123" s="9"/>
      <c r="O123" s="10">
        <v>1</v>
      </c>
      <c r="P123" s="10"/>
      <c r="Q123" s="9">
        <v>1</v>
      </c>
      <c r="R123" s="9"/>
      <c r="S123" s="10"/>
      <c r="T123" s="10">
        <v>0</v>
      </c>
      <c r="U123" s="9">
        <v>1</v>
      </c>
      <c r="V123" s="9"/>
      <c r="W123" s="10">
        <v>2</v>
      </c>
      <c r="X123" s="10"/>
      <c r="Y123" s="9">
        <v>1</v>
      </c>
      <c r="Z123" s="9"/>
      <c r="AA123" s="11">
        <f t="shared" si="8"/>
        <v>10</v>
      </c>
    </row>
    <row r="124" spans="1:27" ht="30" customHeight="1" x14ac:dyDescent="0.25">
      <c r="A124" s="4" t="str">
        <f t="shared" si="13"/>
        <v>Московский</v>
      </c>
      <c r="B124" s="12" t="str">
        <f t="shared" si="13"/>
        <v>ГБОУ СОШ №507</v>
      </c>
      <c r="C124" s="6">
        <f t="shared" si="13"/>
        <v>11507</v>
      </c>
      <c r="D124" s="6" t="str">
        <f t="shared" si="13"/>
        <v>СОШ</v>
      </c>
      <c r="E124" s="8" t="str">
        <f t="shared" si="13"/>
        <v>3д</v>
      </c>
      <c r="F124" s="8">
        <f t="shared" si="13"/>
        <v>134</v>
      </c>
      <c r="G124" s="8">
        <f t="shared" si="13"/>
        <v>121</v>
      </c>
      <c r="H124" s="8">
        <f t="shared" si="10"/>
        <v>11507121</v>
      </c>
      <c r="I124" s="9">
        <v>0</v>
      </c>
      <c r="J124" s="9"/>
      <c r="K124" s="10">
        <v>0</v>
      </c>
      <c r="L124" s="10"/>
      <c r="M124" s="9">
        <v>1</v>
      </c>
      <c r="N124" s="9"/>
      <c r="O124" s="10">
        <v>1</v>
      </c>
      <c r="P124" s="10"/>
      <c r="Q124" s="9">
        <v>2</v>
      </c>
      <c r="R124" s="9"/>
      <c r="S124" s="10">
        <v>0</v>
      </c>
      <c r="T124" s="10"/>
      <c r="U124" s="9">
        <v>0</v>
      </c>
      <c r="V124" s="9"/>
      <c r="W124" s="10">
        <v>1</v>
      </c>
      <c r="X124" s="10"/>
      <c r="Y124" s="9">
        <v>1</v>
      </c>
      <c r="Z124" s="9"/>
      <c r="AA124" s="11">
        <f t="shared" si="8"/>
        <v>6</v>
      </c>
    </row>
    <row r="125" spans="1:27" x14ac:dyDescent="0.25">
      <c r="I125" s="15">
        <f>COUNTA(I4:I124)</f>
        <v>49</v>
      </c>
      <c r="J125" s="15">
        <f t="shared" ref="J125:AA125" si="14">COUNTA(J4:J124)</f>
        <v>72</v>
      </c>
      <c r="K125" s="15">
        <f t="shared" si="14"/>
        <v>89</v>
      </c>
      <c r="L125" s="15">
        <f t="shared" si="14"/>
        <v>32</v>
      </c>
      <c r="M125" s="15">
        <f t="shared" si="14"/>
        <v>101</v>
      </c>
      <c r="N125" s="15">
        <f t="shared" si="14"/>
        <v>20</v>
      </c>
      <c r="O125" s="15">
        <f t="shared" si="14"/>
        <v>88</v>
      </c>
      <c r="P125" s="15">
        <f t="shared" si="14"/>
        <v>33</v>
      </c>
      <c r="Q125" s="15">
        <f t="shared" si="14"/>
        <v>54</v>
      </c>
      <c r="R125" s="15">
        <f t="shared" si="14"/>
        <v>67</v>
      </c>
      <c r="S125" s="15">
        <f t="shared" si="14"/>
        <v>69</v>
      </c>
      <c r="T125" s="15">
        <f t="shared" si="14"/>
        <v>52</v>
      </c>
      <c r="U125" s="15">
        <f t="shared" si="14"/>
        <v>59</v>
      </c>
      <c r="V125" s="15">
        <f t="shared" si="14"/>
        <v>62</v>
      </c>
      <c r="W125" s="15">
        <f t="shared" si="14"/>
        <v>79</v>
      </c>
      <c r="X125" s="15">
        <f t="shared" si="14"/>
        <v>42</v>
      </c>
      <c r="Y125" s="15">
        <f t="shared" si="14"/>
        <v>92</v>
      </c>
      <c r="Z125" s="15">
        <f t="shared" si="14"/>
        <v>29</v>
      </c>
      <c r="AA125" s="15">
        <f t="shared" si="14"/>
        <v>121</v>
      </c>
    </row>
    <row r="126" spans="1:27" x14ac:dyDescent="0.25">
      <c r="I126" s="15">
        <f>SUM(I4:I124)/(I125*I127)</f>
        <v>0.7857142857142857</v>
      </c>
      <c r="J126" s="15">
        <f t="shared" ref="J126:AA126" si="15">SUM(J4:J124)/(J125*J127)</f>
        <v>0.65277777777777779</v>
      </c>
      <c r="K126" s="15">
        <f t="shared" si="15"/>
        <v>0.797752808988764</v>
      </c>
      <c r="L126" s="15">
        <f t="shared" si="15"/>
        <v>0.875</v>
      </c>
      <c r="M126" s="15">
        <f t="shared" si="15"/>
        <v>0.83168316831683164</v>
      </c>
      <c r="N126" s="15">
        <f t="shared" si="15"/>
        <v>0.8</v>
      </c>
      <c r="O126" s="15">
        <f t="shared" si="15"/>
        <v>0.85227272727272729</v>
      </c>
      <c r="P126" s="15">
        <f t="shared" si="15"/>
        <v>0.80303030303030298</v>
      </c>
      <c r="Q126" s="15">
        <f t="shared" si="15"/>
        <v>0.72222222222222221</v>
      </c>
      <c r="R126" s="15">
        <f t="shared" si="15"/>
        <v>0.88059701492537312</v>
      </c>
      <c r="S126" s="15">
        <f t="shared" si="15"/>
        <v>0.73913043478260865</v>
      </c>
      <c r="T126" s="15">
        <f t="shared" si="15"/>
        <v>0.73076923076923073</v>
      </c>
      <c r="U126" s="15">
        <f t="shared" si="15"/>
        <v>0.64406779661016944</v>
      </c>
      <c r="V126" s="15">
        <f t="shared" si="15"/>
        <v>0.38709677419354838</v>
      </c>
      <c r="W126" s="15">
        <f t="shared" si="15"/>
        <v>0.85443037974683544</v>
      </c>
      <c r="X126" s="15">
        <f t="shared" si="15"/>
        <v>0.8214285714285714</v>
      </c>
      <c r="Y126" s="15">
        <f t="shared" si="15"/>
        <v>0.83695652173913049</v>
      </c>
      <c r="Z126" s="15">
        <f t="shared" si="15"/>
        <v>0.65517241379310343</v>
      </c>
      <c r="AA126" s="15">
        <f t="shared" si="15"/>
        <v>0.77558804831532102</v>
      </c>
    </row>
    <row r="127" spans="1:27" s="52" customFormat="1" x14ac:dyDescent="0.25">
      <c r="A127" s="52" t="s">
        <v>120</v>
      </c>
      <c r="E127" s="14"/>
      <c r="F127" s="14"/>
      <c r="G127" s="14"/>
      <c r="H127" s="14"/>
      <c r="I127" s="15">
        <v>2</v>
      </c>
      <c r="J127" s="15">
        <v>2</v>
      </c>
      <c r="K127" s="15">
        <v>1</v>
      </c>
      <c r="L127" s="15">
        <v>1</v>
      </c>
      <c r="M127" s="15">
        <v>1</v>
      </c>
      <c r="N127" s="15">
        <v>1</v>
      </c>
      <c r="O127" s="15">
        <v>2</v>
      </c>
      <c r="P127" s="15">
        <v>2</v>
      </c>
      <c r="Q127" s="15">
        <v>2</v>
      </c>
      <c r="R127" s="15">
        <v>2</v>
      </c>
      <c r="S127" s="86">
        <v>1</v>
      </c>
      <c r="T127" s="15">
        <v>1</v>
      </c>
      <c r="U127" s="87">
        <v>1</v>
      </c>
      <c r="V127" s="15">
        <v>1</v>
      </c>
      <c r="W127" s="15">
        <v>2</v>
      </c>
      <c r="X127" s="15">
        <v>2</v>
      </c>
      <c r="Y127" s="87">
        <v>1</v>
      </c>
      <c r="Z127" s="15">
        <v>1</v>
      </c>
      <c r="AA127" s="15">
        <v>13</v>
      </c>
    </row>
    <row r="128" spans="1:27" x14ac:dyDescent="0.25">
      <c r="I128" s="15">
        <f>SUM(I4:J124)/(121*I127)</f>
        <v>0.70661157024793386</v>
      </c>
      <c r="K128" s="15">
        <f t="shared" ref="K128:AA128" si="16">SUM(K4:L124)/(121*K127)</f>
        <v>0.81818181818181823</v>
      </c>
      <c r="M128" s="15">
        <f t="shared" si="16"/>
        <v>0.82644628099173556</v>
      </c>
      <c r="O128" s="15">
        <f t="shared" si="16"/>
        <v>0.83884297520661155</v>
      </c>
      <c r="Q128" s="15">
        <f t="shared" si="16"/>
        <v>0.80991735537190079</v>
      </c>
      <c r="S128" s="15">
        <f t="shared" si="16"/>
        <v>0.73553719008264462</v>
      </c>
      <c r="U128" s="15">
        <f t="shared" si="16"/>
        <v>0.51239669421487599</v>
      </c>
      <c r="W128" s="15">
        <f t="shared" si="16"/>
        <v>0.84297520661157022</v>
      </c>
      <c r="Y128" s="15">
        <f t="shared" si="16"/>
        <v>0.79338842975206614</v>
      </c>
      <c r="AA128" s="15">
        <f t="shared" si="16"/>
        <v>0.77558804831532102</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124"/>
    <dataValidation type="list" allowBlank="1" showInputMessage="1" showErrorMessage="1" sqref="W4:X124 O4:R124 I4:J124">
      <formula1>балл2</formula1>
    </dataValidation>
    <dataValidation type="list" allowBlank="1" showInputMessage="1" showErrorMessage="1" sqref="Y4:Z124 S4:V124 K4:N124">
      <formula1>балл1</formula1>
    </dataValidation>
    <dataValidation allowBlank="1" showErrorMessage="1" sqref="A4 E4:G124"/>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AD87"/>
  <sheetViews>
    <sheetView showGridLines="0" topLeftCell="A76" zoomScale="80" zoomScaleNormal="80" workbookViewId="0">
      <selection activeCell="A87" sqref="A87:XFD87"/>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51</v>
      </c>
      <c r="C4" s="6">
        <f>VLOOKUP(B4,[20]Списки!$C$1:$E$40,2,FALSE)</f>
        <v>11508</v>
      </c>
      <c r="D4" s="6" t="str">
        <f>VLOOKUP(B4,[20]Списки!$C$1:$E$40,3,FALSE)</f>
        <v>СОШ с углуб.</v>
      </c>
      <c r="E4" s="7" t="s">
        <v>23</v>
      </c>
      <c r="F4" s="8">
        <v>86</v>
      </c>
      <c r="G4" s="8">
        <v>80</v>
      </c>
      <c r="H4" s="8">
        <f>C4*1000+1</f>
        <v>11508001</v>
      </c>
      <c r="I4" s="9">
        <v>1</v>
      </c>
      <c r="J4" s="9"/>
      <c r="K4" s="10">
        <v>1</v>
      </c>
      <c r="L4" s="10"/>
      <c r="M4" s="9">
        <v>0</v>
      </c>
      <c r="N4" s="9"/>
      <c r="O4" s="10">
        <v>1</v>
      </c>
      <c r="P4" s="10"/>
      <c r="Q4" s="9">
        <v>2</v>
      </c>
      <c r="R4" s="9"/>
      <c r="S4" s="10">
        <v>1</v>
      </c>
      <c r="T4" s="10"/>
      <c r="U4" s="9"/>
      <c r="V4" s="9">
        <v>0</v>
      </c>
      <c r="W4" s="10">
        <v>2</v>
      </c>
      <c r="X4" s="10"/>
      <c r="Y4" s="9">
        <v>0</v>
      </c>
      <c r="Z4" s="9"/>
      <c r="AA4" s="11">
        <f t="shared" ref="AA4:AA30" si="0">IF(COUNTBLANK(I4:Z4)&lt;=9,SUM(I4:Z4),"Не писал")</f>
        <v>8</v>
      </c>
      <c r="AC4" s="83" t="s">
        <v>81</v>
      </c>
      <c r="AD4" s="83" t="s">
        <v>150</v>
      </c>
    </row>
    <row r="5" spans="1:30" ht="30" customHeight="1" x14ac:dyDescent="0.25">
      <c r="A5" s="4" t="str">
        <f>A4</f>
        <v>Московский</v>
      </c>
      <c r="B5" s="12" t="str">
        <f t="shared" ref="B5:G20" si="1">B4</f>
        <v>ГБОУ СОШ №508</v>
      </c>
      <c r="C5" s="6">
        <f t="shared" si="1"/>
        <v>11508</v>
      </c>
      <c r="D5" s="6" t="str">
        <f t="shared" si="1"/>
        <v>СОШ с углуб.</v>
      </c>
      <c r="E5" s="8" t="str">
        <f t="shared" si="1"/>
        <v>3а</v>
      </c>
      <c r="F5" s="8">
        <f t="shared" si="1"/>
        <v>86</v>
      </c>
      <c r="G5" s="8">
        <f t="shared" si="1"/>
        <v>80</v>
      </c>
      <c r="H5" s="8">
        <f>H4+1</f>
        <v>11508002</v>
      </c>
      <c r="I5" s="9"/>
      <c r="J5" s="9">
        <v>0</v>
      </c>
      <c r="K5" s="10"/>
      <c r="L5" s="10">
        <v>1</v>
      </c>
      <c r="M5" s="9"/>
      <c r="N5" s="9">
        <v>0</v>
      </c>
      <c r="O5" s="10">
        <v>2</v>
      </c>
      <c r="P5" s="10"/>
      <c r="Q5" s="9"/>
      <c r="R5" s="9">
        <v>2</v>
      </c>
      <c r="S5" s="10">
        <v>1</v>
      </c>
      <c r="T5" s="10"/>
      <c r="U5" s="9"/>
      <c r="V5" s="9">
        <v>0</v>
      </c>
      <c r="W5" s="10">
        <v>1</v>
      </c>
      <c r="X5" s="10"/>
      <c r="Y5" s="9">
        <v>1</v>
      </c>
      <c r="Z5" s="9"/>
      <c r="AA5" s="11">
        <f t="shared" si="0"/>
        <v>8</v>
      </c>
      <c r="AC5" s="83">
        <v>0</v>
      </c>
      <c r="AD5" s="83">
        <f>COUNTIF(AA$4:AA$83,AC5)</f>
        <v>0</v>
      </c>
    </row>
    <row r="6" spans="1:30" ht="30" customHeight="1" x14ac:dyDescent="0.25">
      <c r="A6" s="4" t="str">
        <f t="shared" ref="A6:G21" si="2">A5</f>
        <v>Московский</v>
      </c>
      <c r="B6" s="12" t="str">
        <f t="shared" si="1"/>
        <v>ГБОУ СОШ №508</v>
      </c>
      <c r="C6" s="6">
        <f t="shared" si="1"/>
        <v>11508</v>
      </c>
      <c r="D6" s="6" t="str">
        <f t="shared" si="1"/>
        <v>СОШ с углуб.</v>
      </c>
      <c r="E6" s="8" t="str">
        <f t="shared" si="1"/>
        <v>3а</v>
      </c>
      <c r="F6" s="8">
        <f t="shared" si="1"/>
        <v>86</v>
      </c>
      <c r="G6" s="8">
        <f t="shared" si="1"/>
        <v>80</v>
      </c>
      <c r="H6" s="8">
        <f t="shared" ref="H6:H69" si="3">H5+1</f>
        <v>11508003</v>
      </c>
      <c r="I6" s="9"/>
      <c r="J6" s="9">
        <v>0</v>
      </c>
      <c r="K6" s="10">
        <v>1</v>
      </c>
      <c r="L6" s="10"/>
      <c r="M6" s="9">
        <v>0</v>
      </c>
      <c r="N6" s="9"/>
      <c r="O6" s="10">
        <v>1</v>
      </c>
      <c r="P6" s="10"/>
      <c r="Q6" s="9">
        <v>2</v>
      </c>
      <c r="R6" s="9"/>
      <c r="S6" s="10">
        <v>1</v>
      </c>
      <c r="T6" s="10"/>
      <c r="U6" s="9"/>
      <c r="V6" s="9">
        <v>0</v>
      </c>
      <c r="W6" s="10">
        <v>2</v>
      </c>
      <c r="X6" s="10"/>
      <c r="Y6" s="9">
        <v>1</v>
      </c>
      <c r="Z6" s="9"/>
      <c r="AA6" s="11">
        <f t="shared" si="0"/>
        <v>8</v>
      </c>
      <c r="AC6" s="83">
        <v>1</v>
      </c>
      <c r="AD6" s="83">
        <f t="shared" ref="AD6:AD18" si="4">COUNTIF(AA$4:AA$83,AC6)</f>
        <v>0</v>
      </c>
    </row>
    <row r="7" spans="1:30" ht="30" customHeight="1" x14ac:dyDescent="0.25">
      <c r="A7" s="4" t="str">
        <f t="shared" si="2"/>
        <v>Московский</v>
      </c>
      <c r="B7" s="12" t="str">
        <f t="shared" si="1"/>
        <v>ГБОУ СОШ №508</v>
      </c>
      <c r="C7" s="6">
        <f t="shared" si="1"/>
        <v>11508</v>
      </c>
      <c r="D7" s="6" t="str">
        <f t="shared" si="1"/>
        <v>СОШ с углуб.</v>
      </c>
      <c r="E7" s="8" t="str">
        <f t="shared" si="1"/>
        <v>3а</v>
      </c>
      <c r="F7" s="8">
        <f t="shared" si="1"/>
        <v>86</v>
      </c>
      <c r="G7" s="8">
        <f t="shared" si="1"/>
        <v>80</v>
      </c>
      <c r="H7" s="8">
        <f t="shared" si="3"/>
        <v>11508004</v>
      </c>
      <c r="I7" s="9">
        <v>2</v>
      </c>
      <c r="J7" s="9"/>
      <c r="K7" s="10"/>
      <c r="L7" s="10">
        <v>1</v>
      </c>
      <c r="M7" s="9">
        <v>1</v>
      </c>
      <c r="N7" s="9"/>
      <c r="O7" s="10">
        <v>2</v>
      </c>
      <c r="P7" s="10"/>
      <c r="Q7" s="9"/>
      <c r="R7" s="9">
        <v>2</v>
      </c>
      <c r="S7" s="10">
        <v>0</v>
      </c>
      <c r="T7" s="10"/>
      <c r="U7" s="9">
        <v>1</v>
      </c>
      <c r="V7" s="9"/>
      <c r="W7" s="10">
        <v>1</v>
      </c>
      <c r="X7" s="10"/>
      <c r="Y7" s="9">
        <v>1</v>
      </c>
      <c r="Z7" s="9"/>
      <c r="AA7" s="11">
        <f t="shared" si="0"/>
        <v>11</v>
      </c>
      <c r="AC7" s="83">
        <v>2</v>
      </c>
      <c r="AD7" s="83">
        <f t="shared" si="4"/>
        <v>0</v>
      </c>
    </row>
    <row r="8" spans="1:30" ht="30" customHeight="1" x14ac:dyDescent="0.25">
      <c r="A8" s="4" t="str">
        <f t="shared" si="2"/>
        <v>Московский</v>
      </c>
      <c r="B8" s="12" t="str">
        <f t="shared" si="1"/>
        <v>ГБОУ СОШ №508</v>
      </c>
      <c r="C8" s="6">
        <f t="shared" si="1"/>
        <v>11508</v>
      </c>
      <c r="D8" s="6" t="str">
        <f t="shared" si="1"/>
        <v>СОШ с углуб.</v>
      </c>
      <c r="E8" s="8" t="str">
        <f t="shared" si="1"/>
        <v>3а</v>
      </c>
      <c r="F8" s="8">
        <f t="shared" si="1"/>
        <v>86</v>
      </c>
      <c r="G8" s="8">
        <f t="shared" si="1"/>
        <v>80</v>
      </c>
      <c r="H8" s="8">
        <f t="shared" si="3"/>
        <v>11508005</v>
      </c>
      <c r="I8" s="9">
        <v>1</v>
      </c>
      <c r="J8" s="9"/>
      <c r="K8" s="10">
        <v>1</v>
      </c>
      <c r="L8" s="10"/>
      <c r="M8" s="9">
        <v>0</v>
      </c>
      <c r="N8" s="9"/>
      <c r="O8" s="10"/>
      <c r="P8" s="10">
        <v>1</v>
      </c>
      <c r="Q8" s="9"/>
      <c r="R8" s="9">
        <v>1</v>
      </c>
      <c r="S8" s="10">
        <v>0</v>
      </c>
      <c r="T8" s="10"/>
      <c r="U8" s="9"/>
      <c r="V8" s="9">
        <v>0</v>
      </c>
      <c r="W8" s="10">
        <v>1</v>
      </c>
      <c r="X8" s="10"/>
      <c r="Y8" s="9">
        <v>1</v>
      </c>
      <c r="Z8" s="9"/>
      <c r="AA8" s="11">
        <f t="shared" si="0"/>
        <v>6</v>
      </c>
      <c r="AC8" s="83">
        <v>3</v>
      </c>
      <c r="AD8" s="83">
        <f t="shared" si="4"/>
        <v>0</v>
      </c>
    </row>
    <row r="9" spans="1:30" ht="30" customHeight="1" x14ac:dyDescent="0.25">
      <c r="A9" s="4" t="str">
        <f t="shared" si="2"/>
        <v>Московский</v>
      </c>
      <c r="B9" s="12" t="str">
        <f t="shared" si="1"/>
        <v>ГБОУ СОШ №508</v>
      </c>
      <c r="C9" s="6">
        <f t="shared" si="1"/>
        <v>11508</v>
      </c>
      <c r="D9" s="6" t="str">
        <f t="shared" si="1"/>
        <v>СОШ с углуб.</v>
      </c>
      <c r="E9" s="8" t="str">
        <f t="shared" si="1"/>
        <v>3а</v>
      </c>
      <c r="F9" s="8">
        <f t="shared" si="1"/>
        <v>86</v>
      </c>
      <c r="G9" s="8">
        <f t="shared" si="1"/>
        <v>80</v>
      </c>
      <c r="H9" s="8">
        <f t="shared" si="3"/>
        <v>11508006</v>
      </c>
      <c r="I9" s="9">
        <v>1</v>
      </c>
      <c r="J9" s="9"/>
      <c r="K9" s="10">
        <v>1</v>
      </c>
      <c r="L9" s="10"/>
      <c r="M9" s="9">
        <v>1</v>
      </c>
      <c r="N9" s="9"/>
      <c r="O9" s="10"/>
      <c r="P9" s="10">
        <v>1</v>
      </c>
      <c r="Q9" s="9">
        <v>0</v>
      </c>
      <c r="R9" s="9"/>
      <c r="S9" s="10">
        <v>1</v>
      </c>
      <c r="T9" s="10"/>
      <c r="U9" s="9"/>
      <c r="V9" s="9">
        <v>1</v>
      </c>
      <c r="W9" s="10">
        <v>1</v>
      </c>
      <c r="X9" s="10"/>
      <c r="Y9" s="9">
        <v>0</v>
      </c>
      <c r="Z9" s="9"/>
      <c r="AA9" s="11">
        <f t="shared" si="0"/>
        <v>7</v>
      </c>
      <c r="AC9" s="83">
        <v>4</v>
      </c>
      <c r="AD9" s="83">
        <f t="shared" si="4"/>
        <v>1</v>
      </c>
    </row>
    <row r="10" spans="1:30" ht="30" customHeight="1" x14ac:dyDescent="0.25">
      <c r="A10" s="4" t="str">
        <f t="shared" si="2"/>
        <v>Московский</v>
      </c>
      <c r="B10" s="12" t="str">
        <f t="shared" si="1"/>
        <v>ГБОУ СОШ №508</v>
      </c>
      <c r="C10" s="6">
        <f t="shared" si="1"/>
        <v>11508</v>
      </c>
      <c r="D10" s="6" t="str">
        <f t="shared" si="1"/>
        <v>СОШ с углуб.</v>
      </c>
      <c r="E10" s="8" t="str">
        <f t="shared" si="1"/>
        <v>3а</v>
      </c>
      <c r="F10" s="8">
        <f t="shared" si="1"/>
        <v>86</v>
      </c>
      <c r="G10" s="8">
        <f t="shared" si="1"/>
        <v>80</v>
      </c>
      <c r="H10" s="8">
        <f t="shared" si="3"/>
        <v>11508007</v>
      </c>
      <c r="I10" s="9"/>
      <c r="J10" s="9">
        <v>0</v>
      </c>
      <c r="K10" s="10"/>
      <c r="L10" s="10">
        <v>1</v>
      </c>
      <c r="M10" s="9">
        <v>0</v>
      </c>
      <c r="N10" s="9"/>
      <c r="O10" s="10">
        <v>2</v>
      </c>
      <c r="P10" s="10"/>
      <c r="Q10" s="9">
        <v>0</v>
      </c>
      <c r="R10" s="9"/>
      <c r="S10" s="10">
        <v>0</v>
      </c>
      <c r="T10" s="10"/>
      <c r="U10" s="9">
        <v>1</v>
      </c>
      <c r="V10" s="9"/>
      <c r="W10" s="10">
        <v>1</v>
      </c>
      <c r="X10" s="10"/>
      <c r="Y10" s="9">
        <v>1</v>
      </c>
      <c r="Z10" s="9"/>
      <c r="AA10" s="11">
        <f t="shared" si="0"/>
        <v>6</v>
      </c>
      <c r="AC10" s="83">
        <v>5</v>
      </c>
      <c r="AD10" s="83">
        <f t="shared" si="4"/>
        <v>1</v>
      </c>
    </row>
    <row r="11" spans="1:30" ht="30" customHeight="1" x14ac:dyDescent="0.25">
      <c r="A11" s="4" t="str">
        <f t="shared" si="2"/>
        <v>Московский</v>
      </c>
      <c r="B11" s="12" t="str">
        <f t="shared" si="1"/>
        <v>ГБОУ СОШ №508</v>
      </c>
      <c r="C11" s="6">
        <f t="shared" si="1"/>
        <v>11508</v>
      </c>
      <c r="D11" s="6" t="str">
        <f t="shared" si="1"/>
        <v>СОШ с углуб.</v>
      </c>
      <c r="E11" s="8" t="str">
        <f t="shared" si="1"/>
        <v>3а</v>
      </c>
      <c r="F11" s="8">
        <f t="shared" si="1"/>
        <v>86</v>
      </c>
      <c r="G11" s="8">
        <f t="shared" si="1"/>
        <v>80</v>
      </c>
      <c r="H11" s="8">
        <f t="shared" si="3"/>
        <v>11508008</v>
      </c>
      <c r="I11" s="9"/>
      <c r="J11" s="9">
        <v>2</v>
      </c>
      <c r="K11" s="10">
        <v>0</v>
      </c>
      <c r="L11" s="10"/>
      <c r="M11" s="9"/>
      <c r="N11" s="9">
        <v>0</v>
      </c>
      <c r="O11" s="10">
        <v>2</v>
      </c>
      <c r="P11" s="10"/>
      <c r="Q11" s="9">
        <v>0</v>
      </c>
      <c r="R11" s="9"/>
      <c r="S11" s="10">
        <v>0</v>
      </c>
      <c r="T11" s="10"/>
      <c r="U11" s="9"/>
      <c r="V11" s="9">
        <v>1</v>
      </c>
      <c r="W11" s="10">
        <v>2</v>
      </c>
      <c r="X11" s="10"/>
      <c r="Y11" s="9"/>
      <c r="Z11" s="9">
        <v>1</v>
      </c>
      <c r="AA11" s="11">
        <f t="shared" si="0"/>
        <v>8</v>
      </c>
      <c r="AC11" s="83">
        <v>6</v>
      </c>
      <c r="AD11" s="83">
        <f t="shared" si="4"/>
        <v>12</v>
      </c>
    </row>
    <row r="12" spans="1:30" ht="30" customHeight="1" x14ac:dyDescent="0.25">
      <c r="A12" s="4" t="str">
        <f t="shared" si="2"/>
        <v>Московский</v>
      </c>
      <c r="B12" s="12" t="str">
        <f t="shared" si="1"/>
        <v>ГБОУ СОШ №508</v>
      </c>
      <c r="C12" s="6">
        <f t="shared" si="1"/>
        <v>11508</v>
      </c>
      <c r="D12" s="6" t="str">
        <f t="shared" si="1"/>
        <v>СОШ с углуб.</v>
      </c>
      <c r="E12" s="8" t="str">
        <f t="shared" si="1"/>
        <v>3а</v>
      </c>
      <c r="F12" s="8">
        <f t="shared" si="1"/>
        <v>86</v>
      </c>
      <c r="G12" s="8">
        <f t="shared" si="1"/>
        <v>80</v>
      </c>
      <c r="H12" s="8">
        <f t="shared" si="3"/>
        <v>11508009</v>
      </c>
      <c r="I12" s="9">
        <v>1</v>
      </c>
      <c r="J12" s="9"/>
      <c r="K12" s="10"/>
      <c r="L12" s="10">
        <v>1</v>
      </c>
      <c r="M12" s="9">
        <v>1</v>
      </c>
      <c r="N12" s="9"/>
      <c r="O12" s="10">
        <v>1</v>
      </c>
      <c r="P12" s="10"/>
      <c r="Q12" s="9">
        <v>0</v>
      </c>
      <c r="R12" s="9"/>
      <c r="S12" s="10">
        <v>1</v>
      </c>
      <c r="T12" s="10"/>
      <c r="U12" s="9">
        <v>1</v>
      </c>
      <c r="V12" s="9"/>
      <c r="W12" s="10"/>
      <c r="X12" s="10">
        <v>2</v>
      </c>
      <c r="Y12" s="9">
        <v>1</v>
      </c>
      <c r="Z12" s="9"/>
      <c r="AA12" s="11">
        <f t="shared" si="0"/>
        <v>9</v>
      </c>
      <c r="AC12" s="83">
        <v>7</v>
      </c>
      <c r="AD12" s="83">
        <f t="shared" si="4"/>
        <v>10</v>
      </c>
    </row>
    <row r="13" spans="1:30" ht="30" customHeight="1" x14ac:dyDescent="0.25">
      <c r="A13" s="4" t="str">
        <f t="shared" si="2"/>
        <v>Московский</v>
      </c>
      <c r="B13" s="12" t="str">
        <f t="shared" si="1"/>
        <v>ГБОУ СОШ №508</v>
      </c>
      <c r="C13" s="6">
        <f t="shared" si="1"/>
        <v>11508</v>
      </c>
      <c r="D13" s="6" t="str">
        <f t="shared" si="1"/>
        <v>СОШ с углуб.</v>
      </c>
      <c r="E13" s="8" t="str">
        <f t="shared" si="1"/>
        <v>3а</v>
      </c>
      <c r="F13" s="8">
        <f t="shared" si="1"/>
        <v>86</v>
      </c>
      <c r="G13" s="8">
        <f t="shared" si="1"/>
        <v>80</v>
      </c>
      <c r="H13" s="8">
        <f t="shared" si="3"/>
        <v>11508010</v>
      </c>
      <c r="I13" s="9">
        <v>0</v>
      </c>
      <c r="J13" s="9"/>
      <c r="K13" s="10">
        <v>1</v>
      </c>
      <c r="L13" s="10"/>
      <c r="M13" s="9">
        <v>1</v>
      </c>
      <c r="N13" s="9"/>
      <c r="O13" s="10"/>
      <c r="P13" s="10">
        <v>2</v>
      </c>
      <c r="Q13" s="9">
        <v>1</v>
      </c>
      <c r="R13" s="9"/>
      <c r="S13" s="10"/>
      <c r="T13" s="10">
        <v>1</v>
      </c>
      <c r="U13" s="9">
        <v>1</v>
      </c>
      <c r="V13" s="9"/>
      <c r="W13" s="10"/>
      <c r="X13" s="10">
        <v>1</v>
      </c>
      <c r="Y13" s="9">
        <v>0</v>
      </c>
      <c r="Z13" s="9"/>
      <c r="AA13" s="11">
        <f t="shared" si="0"/>
        <v>8</v>
      </c>
      <c r="AC13" s="83">
        <v>8</v>
      </c>
      <c r="AD13" s="83">
        <f t="shared" si="4"/>
        <v>14</v>
      </c>
    </row>
    <row r="14" spans="1:30" ht="30" customHeight="1" x14ac:dyDescent="0.25">
      <c r="A14" s="4" t="str">
        <f t="shared" si="2"/>
        <v>Московский</v>
      </c>
      <c r="B14" s="12" t="str">
        <f t="shared" si="1"/>
        <v>ГБОУ СОШ №508</v>
      </c>
      <c r="C14" s="6">
        <f t="shared" si="1"/>
        <v>11508</v>
      </c>
      <c r="D14" s="6" t="str">
        <f t="shared" si="1"/>
        <v>СОШ с углуб.</v>
      </c>
      <c r="E14" s="8" t="str">
        <f t="shared" si="1"/>
        <v>3а</v>
      </c>
      <c r="F14" s="8">
        <f t="shared" si="1"/>
        <v>86</v>
      </c>
      <c r="G14" s="8">
        <f t="shared" si="1"/>
        <v>80</v>
      </c>
      <c r="H14" s="8">
        <f t="shared" si="3"/>
        <v>11508011</v>
      </c>
      <c r="I14" s="9">
        <v>2</v>
      </c>
      <c r="J14" s="9"/>
      <c r="K14" s="10"/>
      <c r="L14" s="10">
        <v>1</v>
      </c>
      <c r="M14" s="9">
        <v>0</v>
      </c>
      <c r="N14" s="9"/>
      <c r="O14" s="10"/>
      <c r="P14" s="10">
        <v>1</v>
      </c>
      <c r="Q14" s="9">
        <v>2</v>
      </c>
      <c r="R14" s="9"/>
      <c r="S14" s="10">
        <v>1</v>
      </c>
      <c r="T14" s="10"/>
      <c r="U14" s="9"/>
      <c r="V14" s="9">
        <v>0</v>
      </c>
      <c r="W14" s="10">
        <v>2</v>
      </c>
      <c r="X14" s="10"/>
      <c r="Y14" s="9"/>
      <c r="Z14" s="9">
        <v>1</v>
      </c>
      <c r="AA14" s="11">
        <f t="shared" si="0"/>
        <v>10</v>
      </c>
      <c r="AC14" s="83">
        <v>9</v>
      </c>
      <c r="AD14" s="83">
        <f t="shared" si="4"/>
        <v>12</v>
      </c>
    </row>
    <row r="15" spans="1:30" ht="30" customHeight="1" x14ac:dyDescent="0.25">
      <c r="A15" s="4" t="str">
        <f t="shared" si="2"/>
        <v>Московский</v>
      </c>
      <c r="B15" s="12" t="str">
        <f t="shared" si="1"/>
        <v>ГБОУ СОШ №508</v>
      </c>
      <c r="C15" s="6">
        <f t="shared" si="1"/>
        <v>11508</v>
      </c>
      <c r="D15" s="6" t="str">
        <f t="shared" si="1"/>
        <v>СОШ с углуб.</v>
      </c>
      <c r="E15" s="8" t="str">
        <f t="shared" si="1"/>
        <v>3а</v>
      </c>
      <c r="F15" s="8">
        <f t="shared" si="1"/>
        <v>86</v>
      </c>
      <c r="G15" s="8">
        <f t="shared" si="1"/>
        <v>80</v>
      </c>
      <c r="H15" s="8">
        <f t="shared" si="3"/>
        <v>11508012</v>
      </c>
      <c r="I15" s="9">
        <v>1</v>
      </c>
      <c r="J15" s="9"/>
      <c r="K15" s="10">
        <v>1</v>
      </c>
      <c r="L15" s="10"/>
      <c r="M15" s="9">
        <v>0</v>
      </c>
      <c r="N15" s="9"/>
      <c r="O15" s="10">
        <v>2</v>
      </c>
      <c r="P15" s="10"/>
      <c r="Q15" s="9">
        <v>0</v>
      </c>
      <c r="R15" s="9"/>
      <c r="S15" s="10">
        <v>1</v>
      </c>
      <c r="T15" s="10"/>
      <c r="U15" s="9">
        <v>1</v>
      </c>
      <c r="V15" s="9"/>
      <c r="W15" s="10"/>
      <c r="X15" s="10">
        <v>1</v>
      </c>
      <c r="Y15" s="9">
        <v>1</v>
      </c>
      <c r="Z15" s="9"/>
      <c r="AA15" s="11">
        <f t="shared" si="0"/>
        <v>8</v>
      </c>
      <c r="AC15" s="83">
        <v>10</v>
      </c>
      <c r="AD15" s="83">
        <f t="shared" si="4"/>
        <v>10</v>
      </c>
    </row>
    <row r="16" spans="1:30" ht="30" customHeight="1" x14ac:dyDescent="0.25">
      <c r="A16" s="4" t="str">
        <f t="shared" si="2"/>
        <v>Московский</v>
      </c>
      <c r="B16" s="12" t="str">
        <f t="shared" si="1"/>
        <v>ГБОУ СОШ №508</v>
      </c>
      <c r="C16" s="6">
        <f t="shared" si="1"/>
        <v>11508</v>
      </c>
      <c r="D16" s="6" t="str">
        <f t="shared" si="1"/>
        <v>СОШ с углуб.</v>
      </c>
      <c r="E16" s="8" t="str">
        <f t="shared" si="1"/>
        <v>3а</v>
      </c>
      <c r="F16" s="8">
        <f t="shared" si="1"/>
        <v>86</v>
      </c>
      <c r="G16" s="8">
        <f t="shared" si="1"/>
        <v>80</v>
      </c>
      <c r="H16" s="8">
        <f t="shared" si="3"/>
        <v>11508013</v>
      </c>
      <c r="I16" s="9">
        <v>2</v>
      </c>
      <c r="J16" s="9"/>
      <c r="K16" s="10">
        <v>1</v>
      </c>
      <c r="L16" s="10"/>
      <c r="M16" s="9"/>
      <c r="N16" s="9">
        <v>0</v>
      </c>
      <c r="O16" s="10">
        <v>2</v>
      </c>
      <c r="P16" s="10"/>
      <c r="Q16" s="9">
        <v>1</v>
      </c>
      <c r="R16" s="9"/>
      <c r="S16" s="10">
        <v>1</v>
      </c>
      <c r="T16" s="10"/>
      <c r="U16" s="9"/>
      <c r="V16" s="9">
        <v>0</v>
      </c>
      <c r="W16" s="10">
        <v>1</v>
      </c>
      <c r="X16" s="10"/>
      <c r="Y16" s="9">
        <v>0</v>
      </c>
      <c r="Z16" s="9"/>
      <c r="AA16" s="11">
        <f t="shared" si="0"/>
        <v>8</v>
      </c>
      <c r="AC16" s="83">
        <v>11</v>
      </c>
      <c r="AD16" s="83">
        <f t="shared" si="4"/>
        <v>10</v>
      </c>
    </row>
    <row r="17" spans="1:30" ht="30" customHeight="1" x14ac:dyDescent="0.25">
      <c r="A17" s="4" t="str">
        <f t="shared" si="2"/>
        <v>Московский</v>
      </c>
      <c r="B17" s="12" t="str">
        <f t="shared" si="1"/>
        <v>ГБОУ СОШ №508</v>
      </c>
      <c r="C17" s="6">
        <f t="shared" si="1"/>
        <v>11508</v>
      </c>
      <c r="D17" s="6" t="str">
        <f t="shared" si="1"/>
        <v>СОШ с углуб.</v>
      </c>
      <c r="E17" s="8" t="str">
        <f t="shared" si="1"/>
        <v>3а</v>
      </c>
      <c r="F17" s="8">
        <f t="shared" si="1"/>
        <v>86</v>
      </c>
      <c r="G17" s="8">
        <f t="shared" si="1"/>
        <v>80</v>
      </c>
      <c r="H17" s="8">
        <f t="shared" si="3"/>
        <v>11508014</v>
      </c>
      <c r="I17" s="9"/>
      <c r="J17" s="9">
        <v>1</v>
      </c>
      <c r="K17" s="10"/>
      <c r="L17" s="10">
        <v>1</v>
      </c>
      <c r="M17" s="9">
        <v>1</v>
      </c>
      <c r="N17" s="9"/>
      <c r="O17" s="10">
        <v>2</v>
      </c>
      <c r="P17" s="10"/>
      <c r="Q17" s="9"/>
      <c r="R17" s="9">
        <v>2</v>
      </c>
      <c r="S17" s="10"/>
      <c r="T17" s="10">
        <v>0</v>
      </c>
      <c r="U17" s="9">
        <v>1</v>
      </c>
      <c r="V17" s="9"/>
      <c r="W17" s="10">
        <v>1</v>
      </c>
      <c r="X17" s="10"/>
      <c r="Y17" s="9">
        <v>1</v>
      </c>
      <c r="Z17" s="9"/>
      <c r="AA17" s="11">
        <f t="shared" si="0"/>
        <v>10</v>
      </c>
      <c r="AC17" s="83">
        <v>12</v>
      </c>
      <c r="AD17" s="83">
        <f t="shared" si="4"/>
        <v>6</v>
      </c>
    </row>
    <row r="18" spans="1:30" ht="30" customHeight="1" x14ac:dyDescent="0.25">
      <c r="A18" s="4" t="str">
        <f t="shared" si="2"/>
        <v>Московский</v>
      </c>
      <c r="B18" s="12" t="str">
        <f t="shared" si="1"/>
        <v>ГБОУ СОШ №508</v>
      </c>
      <c r="C18" s="6">
        <f t="shared" si="1"/>
        <v>11508</v>
      </c>
      <c r="D18" s="6" t="str">
        <f t="shared" si="1"/>
        <v>СОШ с углуб.</v>
      </c>
      <c r="E18" s="8" t="str">
        <f t="shared" si="1"/>
        <v>3а</v>
      </c>
      <c r="F18" s="8">
        <f t="shared" si="1"/>
        <v>86</v>
      </c>
      <c r="G18" s="8">
        <f t="shared" si="1"/>
        <v>80</v>
      </c>
      <c r="H18" s="8">
        <f t="shared" si="3"/>
        <v>11508015</v>
      </c>
      <c r="I18" s="9"/>
      <c r="J18" s="9">
        <v>0</v>
      </c>
      <c r="K18" s="10"/>
      <c r="L18" s="10">
        <v>1</v>
      </c>
      <c r="M18" s="9">
        <v>1</v>
      </c>
      <c r="N18" s="9"/>
      <c r="O18" s="10"/>
      <c r="P18" s="10">
        <v>2</v>
      </c>
      <c r="Q18" s="9"/>
      <c r="R18" s="9">
        <v>2</v>
      </c>
      <c r="S18" s="10">
        <v>0</v>
      </c>
      <c r="T18" s="10"/>
      <c r="U18" s="9"/>
      <c r="V18" s="9">
        <v>0</v>
      </c>
      <c r="W18" s="10">
        <v>1</v>
      </c>
      <c r="X18" s="10"/>
      <c r="Y18" s="9">
        <v>1</v>
      </c>
      <c r="Z18" s="9"/>
      <c r="AA18" s="11">
        <f t="shared" si="0"/>
        <v>8</v>
      </c>
      <c r="AC18" s="83">
        <v>13</v>
      </c>
      <c r="AD18" s="83">
        <f t="shared" si="4"/>
        <v>4</v>
      </c>
    </row>
    <row r="19" spans="1:30" ht="30" customHeight="1" x14ac:dyDescent="0.25">
      <c r="A19" s="4" t="str">
        <f t="shared" si="2"/>
        <v>Московский</v>
      </c>
      <c r="B19" s="12" t="str">
        <f t="shared" si="1"/>
        <v>ГБОУ СОШ №508</v>
      </c>
      <c r="C19" s="6">
        <f t="shared" si="1"/>
        <v>11508</v>
      </c>
      <c r="D19" s="6" t="str">
        <f t="shared" si="1"/>
        <v>СОШ с углуб.</v>
      </c>
      <c r="E19" s="8" t="str">
        <f t="shared" si="1"/>
        <v>3а</v>
      </c>
      <c r="F19" s="8">
        <f t="shared" si="1"/>
        <v>86</v>
      </c>
      <c r="G19" s="8">
        <f t="shared" si="1"/>
        <v>80</v>
      </c>
      <c r="H19" s="8">
        <f t="shared" si="3"/>
        <v>11508016</v>
      </c>
      <c r="I19" s="9"/>
      <c r="J19" s="9">
        <v>2</v>
      </c>
      <c r="K19" s="10">
        <v>1</v>
      </c>
      <c r="L19" s="10"/>
      <c r="M19" s="9">
        <v>1</v>
      </c>
      <c r="N19" s="9"/>
      <c r="O19" s="10"/>
      <c r="P19" s="10">
        <v>2</v>
      </c>
      <c r="Q19" s="9">
        <v>1</v>
      </c>
      <c r="R19" s="9"/>
      <c r="S19" s="10">
        <v>1</v>
      </c>
      <c r="T19" s="10"/>
      <c r="U19" s="9"/>
      <c r="V19" s="9">
        <v>1</v>
      </c>
      <c r="W19" s="10">
        <v>1</v>
      </c>
      <c r="X19" s="10"/>
      <c r="Y19" s="9">
        <v>1</v>
      </c>
      <c r="Z19" s="9"/>
      <c r="AA19" s="11">
        <f t="shared" si="0"/>
        <v>11</v>
      </c>
      <c r="AC19" s="52"/>
      <c r="AD19" s="85">
        <f>SUM(AD5:AD18)</f>
        <v>80</v>
      </c>
    </row>
    <row r="20" spans="1:30" ht="30" customHeight="1" x14ac:dyDescent="0.25">
      <c r="A20" s="4" t="str">
        <f t="shared" si="2"/>
        <v>Московский</v>
      </c>
      <c r="B20" s="12" t="str">
        <f t="shared" si="1"/>
        <v>ГБОУ СОШ №508</v>
      </c>
      <c r="C20" s="6">
        <f t="shared" si="1"/>
        <v>11508</v>
      </c>
      <c r="D20" s="6" t="str">
        <f t="shared" si="1"/>
        <v>СОШ с углуб.</v>
      </c>
      <c r="E20" s="8" t="str">
        <f t="shared" si="1"/>
        <v>3а</v>
      </c>
      <c r="F20" s="8">
        <f t="shared" si="1"/>
        <v>86</v>
      </c>
      <c r="G20" s="8">
        <f t="shared" si="1"/>
        <v>80</v>
      </c>
      <c r="H20" s="8">
        <f t="shared" si="3"/>
        <v>11508017</v>
      </c>
      <c r="I20" s="9"/>
      <c r="J20" s="9">
        <v>0</v>
      </c>
      <c r="K20" s="10">
        <v>1</v>
      </c>
      <c r="L20" s="10"/>
      <c r="M20" s="9"/>
      <c r="N20" s="9">
        <v>0</v>
      </c>
      <c r="O20" s="10">
        <v>2</v>
      </c>
      <c r="P20" s="10"/>
      <c r="Q20" s="9"/>
      <c r="R20" s="9">
        <v>2</v>
      </c>
      <c r="S20" s="10"/>
      <c r="T20" s="10">
        <v>0</v>
      </c>
      <c r="U20" s="9"/>
      <c r="V20" s="9">
        <v>1</v>
      </c>
      <c r="W20" s="10">
        <v>1</v>
      </c>
      <c r="X20" s="10"/>
      <c r="Y20" s="9">
        <v>1</v>
      </c>
      <c r="Z20" s="9"/>
      <c r="AA20" s="11">
        <f t="shared" si="0"/>
        <v>8</v>
      </c>
    </row>
    <row r="21" spans="1:30" ht="30" customHeight="1" x14ac:dyDescent="0.25">
      <c r="A21" s="4" t="str">
        <f t="shared" si="2"/>
        <v>Московский</v>
      </c>
      <c r="B21" s="12" t="str">
        <f t="shared" si="2"/>
        <v>ГБОУ СОШ №508</v>
      </c>
      <c r="C21" s="6">
        <f t="shared" si="2"/>
        <v>11508</v>
      </c>
      <c r="D21" s="6" t="str">
        <f t="shared" si="2"/>
        <v>СОШ с углуб.</v>
      </c>
      <c r="E21" s="8" t="str">
        <f t="shared" si="2"/>
        <v>3а</v>
      </c>
      <c r="F21" s="8">
        <f t="shared" si="2"/>
        <v>86</v>
      </c>
      <c r="G21" s="8">
        <f t="shared" si="2"/>
        <v>80</v>
      </c>
      <c r="H21" s="8">
        <f t="shared" si="3"/>
        <v>11508018</v>
      </c>
      <c r="I21" s="9"/>
      <c r="J21" s="9">
        <v>0</v>
      </c>
      <c r="K21" s="10">
        <v>1</v>
      </c>
      <c r="L21" s="10"/>
      <c r="M21" s="9">
        <v>1</v>
      </c>
      <c r="N21" s="9"/>
      <c r="O21" s="10">
        <v>2</v>
      </c>
      <c r="P21" s="10"/>
      <c r="Q21" s="9"/>
      <c r="R21" s="9">
        <v>2</v>
      </c>
      <c r="S21" s="10">
        <v>1</v>
      </c>
      <c r="T21" s="10"/>
      <c r="U21" s="9"/>
      <c r="V21" s="9">
        <v>0</v>
      </c>
      <c r="W21" s="10">
        <v>1</v>
      </c>
      <c r="X21" s="10"/>
      <c r="Y21" s="9">
        <v>1</v>
      </c>
      <c r="Z21" s="9"/>
      <c r="AA21" s="11">
        <f t="shared" si="0"/>
        <v>9</v>
      </c>
    </row>
    <row r="22" spans="1:30" ht="30" customHeight="1" x14ac:dyDescent="0.25">
      <c r="A22" s="4" t="str">
        <f t="shared" ref="A22:G37" si="5">A21</f>
        <v>Московский</v>
      </c>
      <c r="B22" s="12" t="str">
        <f t="shared" si="5"/>
        <v>ГБОУ СОШ №508</v>
      </c>
      <c r="C22" s="6">
        <f t="shared" si="5"/>
        <v>11508</v>
      </c>
      <c r="D22" s="6" t="str">
        <f t="shared" si="5"/>
        <v>СОШ с углуб.</v>
      </c>
      <c r="E22" s="8" t="str">
        <f t="shared" si="5"/>
        <v>3а</v>
      </c>
      <c r="F22" s="8">
        <f t="shared" si="5"/>
        <v>86</v>
      </c>
      <c r="G22" s="8">
        <f t="shared" si="5"/>
        <v>80</v>
      </c>
      <c r="H22" s="8">
        <f t="shared" si="3"/>
        <v>11508019</v>
      </c>
      <c r="I22" s="9"/>
      <c r="J22" s="9">
        <v>0</v>
      </c>
      <c r="K22" s="10"/>
      <c r="L22" s="10">
        <v>1</v>
      </c>
      <c r="M22" s="9"/>
      <c r="N22" s="9">
        <v>0</v>
      </c>
      <c r="O22" s="10">
        <v>2</v>
      </c>
      <c r="P22" s="10"/>
      <c r="Q22" s="9"/>
      <c r="R22" s="9">
        <v>2</v>
      </c>
      <c r="S22" s="10">
        <v>1</v>
      </c>
      <c r="T22" s="10"/>
      <c r="U22" s="9"/>
      <c r="V22" s="9">
        <v>1</v>
      </c>
      <c r="W22" s="10">
        <v>1</v>
      </c>
      <c r="X22" s="10"/>
      <c r="Y22" s="9">
        <v>1</v>
      </c>
      <c r="Z22" s="9"/>
      <c r="AA22" s="11">
        <f t="shared" si="0"/>
        <v>9</v>
      </c>
    </row>
    <row r="23" spans="1:30" ht="30" customHeight="1" x14ac:dyDescent="0.25">
      <c r="A23" s="4" t="str">
        <f t="shared" si="5"/>
        <v>Московский</v>
      </c>
      <c r="B23" s="12" t="str">
        <f t="shared" si="5"/>
        <v>ГБОУ СОШ №508</v>
      </c>
      <c r="C23" s="6">
        <f t="shared" si="5"/>
        <v>11508</v>
      </c>
      <c r="D23" s="6" t="str">
        <f t="shared" si="5"/>
        <v>СОШ с углуб.</v>
      </c>
      <c r="E23" s="8" t="str">
        <f t="shared" si="5"/>
        <v>3а</v>
      </c>
      <c r="F23" s="8">
        <f t="shared" si="5"/>
        <v>86</v>
      </c>
      <c r="G23" s="8">
        <f t="shared" si="5"/>
        <v>80</v>
      </c>
      <c r="H23" s="8">
        <f t="shared" si="3"/>
        <v>11508020</v>
      </c>
      <c r="I23" s="9"/>
      <c r="J23" s="9">
        <v>0</v>
      </c>
      <c r="K23" s="10">
        <v>1</v>
      </c>
      <c r="L23" s="10"/>
      <c r="M23" s="9">
        <v>1</v>
      </c>
      <c r="N23" s="9"/>
      <c r="O23" s="10">
        <v>2</v>
      </c>
      <c r="P23" s="10"/>
      <c r="Q23" s="9"/>
      <c r="R23" s="9">
        <v>2</v>
      </c>
      <c r="S23" s="10">
        <v>1</v>
      </c>
      <c r="T23" s="10"/>
      <c r="U23" s="9"/>
      <c r="V23" s="9">
        <v>0</v>
      </c>
      <c r="W23" s="10">
        <v>1</v>
      </c>
      <c r="X23" s="10"/>
      <c r="Y23" s="9">
        <v>1</v>
      </c>
      <c r="Z23" s="9"/>
      <c r="AA23" s="11">
        <f t="shared" si="0"/>
        <v>9</v>
      </c>
    </row>
    <row r="24" spans="1:30" ht="30" customHeight="1" x14ac:dyDescent="0.25">
      <c r="A24" s="4" t="str">
        <f t="shared" si="5"/>
        <v>Московский</v>
      </c>
      <c r="B24" s="12" t="str">
        <f t="shared" si="5"/>
        <v>ГБОУ СОШ №508</v>
      </c>
      <c r="C24" s="6">
        <f t="shared" si="5"/>
        <v>11508</v>
      </c>
      <c r="D24" s="6" t="str">
        <f t="shared" si="5"/>
        <v>СОШ с углуб.</v>
      </c>
      <c r="E24" s="8" t="str">
        <f t="shared" si="5"/>
        <v>3а</v>
      </c>
      <c r="F24" s="8">
        <f t="shared" si="5"/>
        <v>86</v>
      </c>
      <c r="G24" s="8">
        <f t="shared" si="5"/>
        <v>80</v>
      </c>
      <c r="H24" s="8">
        <f t="shared" si="3"/>
        <v>11508021</v>
      </c>
      <c r="I24" s="9"/>
      <c r="J24" s="9">
        <v>0</v>
      </c>
      <c r="K24" s="10"/>
      <c r="L24" s="10">
        <v>1</v>
      </c>
      <c r="M24" s="9"/>
      <c r="N24" s="9">
        <v>1</v>
      </c>
      <c r="O24" s="10">
        <v>2</v>
      </c>
      <c r="P24" s="10"/>
      <c r="Q24" s="9">
        <v>1</v>
      </c>
      <c r="R24" s="9"/>
      <c r="S24" s="10">
        <v>1</v>
      </c>
      <c r="T24" s="10"/>
      <c r="U24" s="9">
        <v>1</v>
      </c>
      <c r="V24" s="9"/>
      <c r="W24" s="10">
        <v>1</v>
      </c>
      <c r="X24" s="10"/>
      <c r="Y24" s="9">
        <v>0</v>
      </c>
      <c r="Z24" s="9"/>
      <c r="AA24" s="11">
        <f t="shared" si="0"/>
        <v>8</v>
      </c>
    </row>
    <row r="25" spans="1:30" ht="30" customHeight="1" x14ac:dyDescent="0.25">
      <c r="A25" s="4" t="str">
        <f t="shared" si="5"/>
        <v>Московский</v>
      </c>
      <c r="B25" s="12" t="str">
        <f t="shared" si="5"/>
        <v>ГБОУ СОШ №508</v>
      </c>
      <c r="C25" s="6">
        <f t="shared" si="5"/>
        <v>11508</v>
      </c>
      <c r="D25" s="6" t="str">
        <f t="shared" si="5"/>
        <v>СОШ с углуб.</v>
      </c>
      <c r="E25" s="8" t="str">
        <f t="shared" si="5"/>
        <v>3а</v>
      </c>
      <c r="F25" s="8">
        <f t="shared" si="5"/>
        <v>86</v>
      </c>
      <c r="G25" s="8">
        <f t="shared" si="5"/>
        <v>80</v>
      </c>
      <c r="H25" s="8">
        <f t="shared" si="3"/>
        <v>11508022</v>
      </c>
      <c r="I25" s="9"/>
      <c r="J25" s="9">
        <v>0</v>
      </c>
      <c r="K25" s="10">
        <v>1</v>
      </c>
      <c r="L25" s="10"/>
      <c r="M25" s="9">
        <v>1</v>
      </c>
      <c r="N25" s="9"/>
      <c r="O25" s="10">
        <v>2</v>
      </c>
      <c r="P25" s="10"/>
      <c r="Q25" s="9"/>
      <c r="R25" s="9">
        <v>2</v>
      </c>
      <c r="S25" s="10">
        <v>1</v>
      </c>
      <c r="T25" s="10"/>
      <c r="U25" s="9"/>
      <c r="V25" s="9">
        <v>0</v>
      </c>
      <c r="W25" s="10">
        <v>1</v>
      </c>
      <c r="X25" s="10"/>
      <c r="Y25" s="9">
        <v>1</v>
      </c>
      <c r="Z25" s="9"/>
      <c r="AA25" s="11">
        <f t="shared" si="0"/>
        <v>9</v>
      </c>
    </row>
    <row r="26" spans="1:30" ht="30" customHeight="1" x14ac:dyDescent="0.25">
      <c r="A26" s="4" t="str">
        <f t="shared" si="5"/>
        <v>Московский</v>
      </c>
      <c r="B26" s="12" t="str">
        <f t="shared" si="5"/>
        <v>ГБОУ СОШ №508</v>
      </c>
      <c r="C26" s="6">
        <f t="shared" si="5"/>
        <v>11508</v>
      </c>
      <c r="D26" s="6" t="str">
        <f t="shared" si="5"/>
        <v>СОШ с углуб.</v>
      </c>
      <c r="E26" s="8" t="str">
        <f t="shared" si="5"/>
        <v>3а</v>
      </c>
      <c r="F26" s="8">
        <f t="shared" si="5"/>
        <v>86</v>
      </c>
      <c r="G26" s="8">
        <f t="shared" si="5"/>
        <v>80</v>
      </c>
      <c r="H26" s="8">
        <f t="shared" si="3"/>
        <v>11508023</v>
      </c>
      <c r="I26" s="9"/>
      <c r="J26" s="9">
        <v>0</v>
      </c>
      <c r="K26" s="10">
        <v>1</v>
      </c>
      <c r="L26" s="10"/>
      <c r="M26" s="9">
        <v>0</v>
      </c>
      <c r="N26" s="9"/>
      <c r="O26" s="10">
        <v>2</v>
      </c>
      <c r="P26" s="10"/>
      <c r="Q26" s="9">
        <v>1</v>
      </c>
      <c r="R26" s="9"/>
      <c r="S26" s="10">
        <v>1</v>
      </c>
      <c r="T26" s="10"/>
      <c r="U26" s="9">
        <v>1</v>
      </c>
      <c r="V26" s="9"/>
      <c r="W26" s="10">
        <v>1</v>
      </c>
      <c r="X26" s="10"/>
      <c r="Y26" s="9">
        <v>0</v>
      </c>
      <c r="Z26" s="9"/>
      <c r="AA26" s="11">
        <f t="shared" si="0"/>
        <v>7</v>
      </c>
    </row>
    <row r="27" spans="1:30" ht="30" customHeight="1" x14ac:dyDescent="0.25">
      <c r="A27" s="4" t="str">
        <f t="shared" si="5"/>
        <v>Московский</v>
      </c>
      <c r="B27" s="12" t="str">
        <f t="shared" si="5"/>
        <v>ГБОУ СОШ №508</v>
      </c>
      <c r="C27" s="6">
        <f t="shared" si="5"/>
        <v>11508</v>
      </c>
      <c r="D27" s="6" t="str">
        <f t="shared" si="5"/>
        <v>СОШ с углуб.</v>
      </c>
      <c r="E27" s="8" t="str">
        <f t="shared" si="5"/>
        <v>3а</v>
      </c>
      <c r="F27" s="8">
        <f t="shared" si="5"/>
        <v>86</v>
      </c>
      <c r="G27" s="8">
        <f t="shared" si="5"/>
        <v>80</v>
      </c>
      <c r="H27" s="8">
        <f t="shared" si="3"/>
        <v>11508024</v>
      </c>
      <c r="I27" s="9"/>
      <c r="J27" s="9">
        <v>0</v>
      </c>
      <c r="K27" s="10">
        <v>1</v>
      </c>
      <c r="L27" s="10"/>
      <c r="M27" s="9">
        <v>0</v>
      </c>
      <c r="N27" s="9"/>
      <c r="O27" s="10">
        <v>1</v>
      </c>
      <c r="P27" s="10"/>
      <c r="Q27" s="9">
        <v>2</v>
      </c>
      <c r="R27" s="9"/>
      <c r="S27" s="10">
        <v>1</v>
      </c>
      <c r="T27" s="10"/>
      <c r="U27" s="9"/>
      <c r="V27" s="9">
        <v>0</v>
      </c>
      <c r="W27" s="10">
        <v>1</v>
      </c>
      <c r="X27" s="10"/>
      <c r="Y27" s="9">
        <v>1</v>
      </c>
      <c r="Z27" s="9"/>
      <c r="AA27" s="11">
        <f t="shared" si="0"/>
        <v>7</v>
      </c>
    </row>
    <row r="28" spans="1:30" ht="30" customHeight="1" x14ac:dyDescent="0.25">
      <c r="A28" s="4" t="str">
        <f t="shared" si="5"/>
        <v>Московский</v>
      </c>
      <c r="B28" s="12" t="str">
        <f t="shared" si="5"/>
        <v>ГБОУ СОШ №508</v>
      </c>
      <c r="C28" s="6">
        <f t="shared" si="5"/>
        <v>11508</v>
      </c>
      <c r="D28" s="6" t="str">
        <f t="shared" si="5"/>
        <v>СОШ с углуб.</v>
      </c>
      <c r="E28" s="8" t="str">
        <f t="shared" si="5"/>
        <v>3а</v>
      </c>
      <c r="F28" s="8">
        <f t="shared" si="5"/>
        <v>86</v>
      </c>
      <c r="G28" s="8">
        <f t="shared" si="5"/>
        <v>80</v>
      </c>
      <c r="H28" s="8">
        <f t="shared" si="3"/>
        <v>11508025</v>
      </c>
      <c r="I28" s="9">
        <v>1</v>
      </c>
      <c r="J28" s="9"/>
      <c r="K28" s="10">
        <v>0</v>
      </c>
      <c r="L28" s="10"/>
      <c r="M28" s="9">
        <v>0</v>
      </c>
      <c r="N28" s="9"/>
      <c r="O28" s="10"/>
      <c r="P28" s="10">
        <v>1</v>
      </c>
      <c r="Q28" s="9"/>
      <c r="R28" s="9">
        <v>1</v>
      </c>
      <c r="S28" s="10">
        <v>0</v>
      </c>
      <c r="T28" s="10"/>
      <c r="U28" s="9">
        <v>1</v>
      </c>
      <c r="V28" s="9"/>
      <c r="W28" s="10">
        <v>1</v>
      </c>
      <c r="X28" s="10"/>
      <c r="Y28" s="9"/>
      <c r="Z28" s="9">
        <v>1</v>
      </c>
      <c r="AA28" s="11">
        <f t="shared" si="0"/>
        <v>6</v>
      </c>
    </row>
    <row r="29" spans="1:30" ht="30" customHeight="1" x14ac:dyDescent="0.25">
      <c r="A29" s="4" t="str">
        <f t="shared" si="5"/>
        <v>Московский</v>
      </c>
      <c r="B29" s="12" t="str">
        <f t="shared" si="5"/>
        <v>ГБОУ СОШ №508</v>
      </c>
      <c r="C29" s="6">
        <f t="shared" si="5"/>
        <v>11508</v>
      </c>
      <c r="D29" s="6" t="str">
        <f t="shared" si="5"/>
        <v>СОШ с углуб.</v>
      </c>
      <c r="E29" s="8" t="str">
        <f t="shared" si="5"/>
        <v>3а</v>
      </c>
      <c r="F29" s="8">
        <f t="shared" si="5"/>
        <v>86</v>
      </c>
      <c r="G29" s="8">
        <f t="shared" si="5"/>
        <v>80</v>
      </c>
      <c r="H29" s="8">
        <f t="shared" si="3"/>
        <v>11508026</v>
      </c>
      <c r="I29" s="9"/>
      <c r="J29" s="9">
        <v>1</v>
      </c>
      <c r="K29" s="10"/>
      <c r="L29" s="10">
        <v>1</v>
      </c>
      <c r="M29" s="9"/>
      <c r="N29" s="9">
        <v>0</v>
      </c>
      <c r="O29" s="10"/>
      <c r="P29" s="10">
        <v>2</v>
      </c>
      <c r="Q29" s="9"/>
      <c r="R29" s="9">
        <v>1</v>
      </c>
      <c r="S29" s="10">
        <v>0</v>
      </c>
      <c r="T29" s="10"/>
      <c r="U29" s="9"/>
      <c r="V29" s="9">
        <v>0</v>
      </c>
      <c r="W29" s="10"/>
      <c r="X29" s="10">
        <v>1</v>
      </c>
      <c r="Y29" s="9"/>
      <c r="Z29" s="9">
        <v>0</v>
      </c>
      <c r="AA29" s="11">
        <f t="shared" si="0"/>
        <v>6</v>
      </c>
    </row>
    <row r="30" spans="1:30" ht="30" customHeight="1" x14ac:dyDescent="0.25">
      <c r="A30" s="4" t="str">
        <f t="shared" si="5"/>
        <v>Московский</v>
      </c>
      <c r="B30" s="12" t="str">
        <f t="shared" si="5"/>
        <v>ГБОУ СОШ №508</v>
      </c>
      <c r="C30" s="6">
        <f t="shared" si="5"/>
        <v>11508</v>
      </c>
      <c r="D30" s="6" t="str">
        <f t="shared" si="5"/>
        <v>СОШ с углуб.</v>
      </c>
      <c r="E30" s="8" t="str">
        <f t="shared" si="5"/>
        <v>3а</v>
      </c>
      <c r="F30" s="8">
        <f t="shared" si="5"/>
        <v>86</v>
      </c>
      <c r="G30" s="8">
        <f t="shared" si="5"/>
        <v>80</v>
      </c>
      <c r="H30" s="8">
        <f t="shared" si="3"/>
        <v>11508027</v>
      </c>
      <c r="I30" s="9"/>
      <c r="J30" s="9">
        <v>0</v>
      </c>
      <c r="K30" s="10">
        <v>1</v>
      </c>
      <c r="L30" s="10"/>
      <c r="M30" s="9"/>
      <c r="N30" s="9">
        <v>0</v>
      </c>
      <c r="O30" s="10"/>
      <c r="P30" s="10">
        <v>2</v>
      </c>
      <c r="Q30" s="9">
        <v>1</v>
      </c>
      <c r="R30" s="9"/>
      <c r="S30" s="10">
        <v>1</v>
      </c>
      <c r="T30" s="10"/>
      <c r="U30" s="9"/>
      <c r="V30" s="9">
        <v>0</v>
      </c>
      <c r="W30" s="10">
        <v>1</v>
      </c>
      <c r="X30" s="10"/>
      <c r="Y30" s="9">
        <v>1</v>
      </c>
      <c r="Z30" s="9"/>
      <c r="AA30" s="11">
        <f t="shared" si="0"/>
        <v>7</v>
      </c>
    </row>
    <row r="31" spans="1:30" ht="30" customHeight="1" x14ac:dyDescent="0.25">
      <c r="A31" s="4" t="str">
        <f t="shared" si="5"/>
        <v>Московский</v>
      </c>
      <c r="B31" s="12" t="str">
        <f t="shared" si="5"/>
        <v>ГБОУ СОШ №508</v>
      </c>
      <c r="C31" s="6">
        <f t="shared" si="5"/>
        <v>11508</v>
      </c>
      <c r="D31" s="6" t="str">
        <f t="shared" si="5"/>
        <v>СОШ с углуб.</v>
      </c>
      <c r="E31" s="13" t="s">
        <v>24</v>
      </c>
      <c r="F31" s="8">
        <f t="shared" si="5"/>
        <v>86</v>
      </c>
      <c r="G31" s="8">
        <f t="shared" si="5"/>
        <v>80</v>
      </c>
      <c r="H31" s="8">
        <f t="shared" si="3"/>
        <v>11508028</v>
      </c>
      <c r="I31" s="9">
        <v>2</v>
      </c>
      <c r="J31" s="9"/>
      <c r="K31" s="10"/>
      <c r="L31" s="10">
        <v>1</v>
      </c>
      <c r="M31" s="9">
        <v>1</v>
      </c>
      <c r="N31" s="9"/>
      <c r="O31" s="10"/>
      <c r="P31" s="10">
        <v>2</v>
      </c>
      <c r="Q31" s="9">
        <v>2</v>
      </c>
      <c r="R31" s="9"/>
      <c r="S31" s="10">
        <v>1</v>
      </c>
      <c r="T31" s="10"/>
      <c r="U31" s="9">
        <v>1</v>
      </c>
      <c r="V31" s="9"/>
      <c r="W31" s="10"/>
      <c r="X31" s="10">
        <v>2</v>
      </c>
      <c r="Y31" s="9"/>
      <c r="Z31" s="9">
        <v>1</v>
      </c>
      <c r="AA31" s="11">
        <f>IF(COUNTBLANK(I31:Z31)&lt;=9,SUM(I31:Z31),"Не писал")</f>
        <v>13</v>
      </c>
    </row>
    <row r="32" spans="1:30" ht="30" customHeight="1" x14ac:dyDescent="0.25">
      <c r="A32" s="4" t="str">
        <f t="shared" si="5"/>
        <v>Московский</v>
      </c>
      <c r="B32" s="12" t="str">
        <f t="shared" si="5"/>
        <v>ГБОУ СОШ №508</v>
      </c>
      <c r="C32" s="6">
        <f t="shared" si="5"/>
        <v>11508</v>
      </c>
      <c r="D32" s="6" t="str">
        <f t="shared" si="5"/>
        <v>СОШ с углуб.</v>
      </c>
      <c r="E32" s="8" t="str">
        <f t="shared" si="5"/>
        <v>3б</v>
      </c>
      <c r="F32" s="8">
        <f t="shared" si="5"/>
        <v>86</v>
      </c>
      <c r="G32" s="8">
        <f t="shared" si="5"/>
        <v>80</v>
      </c>
      <c r="H32" s="8">
        <f t="shared" si="3"/>
        <v>11508029</v>
      </c>
      <c r="I32" s="9">
        <v>2</v>
      </c>
      <c r="J32" s="9"/>
      <c r="K32" s="10"/>
      <c r="L32" s="10">
        <v>1</v>
      </c>
      <c r="M32" s="9">
        <v>1</v>
      </c>
      <c r="N32" s="9"/>
      <c r="O32" s="10"/>
      <c r="P32" s="10">
        <v>2</v>
      </c>
      <c r="Q32" s="9"/>
      <c r="R32" s="9">
        <v>2</v>
      </c>
      <c r="S32" s="10"/>
      <c r="T32" s="10">
        <v>0</v>
      </c>
      <c r="U32" s="9">
        <v>1</v>
      </c>
      <c r="V32" s="9"/>
      <c r="W32" s="10"/>
      <c r="X32" s="10">
        <v>2</v>
      </c>
      <c r="Y32" s="9"/>
      <c r="Z32" s="9">
        <v>0</v>
      </c>
      <c r="AA32" s="11">
        <f t="shared" ref="AA32:AA54" si="6">IF(COUNTBLANK(I32:Z32)&lt;=9,SUM(I32:Z32),"Не писал")</f>
        <v>11</v>
      </c>
    </row>
    <row r="33" spans="1:27" ht="30" customHeight="1" x14ac:dyDescent="0.25">
      <c r="A33" s="4" t="str">
        <f t="shared" si="5"/>
        <v>Московский</v>
      </c>
      <c r="B33" s="12" t="str">
        <f t="shared" si="5"/>
        <v>ГБОУ СОШ №508</v>
      </c>
      <c r="C33" s="6">
        <f t="shared" si="5"/>
        <v>11508</v>
      </c>
      <c r="D33" s="6" t="str">
        <f t="shared" si="5"/>
        <v>СОШ с углуб.</v>
      </c>
      <c r="E33" s="8" t="str">
        <f t="shared" si="5"/>
        <v>3б</v>
      </c>
      <c r="F33" s="8">
        <f t="shared" si="5"/>
        <v>86</v>
      </c>
      <c r="G33" s="8">
        <f t="shared" si="5"/>
        <v>80</v>
      </c>
      <c r="H33" s="8">
        <f t="shared" si="3"/>
        <v>11508030</v>
      </c>
      <c r="I33" s="15">
        <v>2</v>
      </c>
      <c r="J33" s="9"/>
      <c r="K33" s="10">
        <v>1</v>
      </c>
      <c r="L33" s="10"/>
      <c r="M33" s="9">
        <v>1</v>
      </c>
      <c r="N33" s="9"/>
      <c r="O33" s="10">
        <v>2</v>
      </c>
      <c r="P33" s="10"/>
      <c r="Q33" s="9"/>
      <c r="R33" s="9">
        <v>2</v>
      </c>
      <c r="S33" s="10">
        <v>0</v>
      </c>
      <c r="T33" s="10"/>
      <c r="U33" s="9"/>
      <c r="V33" s="9">
        <v>0</v>
      </c>
      <c r="W33" s="10"/>
      <c r="X33" s="10">
        <v>1</v>
      </c>
      <c r="Y33" s="9"/>
      <c r="Z33" s="9">
        <v>0</v>
      </c>
      <c r="AA33" s="11">
        <f t="shared" si="6"/>
        <v>9</v>
      </c>
    </row>
    <row r="34" spans="1:27" ht="30" customHeight="1" x14ac:dyDescent="0.25">
      <c r="A34" s="4" t="str">
        <f t="shared" si="5"/>
        <v>Московский</v>
      </c>
      <c r="B34" s="12" t="str">
        <f t="shared" si="5"/>
        <v>ГБОУ СОШ №508</v>
      </c>
      <c r="C34" s="6">
        <f t="shared" si="5"/>
        <v>11508</v>
      </c>
      <c r="D34" s="6" t="str">
        <f t="shared" si="5"/>
        <v>СОШ с углуб.</v>
      </c>
      <c r="E34" s="8" t="str">
        <f t="shared" si="5"/>
        <v>3б</v>
      </c>
      <c r="F34" s="8">
        <f t="shared" si="5"/>
        <v>86</v>
      </c>
      <c r="G34" s="8">
        <f t="shared" si="5"/>
        <v>80</v>
      </c>
      <c r="H34" s="8">
        <f t="shared" si="3"/>
        <v>11508031</v>
      </c>
      <c r="I34" s="40">
        <v>1</v>
      </c>
      <c r="J34" s="9"/>
      <c r="K34" s="10">
        <v>1</v>
      </c>
      <c r="L34" s="10"/>
      <c r="M34" s="9">
        <v>1</v>
      </c>
      <c r="N34" s="9"/>
      <c r="O34" s="10">
        <v>2</v>
      </c>
      <c r="P34" s="10"/>
      <c r="Q34" s="9">
        <v>2</v>
      </c>
      <c r="R34" s="9"/>
      <c r="S34" s="10">
        <v>1</v>
      </c>
      <c r="T34" s="10"/>
      <c r="U34" s="9">
        <v>1</v>
      </c>
      <c r="V34" s="9"/>
      <c r="W34" s="10">
        <v>2</v>
      </c>
      <c r="X34" s="10"/>
      <c r="Y34" s="9">
        <v>1</v>
      </c>
      <c r="Z34" s="9"/>
      <c r="AA34" s="11">
        <f>IF(COUNTBLANK(I34:Z34)&lt;=9,SUM(I34:Z34),"Не писал")</f>
        <v>12</v>
      </c>
    </row>
    <row r="35" spans="1:27" ht="30" customHeight="1" x14ac:dyDescent="0.25">
      <c r="A35" s="4" t="str">
        <f t="shared" si="5"/>
        <v>Московский</v>
      </c>
      <c r="B35" s="12" t="str">
        <f t="shared" si="5"/>
        <v>ГБОУ СОШ №508</v>
      </c>
      <c r="C35" s="6">
        <f t="shared" si="5"/>
        <v>11508</v>
      </c>
      <c r="D35" s="6" t="str">
        <f t="shared" si="5"/>
        <v>СОШ с углуб.</v>
      </c>
      <c r="E35" s="8" t="str">
        <f t="shared" si="5"/>
        <v>3б</v>
      </c>
      <c r="F35" s="8">
        <f t="shared" si="5"/>
        <v>86</v>
      </c>
      <c r="G35" s="8">
        <f t="shared" si="5"/>
        <v>80</v>
      </c>
      <c r="H35" s="8">
        <f t="shared" si="3"/>
        <v>11508032</v>
      </c>
      <c r="I35" s="9">
        <v>1</v>
      </c>
      <c r="J35" s="9"/>
      <c r="K35" s="10"/>
      <c r="L35" s="10">
        <v>0</v>
      </c>
      <c r="M35" s="9">
        <v>1</v>
      </c>
      <c r="N35" s="9"/>
      <c r="O35" s="10">
        <v>2</v>
      </c>
      <c r="P35" s="10"/>
      <c r="Q35" s="9"/>
      <c r="R35" s="9">
        <v>2</v>
      </c>
      <c r="S35" s="10"/>
      <c r="T35" s="10">
        <v>1</v>
      </c>
      <c r="U35" s="9"/>
      <c r="V35" s="9">
        <v>0</v>
      </c>
      <c r="W35" s="10">
        <v>2</v>
      </c>
      <c r="X35" s="10"/>
      <c r="Y35" s="9"/>
      <c r="Z35" s="9">
        <v>1</v>
      </c>
      <c r="AA35" s="11">
        <f>IF(COUNTBLANK(I35:Z35)&lt;=9,SUM(I35:Z35),"Не писал")</f>
        <v>10</v>
      </c>
    </row>
    <row r="36" spans="1:27" ht="30" customHeight="1" x14ac:dyDescent="0.25">
      <c r="A36" s="4" t="str">
        <f t="shared" si="5"/>
        <v>Московский</v>
      </c>
      <c r="B36" s="12" t="str">
        <f t="shared" si="5"/>
        <v>ГБОУ СОШ №508</v>
      </c>
      <c r="C36" s="6">
        <f t="shared" si="5"/>
        <v>11508</v>
      </c>
      <c r="D36" s="6" t="str">
        <f t="shared" si="5"/>
        <v>СОШ с углуб.</v>
      </c>
      <c r="E36" s="8" t="str">
        <f t="shared" si="5"/>
        <v>3б</v>
      </c>
      <c r="F36" s="8">
        <f t="shared" si="5"/>
        <v>86</v>
      </c>
      <c r="G36" s="8">
        <f t="shared" si="5"/>
        <v>80</v>
      </c>
      <c r="H36" s="8">
        <f t="shared" si="3"/>
        <v>11508033</v>
      </c>
      <c r="I36" s="9"/>
      <c r="J36" s="9">
        <v>2</v>
      </c>
      <c r="K36" s="10"/>
      <c r="L36" s="10">
        <v>1</v>
      </c>
      <c r="M36" s="9">
        <v>1</v>
      </c>
      <c r="N36" s="9"/>
      <c r="O36" s="10">
        <v>2</v>
      </c>
      <c r="P36" s="10"/>
      <c r="Q36" s="9"/>
      <c r="R36" s="9">
        <v>2</v>
      </c>
      <c r="S36" s="10">
        <v>1</v>
      </c>
      <c r="T36" s="10"/>
      <c r="U36" s="9"/>
      <c r="V36" s="9">
        <v>1</v>
      </c>
      <c r="W36" s="10"/>
      <c r="X36" s="10">
        <v>0</v>
      </c>
      <c r="Y36" s="9">
        <v>0</v>
      </c>
      <c r="Z36" s="9"/>
      <c r="AA36" s="11">
        <f t="shared" si="6"/>
        <v>10</v>
      </c>
    </row>
    <row r="37" spans="1:27" ht="30" customHeight="1" x14ac:dyDescent="0.25">
      <c r="A37" s="4" t="str">
        <f t="shared" si="5"/>
        <v>Московский</v>
      </c>
      <c r="B37" s="12" t="str">
        <f t="shared" si="5"/>
        <v>ГБОУ СОШ №508</v>
      </c>
      <c r="C37" s="6">
        <f t="shared" si="5"/>
        <v>11508</v>
      </c>
      <c r="D37" s="6" t="str">
        <f t="shared" si="5"/>
        <v>СОШ с углуб.</v>
      </c>
      <c r="E37" s="8" t="str">
        <f t="shared" si="5"/>
        <v>3б</v>
      </c>
      <c r="F37" s="8">
        <f t="shared" si="5"/>
        <v>86</v>
      </c>
      <c r="G37" s="8">
        <f t="shared" si="5"/>
        <v>80</v>
      </c>
      <c r="H37" s="8">
        <f t="shared" si="3"/>
        <v>11508034</v>
      </c>
      <c r="I37" s="9">
        <v>2</v>
      </c>
      <c r="J37" s="9"/>
      <c r="K37" s="10">
        <v>1</v>
      </c>
      <c r="L37" s="10"/>
      <c r="M37" s="9">
        <v>0</v>
      </c>
      <c r="N37" s="9"/>
      <c r="O37" s="10">
        <v>0</v>
      </c>
      <c r="P37" s="10"/>
      <c r="Q37" s="9">
        <v>2</v>
      </c>
      <c r="R37" s="9"/>
      <c r="S37" s="10"/>
      <c r="T37" s="10">
        <v>0</v>
      </c>
      <c r="U37" s="9"/>
      <c r="V37" s="9">
        <v>1</v>
      </c>
      <c r="W37" s="10"/>
      <c r="X37" s="10">
        <v>1</v>
      </c>
      <c r="Y37" s="9"/>
      <c r="Z37" s="9">
        <v>0</v>
      </c>
      <c r="AA37" s="11">
        <f t="shared" si="6"/>
        <v>7</v>
      </c>
    </row>
    <row r="38" spans="1:27" ht="30" customHeight="1" x14ac:dyDescent="0.25">
      <c r="A38" s="4" t="str">
        <f t="shared" ref="A38:G53" si="7">A37</f>
        <v>Московский</v>
      </c>
      <c r="B38" s="12" t="str">
        <f t="shared" si="7"/>
        <v>ГБОУ СОШ №508</v>
      </c>
      <c r="C38" s="6">
        <f t="shared" si="7"/>
        <v>11508</v>
      </c>
      <c r="D38" s="6" t="str">
        <f t="shared" si="7"/>
        <v>СОШ с углуб.</v>
      </c>
      <c r="E38" s="8" t="str">
        <f t="shared" si="7"/>
        <v>3б</v>
      </c>
      <c r="F38" s="8">
        <f t="shared" si="7"/>
        <v>86</v>
      </c>
      <c r="G38" s="8">
        <f t="shared" si="7"/>
        <v>80</v>
      </c>
      <c r="H38" s="8">
        <f t="shared" si="3"/>
        <v>11508035</v>
      </c>
      <c r="I38" s="9">
        <v>2</v>
      </c>
      <c r="J38" s="9"/>
      <c r="K38" s="10"/>
      <c r="L38" s="10">
        <v>0</v>
      </c>
      <c r="M38" s="9"/>
      <c r="N38" s="9">
        <v>1</v>
      </c>
      <c r="O38" s="10">
        <v>2</v>
      </c>
      <c r="P38" s="10"/>
      <c r="Q38" s="9">
        <v>1</v>
      </c>
      <c r="R38" s="9"/>
      <c r="S38" s="10"/>
      <c r="T38" s="10">
        <v>0</v>
      </c>
      <c r="U38" s="9">
        <v>1</v>
      </c>
      <c r="V38" s="9"/>
      <c r="W38" s="10">
        <v>0</v>
      </c>
      <c r="X38" s="10"/>
      <c r="Y38" s="9">
        <v>0</v>
      </c>
      <c r="Z38" s="9"/>
      <c r="AA38" s="11">
        <f t="shared" si="6"/>
        <v>7</v>
      </c>
    </row>
    <row r="39" spans="1:27" ht="30" customHeight="1" x14ac:dyDescent="0.25">
      <c r="A39" s="4" t="str">
        <f t="shared" si="7"/>
        <v>Московский</v>
      </c>
      <c r="B39" s="12" t="str">
        <f t="shared" si="7"/>
        <v>ГБОУ СОШ №508</v>
      </c>
      <c r="C39" s="6">
        <f t="shared" si="7"/>
        <v>11508</v>
      </c>
      <c r="D39" s="6" t="str">
        <f t="shared" si="7"/>
        <v>СОШ с углуб.</v>
      </c>
      <c r="E39" s="8" t="str">
        <f t="shared" si="7"/>
        <v>3б</v>
      </c>
      <c r="F39" s="8">
        <f t="shared" si="7"/>
        <v>86</v>
      </c>
      <c r="G39" s="8">
        <f t="shared" si="7"/>
        <v>80</v>
      </c>
      <c r="H39" s="8">
        <f t="shared" si="3"/>
        <v>11508036</v>
      </c>
      <c r="I39" s="9">
        <v>2</v>
      </c>
      <c r="J39" s="9"/>
      <c r="K39" s="10"/>
      <c r="L39" s="10">
        <v>1</v>
      </c>
      <c r="M39" s="9"/>
      <c r="N39" s="9">
        <v>0</v>
      </c>
      <c r="O39" s="10">
        <v>1</v>
      </c>
      <c r="P39" s="10"/>
      <c r="Q39" s="9">
        <v>2</v>
      </c>
      <c r="R39" s="9"/>
      <c r="S39" s="10">
        <v>1</v>
      </c>
      <c r="T39" s="10"/>
      <c r="U39" s="9">
        <v>0</v>
      </c>
      <c r="V39" s="9"/>
      <c r="W39" s="10">
        <v>1</v>
      </c>
      <c r="X39" s="10"/>
      <c r="Y39" s="9">
        <v>1</v>
      </c>
      <c r="Z39" s="9"/>
      <c r="AA39" s="11">
        <f t="shared" si="6"/>
        <v>9</v>
      </c>
    </row>
    <row r="40" spans="1:27" ht="30" customHeight="1" x14ac:dyDescent="0.25">
      <c r="A40" s="4" t="str">
        <f t="shared" si="7"/>
        <v>Московский</v>
      </c>
      <c r="B40" s="12" t="str">
        <f t="shared" si="7"/>
        <v>ГБОУ СОШ №508</v>
      </c>
      <c r="C40" s="6">
        <f t="shared" si="7"/>
        <v>11508</v>
      </c>
      <c r="D40" s="6" t="str">
        <f t="shared" si="7"/>
        <v>СОШ с углуб.</v>
      </c>
      <c r="E40" s="8" t="str">
        <f t="shared" si="7"/>
        <v>3б</v>
      </c>
      <c r="F40" s="8">
        <f t="shared" si="7"/>
        <v>86</v>
      </c>
      <c r="G40" s="8">
        <f t="shared" si="7"/>
        <v>80</v>
      </c>
      <c r="H40" s="8">
        <f t="shared" si="3"/>
        <v>11508037</v>
      </c>
      <c r="I40" s="9">
        <v>2</v>
      </c>
      <c r="J40" s="9"/>
      <c r="K40" s="10"/>
      <c r="L40" s="10">
        <v>0</v>
      </c>
      <c r="M40" s="9">
        <v>0</v>
      </c>
      <c r="N40" s="9"/>
      <c r="O40" s="10">
        <v>2</v>
      </c>
      <c r="P40" s="10"/>
      <c r="Q40" s="9"/>
      <c r="R40" s="9">
        <v>1</v>
      </c>
      <c r="S40" s="10"/>
      <c r="T40" s="10">
        <v>0</v>
      </c>
      <c r="U40" s="9"/>
      <c r="V40" s="9">
        <v>0</v>
      </c>
      <c r="W40" s="10">
        <v>1</v>
      </c>
      <c r="X40" s="10"/>
      <c r="Y40" s="9"/>
      <c r="Z40" s="9">
        <v>0</v>
      </c>
      <c r="AA40" s="11">
        <f t="shared" si="6"/>
        <v>6</v>
      </c>
    </row>
    <row r="41" spans="1:27" ht="30" customHeight="1" x14ac:dyDescent="0.25">
      <c r="A41" s="4" t="str">
        <f t="shared" si="7"/>
        <v>Московский</v>
      </c>
      <c r="B41" s="12" t="str">
        <f t="shared" si="7"/>
        <v>ГБОУ СОШ №508</v>
      </c>
      <c r="C41" s="6">
        <f t="shared" si="7"/>
        <v>11508</v>
      </c>
      <c r="D41" s="6" t="str">
        <f t="shared" si="7"/>
        <v>СОШ с углуб.</v>
      </c>
      <c r="E41" s="8" t="str">
        <f t="shared" si="7"/>
        <v>3б</v>
      </c>
      <c r="F41" s="8">
        <f t="shared" si="7"/>
        <v>86</v>
      </c>
      <c r="G41" s="8">
        <f t="shared" si="7"/>
        <v>80</v>
      </c>
      <c r="H41" s="8">
        <f t="shared" si="3"/>
        <v>11508038</v>
      </c>
      <c r="I41" s="9">
        <v>2</v>
      </c>
      <c r="J41" s="9"/>
      <c r="K41" s="10"/>
      <c r="L41" s="10">
        <v>1</v>
      </c>
      <c r="M41" s="9">
        <v>1</v>
      </c>
      <c r="N41" s="9"/>
      <c r="O41" s="10"/>
      <c r="P41" s="10">
        <v>2</v>
      </c>
      <c r="Q41" s="9">
        <v>2</v>
      </c>
      <c r="R41" s="9"/>
      <c r="S41" s="10"/>
      <c r="T41" s="10">
        <v>1</v>
      </c>
      <c r="U41" s="9"/>
      <c r="V41" s="9">
        <v>0</v>
      </c>
      <c r="W41" s="10">
        <v>2</v>
      </c>
      <c r="X41" s="10"/>
      <c r="Y41" s="9">
        <v>1</v>
      </c>
      <c r="Z41" s="9"/>
      <c r="AA41" s="11">
        <f t="shared" si="6"/>
        <v>12</v>
      </c>
    </row>
    <row r="42" spans="1:27" ht="30" customHeight="1" x14ac:dyDescent="0.25">
      <c r="A42" s="4" t="str">
        <f t="shared" si="7"/>
        <v>Московский</v>
      </c>
      <c r="B42" s="12" t="str">
        <f t="shared" si="7"/>
        <v>ГБОУ СОШ №508</v>
      </c>
      <c r="C42" s="6">
        <f t="shared" si="7"/>
        <v>11508</v>
      </c>
      <c r="D42" s="6" t="str">
        <f t="shared" si="7"/>
        <v>СОШ с углуб.</v>
      </c>
      <c r="E42" s="8" t="str">
        <f t="shared" si="7"/>
        <v>3б</v>
      </c>
      <c r="F42" s="8">
        <f t="shared" si="7"/>
        <v>86</v>
      </c>
      <c r="G42" s="8">
        <f t="shared" si="7"/>
        <v>80</v>
      </c>
      <c r="H42" s="8">
        <f t="shared" si="3"/>
        <v>11508039</v>
      </c>
      <c r="I42" s="9">
        <v>1</v>
      </c>
      <c r="J42" s="9"/>
      <c r="K42" s="10"/>
      <c r="L42" s="10">
        <v>1</v>
      </c>
      <c r="M42" s="9">
        <v>0</v>
      </c>
      <c r="N42" s="9"/>
      <c r="O42" s="10">
        <v>2</v>
      </c>
      <c r="P42" s="10"/>
      <c r="Q42" s="9">
        <v>0</v>
      </c>
      <c r="R42" s="9"/>
      <c r="S42" s="10">
        <v>1</v>
      </c>
      <c r="T42" s="10"/>
      <c r="U42" s="9"/>
      <c r="V42" s="9">
        <v>0</v>
      </c>
      <c r="W42" s="10">
        <v>0</v>
      </c>
      <c r="X42" s="10"/>
      <c r="Y42" s="9">
        <v>1</v>
      </c>
      <c r="Z42" s="9"/>
      <c r="AA42" s="11">
        <f t="shared" si="6"/>
        <v>6</v>
      </c>
    </row>
    <row r="43" spans="1:27" ht="30" customHeight="1" x14ac:dyDescent="0.25">
      <c r="A43" s="4" t="str">
        <f t="shared" si="7"/>
        <v>Московский</v>
      </c>
      <c r="B43" s="12" t="str">
        <f t="shared" si="7"/>
        <v>ГБОУ СОШ №508</v>
      </c>
      <c r="C43" s="6">
        <f t="shared" si="7"/>
        <v>11508</v>
      </c>
      <c r="D43" s="6" t="str">
        <f t="shared" si="7"/>
        <v>СОШ с углуб.</v>
      </c>
      <c r="E43" s="8" t="str">
        <f t="shared" si="7"/>
        <v>3б</v>
      </c>
      <c r="F43" s="8">
        <f t="shared" si="7"/>
        <v>86</v>
      </c>
      <c r="G43" s="8">
        <f t="shared" si="7"/>
        <v>80</v>
      </c>
      <c r="H43" s="8">
        <f t="shared" si="3"/>
        <v>11508040</v>
      </c>
      <c r="I43" s="9">
        <v>2</v>
      </c>
      <c r="J43" s="9"/>
      <c r="K43" s="10"/>
      <c r="L43" s="10">
        <v>0</v>
      </c>
      <c r="M43" s="9">
        <v>1</v>
      </c>
      <c r="N43" s="9"/>
      <c r="O43" s="10"/>
      <c r="P43" s="10">
        <v>1</v>
      </c>
      <c r="Q43" s="9"/>
      <c r="R43" s="9">
        <v>2</v>
      </c>
      <c r="S43" s="10">
        <v>0</v>
      </c>
      <c r="T43" s="10"/>
      <c r="U43" s="9">
        <v>1</v>
      </c>
      <c r="V43" s="9"/>
      <c r="W43" s="10"/>
      <c r="X43" s="10">
        <v>0</v>
      </c>
      <c r="Y43" s="9"/>
      <c r="Z43" s="9">
        <v>1</v>
      </c>
      <c r="AA43" s="11">
        <f t="shared" si="6"/>
        <v>8</v>
      </c>
    </row>
    <row r="44" spans="1:27" ht="30" customHeight="1" x14ac:dyDescent="0.25">
      <c r="A44" s="4" t="str">
        <f t="shared" si="7"/>
        <v>Московский</v>
      </c>
      <c r="B44" s="12" t="str">
        <f t="shared" si="7"/>
        <v>ГБОУ СОШ №508</v>
      </c>
      <c r="C44" s="6">
        <f t="shared" si="7"/>
        <v>11508</v>
      </c>
      <c r="D44" s="6" t="str">
        <f t="shared" si="7"/>
        <v>СОШ с углуб.</v>
      </c>
      <c r="E44" s="8" t="str">
        <f t="shared" si="7"/>
        <v>3б</v>
      </c>
      <c r="F44" s="8">
        <f t="shared" si="7"/>
        <v>86</v>
      </c>
      <c r="G44" s="8">
        <f t="shared" si="7"/>
        <v>80</v>
      </c>
      <c r="H44" s="8">
        <f t="shared" si="3"/>
        <v>11508041</v>
      </c>
      <c r="I44" s="9">
        <v>2</v>
      </c>
      <c r="J44" s="9"/>
      <c r="K44" s="10"/>
      <c r="L44" s="10">
        <v>1</v>
      </c>
      <c r="M44" s="9"/>
      <c r="N44" s="9">
        <v>1</v>
      </c>
      <c r="O44" s="10">
        <v>1</v>
      </c>
      <c r="P44" s="10"/>
      <c r="Q44" s="9">
        <v>1</v>
      </c>
      <c r="R44" s="9"/>
      <c r="S44" s="10">
        <v>0</v>
      </c>
      <c r="T44" s="10"/>
      <c r="U44" s="9">
        <v>1</v>
      </c>
      <c r="V44" s="9"/>
      <c r="W44" s="10"/>
      <c r="X44" s="10">
        <v>2</v>
      </c>
      <c r="Y44" s="9">
        <v>1</v>
      </c>
      <c r="Z44" s="9"/>
      <c r="AA44" s="11">
        <f t="shared" si="6"/>
        <v>10</v>
      </c>
    </row>
    <row r="45" spans="1:27" ht="30" customHeight="1" x14ac:dyDescent="0.25">
      <c r="A45" s="4" t="str">
        <f t="shared" si="7"/>
        <v>Московский</v>
      </c>
      <c r="B45" s="12" t="str">
        <f t="shared" si="7"/>
        <v>ГБОУ СОШ №508</v>
      </c>
      <c r="C45" s="6">
        <f t="shared" si="7"/>
        <v>11508</v>
      </c>
      <c r="D45" s="6" t="str">
        <f t="shared" si="7"/>
        <v>СОШ с углуб.</v>
      </c>
      <c r="E45" s="8" t="str">
        <f t="shared" si="7"/>
        <v>3б</v>
      </c>
      <c r="F45" s="8">
        <f t="shared" si="7"/>
        <v>86</v>
      </c>
      <c r="G45" s="8">
        <f t="shared" si="7"/>
        <v>80</v>
      </c>
      <c r="H45" s="8">
        <f t="shared" si="3"/>
        <v>11508042</v>
      </c>
      <c r="I45" s="9">
        <v>2</v>
      </c>
      <c r="J45" s="9"/>
      <c r="K45" s="10"/>
      <c r="L45" s="10">
        <v>0</v>
      </c>
      <c r="M45" s="9">
        <v>0</v>
      </c>
      <c r="N45" s="9"/>
      <c r="O45" s="10"/>
      <c r="P45" s="10">
        <v>1</v>
      </c>
      <c r="Q45" s="9"/>
      <c r="R45" s="9">
        <v>1</v>
      </c>
      <c r="S45" s="10"/>
      <c r="T45" s="10">
        <v>0</v>
      </c>
      <c r="U45" s="9">
        <v>1</v>
      </c>
      <c r="V45" s="9"/>
      <c r="W45" s="10">
        <v>0</v>
      </c>
      <c r="X45" s="10"/>
      <c r="Y45" s="9"/>
      <c r="Z45" s="9">
        <v>0</v>
      </c>
      <c r="AA45" s="11">
        <f t="shared" si="6"/>
        <v>5</v>
      </c>
    </row>
    <row r="46" spans="1:27" ht="30" customHeight="1" x14ac:dyDescent="0.25">
      <c r="A46" s="4" t="str">
        <f t="shared" si="7"/>
        <v>Московский</v>
      </c>
      <c r="B46" s="12" t="str">
        <f t="shared" si="7"/>
        <v>ГБОУ СОШ №508</v>
      </c>
      <c r="C46" s="6">
        <f t="shared" si="7"/>
        <v>11508</v>
      </c>
      <c r="D46" s="6" t="str">
        <f t="shared" si="7"/>
        <v>СОШ с углуб.</v>
      </c>
      <c r="E46" s="8" t="str">
        <f t="shared" si="7"/>
        <v>3б</v>
      </c>
      <c r="F46" s="8">
        <f t="shared" si="7"/>
        <v>86</v>
      </c>
      <c r="G46" s="8">
        <f t="shared" si="7"/>
        <v>80</v>
      </c>
      <c r="H46" s="8">
        <f t="shared" si="3"/>
        <v>11508043</v>
      </c>
      <c r="I46" s="9">
        <v>2</v>
      </c>
      <c r="J46" s="9"/>
      <c r="K46" s="10"/>
      <c r="L46" s="10">
        <v>1</v>
      </c>
      <c r="M46" s="9"/>
      <c r="N46" s="9">
        <v>1</v>
      </c>
      <c r="O46" s="10"/>
      <c r="P46" s="10">
        <v>2</v>
      </c>
      <c r="Q46" s="9"/>
      <c r="R46" s="9">
        <v>1</v>
      </c>
      <c r="S46" s="10"/>
      <c r="T46" s="10">
        <v>1</v>
      </c>
      <c r="U46" s="9"/>
      <c r="V46" s="9">
        <v>1</v>
      </c>
      <c r="W46" s="10">
        <v>1</v>
      </c>
      <c r="X46" s="10"/>
      <c r="Y46" s="9">
        <v>1</v>
      </c>
      <c r="Z46" s="9"/>
      <c r="AA46" s="11">
        <f t="shared" si="6"/>
        <v>11</v>
      </c>
    </row>
    <row r="47" spans="1:27" ht="30" customHeight="1" x14ac:dyDescent="0.25">
      <c r="A47" s="4" t="str">
        <f t="shared" si="7"/>
        <v>Московский</v>
      </c>
      <c r="B47" s="12" t="str">
        <f t="shared" si="7"/>
        <v>ГБОУ СОШ №508</v>
      </c>
      <c r="C47" s="6">
        <f t="shared" si="7"/>
        <v>11508</v>
      </c>
      <c r="D47" s="6" t="str">
        <f t="shared" si="7"/>
        <v>СОШ с углуб.</v>
      </c>
      <c r="E47" s="8" t="str">
        <f t="shared" si="7"/>
        <v>3б</v>
      </c>
      <c r="F47" s="8">
        <f t="shared" si="7"/>
        <v>86</v>
      </c>
      <c r="G47" s="8">
        <f t="shared" si="7"/>
        <v>80</v>
      </c>
      <c r="H47" s="8">
        <f t="shared" si="3"/>
        <v>11508044</v>
      </c>
      <c r="I47" s="9"/>
      <c r="J47" s="9">
        <v>1</v>
      </c>
      <c r="K47" s="10"/>
      <c r="L47" s="10">
        <v>1</v>
      </c>
      <c r="M47" s="9"/>
      <c r="N47" s="9">
        <v>0</v>
      </c>
      <c r="O47" s="10"/>
      <c r="P47" s="10">
        <v>2</v>
      </c>
      <c r="Q47" s="9"/>
      <c r="R47" s="9">
        <v>2</v>
      </c>
      <c r="S47" s="10"/>
      <c r="T47" s="10">
        <v>1</v>
      </c>
      <c r="U47" s="9">
        <v>1</v>
      </c>
      <c r="V47" s="9"/>
      <c r="W47" s="10"/>
      <c r="X47" s="10">
        <v>2</v>
      </c>
      <c r="Y47" s="9"/>
      <c r="Z47" s="9">
        <v>1</v>
      </c>
      <c r="AA47" s="11">
        <f t="shared" si="6"/>
        <v>11</v>
      </c>
    </row>
    <row r="48" spans="1:27" ht="30" customHeight="1" x14ac:dyDescent="0.25">
      <c r="A48" s="4" t="str">
        <f t="shared" si="7"/>
        <v>Московский</v>
      </c>
      <c r="B48" s="12" t="str">
        <f t="shared" si="7"/>
        <v>ГБОУ СОШ №508</v>
      </c>
      <c r="C48" s="6">
        <f t="shared" si="7"/>
        <v>11508</v>
      </c>
      <c r="D48" s="6" t="str">
        <f t="shared" si="7"/>
        <v>СОШ с углуб.</v>
      </c>
      <c r="E48" s="8" t="str">
        <f t="shared" si="7"/>
        <v>3б</v>
      </c>
      <c r="F48" s="8">
        <f t="shared" si="7"/>
        <v>86</v>
      </c>
      <c r="G48" s="8">
        <f t="shared" si="7"/>
        <v>80</v>
      </c>
      <c r="H48" s="8">
        <f t="shared" si="3"/>
        <v>11508045</v>
      </c>
      <c r="I48" s="9">
        <v>2</v>
      </c>
      <c r="J48" s="9"/>
      <c r="K48" s="10"/>
      <c r="L48" s="10">
        <v>1</v>
      </c>
      <c r="M48" s="9">
        <v>1</v>
      </c>
      <c r="N48" s="9"/>
      <c r="O48" s="10"/>
      <c r="P48" s="10">
        <v>2</v>
      </c>
      <c r="Q48" s="9"/>
      <c r="R48" s="9">
        <v>2</v>
      </c>
      <c r="S48" s="10">
        <v>1</v>
      </c>
      <c r="T48" s="10"/>
      <c r="U48" s="9">
        <v>1</v>
      </c>
      <c r="V48" s="9"/>
      <c r="W48" s="10"/>
      <c r="X48" s="10">
        <v>2</v>
      </c>
      <c r="Y48" s="9"/>
      <c r="Z48" s="9">
        <v>0</v>
      </c>
      <c r="AA48" s="11">
        <f t="shared" si="6"/>
        <v>12</v>
      </c>
    </row>
    <row r="49" spans="1:27" ht="30" customHeight="1" x14ac:dyDescent="0.25">
      <c r="A49" s="4" t="str">
        <f t="shared" si="7"/>
        <v>Московский</v>
      </c>
      <c r="B49" s="12" t="str">
        <f t="shared" si="7"/>
        <v>ГБОУ СОШ №508</v>
      </c>
      <c r="C49" s="6">
        <f t="shared" si="7"/>
        <v>11508</v>
      </c>
      <c r="D49" s="6" t="str">
        <f t="shared" si="7"/>
        <v>СОШ с углуб.</v>
      </c>
      <c r="E49" s="8" t="str">
        <f t="shared" si="7"/>
        <v>3б</v>
      </c>
      <c r="F49" s="8">
        <f t="shared" si="7"/>
        <v>86</v>
      </c>
      <c r="G49" s="8">
        <f t="shared" si="7"/>
        <v>80</v>
      </c>
      <c r="H49" s="8">
        <f t="shared" si="3"/>
        <v>11508046</v>
      </c>
      <c r="I49" s="9"/>
      <c r="J49" s="9">
        <v>2</v>
      </c>
      <c r="K49" s="10">
        <v>1</v>
      </c>
      <c r="L49" s="10"/>
      <c r="M49" s="9">
        <v>1</v>
      </c>
      <c r="N49" s="9"/>
      <c r="O49" s="10">
        <v>2</v>
      </c>
      <c r="P49" s="10"/>
      <c r="Q49" s="9"/>
      <c r="R49" s="9">
        <v>2</v>
      </c>
      <c r="S49" s="10"/>
      <c r="T49" s="10">
        <v>1</v>
      </c>
      <c r="U49" s="9"/>
      <c r="V49" s="9">
        <v>1</v>
      </c>
      <c r="W49" s="10">
        <v>2</v>
      </c>
      <c r="X49" s="10"/>
      <c r="Y49" s="9">
        <v>1</v>
      </c>
      <c r="Z49" s="9"/>
      <c r="AA49" s="11">
        <f t="shared" si="6"/>
        <v>13</v>
      </c>
    </row>
    <row r="50" spans="1:27" ht="30" customHeight="1" x14ac:dyDescent="0.25">
      <c r="A50" s="4" t="str">
        <f t="shared" si="7"/>
        <v>Московский</v>
      </c>
      <c r="B50" s="12" t="str">
        <f t="shared" si="7"/>
        <v>ГБОУ СОШ №508</v>
      </c>
      <c r="C50" s="6">
        <f t="shared" si="7"/>
        <v>11508</v>
      </c>
      <c r="D50" s="6" t="str">
        <f t="shared" si="7"/>
        <v>СОШ с углуб.</v>
      </c>
      <c r="E50" s="8" t="str">
        <f t="shared" si="7"/>
        <v>3б</v>
      </c>
      <c r="F50" s="8">
        <f t="shared" si="7"/>
        <v>86</v>
      </c>
      <c r="G50" s="8">
        <f t="shared" si="7"/>
        <v>80</v>
      </c>
      <c r="H50" s="8">
        <f t="shared" si="3"/>
        <v>11508047</v>
      </c>
      <c r="I50" s="9">
        <v>2</v>
      </c>
      <c r="J50" s="9"/>
      <c r="K50" s="10"/>
      <c r="L50" s="10">
        <v>1</v>
      </c>
      <c r="M50" s="9">
        <v>0</v>
      </c>
      <c r="N50" s="9"/>
      <c r="O50" s="10">
        <v>2</v>
      </c>
      <c r="P50" s="10"/>
      <c r="Q50" s="9"/>
      <c r="R50" s="9">
        <v>2</v>
      </c>
      <c r="S50" s="10"/>
      <c r="T50" s="10">
        <v>1</v>
      </c>
      <c r="U50" s="9"/>
      <c r="V50" s="9">
        <v>0</v>
      </c>
      <c r="W50" s="10"/>
      <c r="X50" s="10">
        <v>2</v>
      </c>
      <c r="Y50" s="9">
        <v>1</v>
      </c>
      <c r="Z50" s="9"/>
      <c r="AA50" s="11">
        <f t="shared" si="6"/>
        <v>11</v>
      </c>
    </row>
    <row r="51" spans="1:27" ht="30" customHeight="1" x14ac:dyDescent="0.25">
      <c r="A51" s="4" t="str">
        <f t="shared" si="7"/>
        <v>Московский</v>
      </c>
      <c r="B51" s="12" t="str">
        <f t="shared" si="7"/>
        <v>ГБОУ СОШ №508</v>
      </c>
      <c r="C51" s="6">
        <f t="shared" si="7"/>
        <v>11508</v>
      </c>
      <c r="D51" s="6" t="str">
        <f t="shared" si="7"/>
        <v>СОШ с углуб.</v>
      </c>
      <c r="E51" s="8" t="str">
        <f t="shared" si="7"/>
        <v>3б</v>
      </c>
      <c r="F51" s="8">
        <f t="shared" si="7"/>
        <v>86</v>
      </c>
      <c r="G51" s="8">
        <f t="shared" si="7"/>
        <v>80</v>
      </c>
      <c r="H51" s="8">
        <f t="shared" si="3"/>
        <v>11508048</v>
      </c>
      <c r="I51" s="9">
        <v>2</v>
      </c>
      <c r="J51" s="9"/>
      <c r="K51" s="10"/>
      <c r="L51" s="10">
        <v>0</v>
      </c>
      <c r="M51" s="9">
        <v>1</v>
      </c>
      <c r="N51" s="9"/>
      <c r="O51" s="10">
        <v>2</v>
      </c>
      <c r="P51" s="10"/>
      <c r="Q51" s="9">
        <v>1</v>
      </c>
      <c r="R51" s="9"/>
      <c r="S51" s="10">
        <v>0</v>
      </c>
      <c r="T51" s="10"/>
      <c r="U51" s="9">
        <v>0</v>
      </c>
      <c r="V51" s="9"/>
      <c r="W51" s="10">
        <v>0</v>
      </c>
      <c r="X51" s="10"/>
      <c r="Y51" s="9">
        <v>1</v>
      </c>
      <c r="Z51" s="9"/>
      <c r="AA51" s="11">
        <f t="shared" si="6"/>
        <v>7</v>
      </c>
    </row>
    <row r="52" spans="1:27" ht="30" customHeight="1" x14ac:dyDescent="0.25">
      <c r="A52" s="4" t="str">
        <f t="shared" si="7"/>
        <v>Московский</v>
      </c>
      <c r="B52" s="12" t="str">
        <f t="shared" si="7"/>
        <v>ГБОУ СОШ №508</v>
      </c>
      <c r="C52" s="6">
        <f t="shared" si="7"/>
        <v>11508</v>
      </c>
      <c r="D52" s="6" t="str">
        <f t="shared" si="7"/>
        <v>СОШ с углуб.</v>
      </c>
      <c r="E52" s="8" t="str">
        <f t="shared" si="7"/>
        <v>3б</v>
      </c>
      <c r="F52" s="8">
        <f t="shared" si="7"/>
        <v>86</v>
      </c>
      <c r="G52" s="8">
        <f t="shared" si="7"/>
        <v>80</v>
      </c>
      <c r="H52" s="8">
        <f t="shared" si="3"/>
        <v>11508049</v>
      </c>
      <c r="I52" s="9"/>
      <c r="J52" s="9">
        <v>0</v>
      </c>
      <c r="K52" s="10">
        <v>1</v>
      </c>
      <c r="L52" s="10"/>
      <c r="M52" s="9">
        <v>1</v>
      </c>
      <c r="N52" s="9"/>
      <c r="O52" s="10"/>
      <c r="P52" s="10">
        <v>1</v>
      </c>
      <c r="Q52" s="9">
        <v>2</v>
      </c>
      <c r="R52" s="9"/>
      <c r="S52" s="10"/>
      <c r="T52" s="10">
        <v>0</v>
      </c>
      <c r="U52" s="9"/>
      <c r="V52" s="9">
        <v>0</v>
      </c>
      <c r="W52" s="10">
        <v>0</v>
      </c>
      <c r="X52" s="10"/>
      <c r="Y52" s="9">
        <v>1</v>
      </c>
      <c r="Z52" s="9"/>
      <c r="AA52" s="11">
        <f t="shared" si="6"/>
        <v>6</v>
      </c>
    </row>
    <row r="53" spans="1:27" ht="30" customHeight="1" x14ac:dyDescent="0.25">
      <c r="A53" s="4" t="str">
        <f t="shared" si="7"/>
        <v>Московский</v>
      </c>
      <c r="B53" s="12" t="str">
        <f t="shared" si="7"/>
        <v>ГБОУ СОШ №508</v>
      </c>
      <c r="C53" s="6">
        <f t="shared" si="7"/>
        <v>11508</v>
      </c>
      <c r="D53" s="6" t="str">
        <f t="shared" si="7"/>
        <v>СОШ с углуб.</v>
      </c>
      <c r="E53" s="8" t="str">
        <f t="shared" si="7"/>
        <v>3б</v>
      </c>
      <c r="F53" s="8">
        <f t="shared" si="7"/>
        <v>86</v>
      </c>
      <c r="G53" s="8">
        <f t="shared" si="7"/>
        <v>80</v>
      </c>
      <c r="H53" s="8">
        <f t="shared" si="3"/>
        <v>11508050</v>
      </c>
      <c r="I53" s="9">
        <v>1</v>
      </c>
      <c r="J53" s="9"/>
      <c r="K53" s="10"/>
      <c r="L53" s="10">
        <v>1</v>
      </c>
      <c r="M53" s="9">
        <v>1</v>
      </c>
      <c r="N53" s="9"/>
      <c r="O53" s="10">
        <v>1</v>
      </c>
      <c r="P53" s="10"/>
      <c r="Q53" s="9">
        <v>2</v>
      </c>
      <c r="R53" s="9"/>
      <c r="S53" s="10">
        <v>0</v>
      </c>
      <c r="T53" s="10"/>
      <c r="U53" s="9">
        <v>0</v>
      </c>
      <c r="V53" s="9"/>
      <c r="W53" s="10"/>
      <c r="X53" s="10">
        <v>2</v>
      </c>
      <c r="Y53" s="9"/>
      <c r="Z53" s="9">
        <v>1</v>
      </c>
      <c r="AA53" s="11">
        <f t="shared" si="6"/>
        <v>9</v>
      </c>
    </row>
    <row r="54" spans="1:27" ht="30" customHeight="1" x14ac:dyDescent="0.25">
      <c r="A54" s="4" t="str">
        <f t="shared" ref="A54:G69" si="8">A53</f>
        <v>Московский</v>
      </c>
      <c r="B54" s="12" t="str">
        <f t="shared" si="8"/>
        <v>ГБОУ СОШ №508</v>
      </c>
      <c r="C54" s="6">
        <f t="shared" si="8"/>
        <v>11508</v>
      </c>
      <c r="D54" s="6" t="str">
        <f t="shared" si="8"/>
        <v>СОШ с углуб.</v>
      </c>
      <c r="E54" s="8" t="str">
        <f t="shared" si="8"/>
        <v>3б</v>
      </c>
      <c r="F54" s="8">
        <f t="shared" si="8"/>
        <v>86</v>
      </c>
      <c r="G54" s="8">
        <f t="shared" si="8"/>
        <v>80</v>
      </c>
      <c r="H54" s="8">
        <f t="shared" si="3"/>
        <v>11508051</v>
      </c>
      <c r="I54" s="9">
        <v>1</v>
      </c>
      <c r="J54" s="9"/>
      <c r="K54" s="10"/>
      <c r="L54" s="10">
        <v>0</v>
      </c>
      <c r="M54" s="9">
        <v>1</v>
      </c>
      <c r="N54" s="9"/>
      <c r="O54" s="10">
        <v>2</v>
      </c>
      <c r="P54" s="10"/>
      <c r="Q54" s="9"/>
      <c r="R54" s="9">
        <v>2</v>
      </c>
      <c r="S54" s="10"/>
      <c r="T54" s="10">
        <v>0</v>
      </c>
      <c r="U54" s="9"/>
      <c r="V54" s="9">
        <v>0</v>
      </c>
      <c r="W54" s="10"/>
      <c r="X54" s="10">
        <v>2</v>
      </c>
      <c r="Y54" s="9"/>
      <c r="Z54" s="9">
        <v>1</v>
      </c>
      <c r="AA54" s="11">
        <f t="shared" si="6"/>
        <v>9</v>
      </c>
    </row>
    <row r="55" spans="1:27" ht="30" customHeight="1" x14ac:dyDescent="0.25">
      <c r="A55" s="4" t="str">
        <f t="shared" si="8"/>
        <v>Московский</v>
      </c>
      <c r="B55" s="12" t="str">
        <f t="shared" si="8"/>
        <v>ГБОУ СОШ №508</v>
      </c>
      <c r="C55" s="6">
        <f t="shared" si="8"/>
        <v>11508</v>
      </c>
      <c r="D55" s="6" t="str">
        <f t="shared" si="8"/>
        <v>СОШ с углуб.</v>
      </c>
      <c r="E55" s="13" t="s">
        <v>25</v>
      </c>
      <c r="F55" s="8">
        <f t="shared" si="8"/>
        <v>86</v>
      </c>
      <c r="G55" s="8">
        <f t="shared" si="8"/>
        <v>80</v>
      </c>
      <c r="H55" s="8">
        <f t="shared" si="3"/>
        <v>11508052</v>
      </c>
      <c r="I55" s="9">
        <v>2</v>
      </c>
      <c r="J55" s="9"/>
      <c r="K55" s="10"/>
      <c r="L55" s="10">
        <v>0</v>
      </c>
      <c r="M55" s="9">
        <v>1</v>
      </c>
      <c r="N55" s="9"/>
      <c r="O55" s="10"/>
      <c r="P55" s="10">
        <v>2</v>
      </c>
      <c r="Q55" s="9">
        <v>2</v>
      </c>
      <c r="R55" s="9"/>
      <c r="S55" s="10"/>
      <c r="T55" s="10">
        <v>1</v>
      </c>
      <c r="U55" s="9">
        <v>1</v>
      </c>
      <c r="V55" s="9"/>
      <c r="W55" s="10"/>
      <c r="X55" s="10">
        <v>2</v>
      </c>
      <c r="Y55" s="9"/>
      <c r="Z55" s="9">
        <v>1</v>
      </c>
      <c r="AA55" s="11">
        <f>IF(COUNTBLANK(I55:Z55)&lt;=9,SUM(I55:Z55),"Не писал")</f>
        <v>12</v>
      </c>
    </row>
    <row r="56" spans="1:27" ht="30" customHeight="1" x14ac:dyDescent="0.25">
      <c r="A56" s="4" t="str">
        <f t="shared" si="8"/>
        <v>Московский</v>
      </c>
      <c r="B56" s="12" t="str">
        <f t="shared" si="8"/>
        <v>ГБОУ СОШ №508</v>
      </c>
      <c r="C56" s="6">
        <f t="shared" si="8"/>
        <v>11508</v>
      </c>
      <c r="D56" s="6" t="str">
        <f t="shared" si="8"/>
        <v>СОШ с углуб.</v>
      </c>
      <c r="E56" s="8" t="str">
        <f t="shared" si="8"/>
        <v>3в</v>
      </c>
      <c r="F56" s="8">
        <f t="shared" si="8"/>
        <v>86</v>
      </c>
      <c r="G56" s="8">
        <f t="shared" si="8"/>
        <v>80</v>
      </c>
      <c r="H56" s="8">
        <f t="shared" si="3"/>
        <v>11508053</v>
      </c>
      <c r="I56" s="9">
        <v>2</v>
      </c>
      <c r="J56" s="9"/>
      <c r="K56" s="10">
        <v>1</v>
      </c>
      <c r="L56" s="10"/>
      <c r="M56" s="9">
        <v>1</v>
      </c>
      <c r="N56" s="9"/>
      <c r="O56" s="10">
        <v>2</v>
      </c>
      <c r="P56" s="10"/>
      <c r="Q56" s="9"/>
      <c r="R56" s="9">
        <v>2</v>
      </c>
      <c r="S56" s="10"/>
      <c r="T56" s="10">
        <v>1</v>
      </c>
      <c r="U56" s="9">
        <v>1</v>
      </c>
      <c r="V56" s="9"/>
      <c r="W56" s="10">
        <v>2</v>
      </c>
      <c r="X56" s="10"/>
      <c r="Y56" s="9"/>
      <c r="Z56" s="9">
        <v>1</v>
      </c>
      <c r="AA56" s="11">
        <f t="shared" ref="AA56:AA83" si="9">IF(COUNTBLANK(I56:Z56)&lt;=9,SUM(I56:Z56),"Не писал")</f>
        <v>13</v>
      </c>
    </row>
    <row r="57" spans="1:27" ht="30" customHeight="1" x14ac:dyDescent="0.25">
      <c r="A57" s="4" t="str">
        <f t="shared" si="8"/>
        <v>Московский</v>
      </c>
      <c r="B57" s="12" t="str">
        <f t="shared" si="8"/>
        <v>ГБОУ СОШ №508</v>
      </c>
      <c r="C57" s="6">
        <f t="shared" si="8"/>
        <v>11508</v>
      </c>
      <c r="D57" s="6" t="str">
        <f t="shared" si="8"/>
        <v>СОШ с углуб.</v>
      </c>
      <c r="E57" s="8" t="str">
        <f t="shared" si="8"/>
        <v>3в</v>
      </c>
      <c r="F57" s="8">
        <f t="shared" si="8"/>
        <v>86</v>
      </c>
      <c r="G57" s="8">
        <f t="shared" si="8"/>
        <v>80</v>
      </c>
      <c r="H57" s="8">
        <f t="shared" si="3"/>
        <v>11508054</v>
      </c>
      <c r="I57" s="9"/>
      <c r="J57" s="9">
        <v>2</v>
      </c>
      <c r="K57" s="10">
        <v>1</v>
      </c>
      <c r="L57" s="10"/>
      <c r="M57" s="9">
        <v>1</v>
      </c>
      <c r="N57" s="9"/>
      <c r="O57" s="10">
        <v>2</v>
      </c>
      <c r="P57" s="10"/>
      <c r="Q57" s="9">
        <v>2</v>
      </c>
      <c r="R57" s="9"/>
      <c r="S57" s="10"/>
      <c r="T57" s="10">
        <v>0</v>
      </c>
      <c r="U57" s="9"/>
      <c r="V57" s="9">
        <v>0</v>
      </c>
      <c r="W57" s="10">
        <v>1</v>
      </c>
      <c r="X57" s="10"/>
      <c r="Y57" s="9"/>
      <c r="Z57" s="9">
        <v>1</v>
      </c>
      <c r="AA57" s="11">
        <f t="shared" si="9"/>
        <v>10</v>
      </c>
    </row>
    <row r="58" spans="1:27" ht="30" customHeight="1" x14ac:dyDescent="0.25">
      <c r="A58" s="4" t="str">
        <f t="shared" si="8"/>
        <v>Московский</v>
      </c>
      <c r="B58" s="12" t="str">
        <f t="shared" si="8"/>
        <v>ГБОУ СОШ №508</v>
      </c>
      <c r="C58" s="6">
        <f t="shared" si="8"/>
        <v>11508</v>
      </c>
      <c r="D58" s="6" t="str">
        <f t="shared" si="8"/>
        <v>СОШ с углуб.</v>
      </c>
      <c r="E58" s="8" t="str">
        <f t="shared" si="8"/>
        <v>3в</v>
      </c>
      <c r="F58" s="8">
        <f t="shared" si="8"/>
        <v>86</v>
      </c>
      <c r="G58" s="8">
        <f t="shared" si="8"/>
        <v>80</v>
      </c>
      <c r="H58" s="8">
        <f t="shared" si="3"/>
        <v>11508055</v>
      </c>
      <c r="I58" s="9"/>
      <c r="J58" s="9">
        <v>2</v>
      </c>
      <c r="K58" s="10">
        <v>1</v>
      </c>
      <c r="L58" s="10"/>
      <c r="M58" s="9">
        <v>0</v>
      </c>
      <c r="N58" s="9"/>
      <c r="O58" s="10">
        <v>2</v>
      </c>
      <c r="P58" s="10"/>
      <c r="Q58" s="9">
        <v>1</v>
      </c>
      <c r="R58" s="9"/>
      <c r="S58" s="10">
        <v>1</v>
      </c>
      <c r="T58" s="10"/>
      <c r="U58" s="9">
        <v>0</v>
      </c>
      <c r="V58" s="9"/>
      <c r="W58" s="10">
        <v>2</v>
      </c>
      <c r="X58" s="10"/>
      <c r="Y58" s="9">
        <v>1</v>
      </c>
      <c r="Z58" s="9"/>
      <c r="AA58" s="11">
        <f t="shared" si="9"/>
        <v>10</v>
      </c>
    </row>
    <row r="59" spans="1:27" ht="30" customHeight="1" x14ac:dyDescent="0.25">
      <c r="A59" s="4" t="str">
        <f t="shared" si="8"/>
        <v>Московский</v>
      </c>
      <c r="B59" s="12" t="str">
        <f t="shared" si="8"/>
        <v>ГБОУ СОШ №508</v>
      </c>
      <c r="C59" s="6">
        <f t="shared" si="8"/>
        <v>11508</v>
      </c>
      <c r="D59" s="6" t="str">
        <f t="shared" si="8"/>
        <v>СОШ с углуб.</v>
      </c>
      <c r="E59" s="8" t="str">
        <f t="shared" si="8"/>
        <v>3в</v>
      </c>
      <c r="F59" s="8">
        <f t="shared" si="8"/>
        <v>86</v>
      </c>
      <c r="G59" s="8">
        <f t="shared" si="8"/>
        <v>80</v>
      </c>
      <c r="H59" s="8">
        <f t="shared" si="3"/>
        <v>11508056</v>
      </c>
      <c r="I59" s="9">
        <v>2</v>
      </c>
      <c r="J59" s="9"/>
      <c r="K59" s="10">
        <v>1</v>
      </c>
      <c r="L59" s="10"/>
      <c r="M59" s="9">
        <v>1</v>
      </c>
      <c r="N59" s="9"/>
      <c r="O59" s="10">
        <v>1</v>
      </c>
      <c r="P59" s="10"/>
      <c r="Q59" s="9">
        <v>1</v>
      </c>
      <c r="R59" s="9"/>
      <c r="S59" s="10">
        <v>1</v>
      </c>
      <c r="T59" s="10"/>
      <c r="U59" s="9">
        <v>1</v>
      </c>
      <c r="V59" s="9"/>
      <c r="W59" s="10"/>
      <c r="X59" s="10">
        <v>2</v>
      </c>
      <c r="Y59" s="9">
        <v>1</v>
      </c>
      <c r="Z59" s="9"/>
      <c r="AA59" s="11">
        <f t="shared" si="9"/>
        <v>11</v>
      </c>
    </row>
    <row r="60" spans="1:27" ht="30" customHeight="1" x14ac:dyDescent="0.25">
      <c r="A60" s="4" t="str">
        <f t="shared" si="8"/>
        <v>Московский</v>
      </c>
      <c r="B60" s="12" t="str">
        <f t="shared" si="8"/>
        <v>ГБОУ СОШ №508</v>
      </c>
      <c r="C60" s="6">
        <f t="shared" si="8"/>
        <v>11508</v>
      </c>
      <c r="D60" s="6" t="str">
        <f t="shared" si="8"/>
        <v>СОШ с углуб.</v>
      </c>
      <c r="E60" s="8" t="str">
        <f t="shared" si="8"/>
        <v>3в</v>
      </c>
      <c r="F60" s="8">
        <f t="shared" si="8"/>
        <v>86</v>
      </c>
      <c r="G60" s="8">
        <f t="shared" si="8"/>
        <v>80</v>
      </c>
      <c r="H60" s="8">
        <f t="shared" si="3"/>
        <v>11508057</v>
      </c>
      <c r="I60" s="9">
        <v>0</v>
      </c>
      <c r="J60" s="9"/>
      <c r="K60" s="10"/>
      <c r="L60" s="10">
        <v>1</v>
      </c>
      <c r="M60" s="9"/>
      <c r="N60" s="9">
        <v>0</v>
      </c>
      <c r="O60" s="10">
        <v>2</v>
      </c>
      <c r="P60" s="10"/>
      <c r="Q60" s="9">
        <v>1</v>
      </c>
      <c r="R60" s="9"/>
      <c r="S60" s="10">
        <v>0</v>
      </c>
      <c r="T60" s="10"/>
      <c r="U60" s="9">
        <v>0</v>
      </c>
      <c r="V60" s="9"/>
      <c r="W60" s="10">
        <v>0</v>
      </c>
      <c r="X60" s="10"/>
      <c r="Y60" s="9">
        <v>0</v>
      </c>
      <c r="Z60" s="9"/>
      <c r="AA60" s="11">
        <f t="shared" si="9"/>
        <v>4</v>
      </c>
    </row>
    <row r="61" spans="1:27" ht="30" customHeight="1" x14ac:dyDescent="0.25">
      <c r="A61" s="4" t="str">
        <f t="shared" si="8"/>
        <v>Московский</v>
      </c>
      <c r="B61" s="12" t="str">
        <f t="shared" si="8"/>
        <v>ГБОУ СОШ №508</v>
      </c>
      <c r="C61" s="6">
        <f t="shared" si="8"/>
        <v>11508</v>
      </c>
      <c r="D61" s="6" t="str">
        <f t="shared" si="8"/>
        <v>СОШ с углуб.</v>
      </c>
      <c r="E61" s="8" t="str">
        <f t="shared" si="8"/>
        <v>3в</v>
      </c>
      <c r="F61" s="8">
        <f t="shared" si="8"/>
        <v>86</v>
      </c>
      <c r="G61" s="8">
        <f t="shared" si="8"/>
        <v>80</v>
      </c>
      <c r="H61" s="8">
        <f t="shared" si="3"/>
        <v>11508058</v>
      </c>
      <c r="I61" s="9"/>
      <c r="J61" s="9">
        <v>0</v>
      </c>
      <c r="K61" s="10">
        <v>1</v>
      </c>
      <c r="L61" s="10"/>
      <c r="M61" s="9">
        <v>0</v>
      </c>
      <c r="N61" s="9"/>
      <c r="O61" s="10">
        <v>1</v>
      </c>
      <c r="P61" s="10"/>
      <c r="Q61" s="9"/>
      <c r="R61" s="9">
        <v>2</v>
      </c>
      <c r="S61" s="10">
        <v>0</v>
      </c>
      <c r="T61" s="10"/>
      <c r="U61" s="9">
        <v>0</v>
      </c>
      <c r="V61" s="9"/>
      <c r="W61" s="10">
        <v>1</v>
      </c>
      <c r="X61" s="10"/>
      <c r="Y61" s="9">
        <v>1</v>
      </c>
      <c r="Z61" s="9"/>
      <c r="AA61" s="11">
        <f t="shared" si="9"/>
        <v>6</v>
      </c>
    </row>
    <row r="62" spans="1:27" ht="30" customHeight="1" x14ac:dyDescent="0.25">
      <c r="A62" s="4" t="str">
        <f t="shared" si="8"/>
        <v>Московский</v>
      </c>
      <c r="B62" s="12" t="str">
        <f t="shared" si="8"/>
        <v>ГБОУ СОШ №508</v>
      </c>
      <c r="C62" s="6">
        <f t="shared" si="8"/>
        <v>11508</v>
      </c>
      <c r="D62" s="6" t="str">
        <f t="shared" si="8"/>
        <v>СОШ с углуб.</v>
      </c>
      <c r="E62" s="8" t="str">
        <f t="shared" si="8"/>
        <v>3в</v>
      </c>
      <c r="F62" s="8">
        <f t="shared" si="8"/>
        <v>86</v>
      </c>
      <c r="G62" s="8">
        <f t="shared" si="8"/>
        <v>80</v>
      </c>
      <c r="H62" s="8">
        <f t="shared" si="3"/>
        <v>11508059</v>
      </c>
      <c r="I62" s="9"/>
      <c r="J62" s="9">
        <v>2</v>
      </c>
      <c r="K62" s="10">
        <v>1</v>
      </c>
      <c r="L62" s="10"/>
      <c r="M62" s="9"/>
      <c r="N62" s="9">
        <v>0</v>
      </c>
      <c r="O62" s="10">
        <v>2</v>
      </c>
      <c r="P62" s="10"/>
      <c r="Q62" s="9"/>
      <c r="R62" s="9">
        <v>2</v>
      </c>
      <c r="S62" s="10">
        <v>1</v>
      </c>
      <c r="T62" s="10"/>
      <c r="U62" s="9"/>
      <c r="V62" s="9">
        <v>0</v>
      </c>
      <c r="W62" s="10">
        <v>0</v>
      </c>
      <c r="X62" s="10"/>
      <c r="Y62" s="9">
        <v>1</v>
      </c>
      <c r="Z62" s="9"/>
      <c r="AA62" s="11">
        <f t="shared" si="9"/>
        <v>9</v>
      </c>
    </row>
    <row r="63" spans="1:27" ht="30" customHeight="1" x14ac:dyDescent="0.25">
      <c r="A63" s="4" t="str">
        <f t="shared" si="8"/>
        <v>Московский</v>
      </c>
      <c r="B63" s="12" t="str">
        <f t="shared" si="8"/>
        <v>ГБОУ СОШ №508</v>
      </c>
      <c r="C63" s="6">
        <f t="shared" si="8"/>
        <v>11508</v>
      </c>
      <c r="D63" s="6" t="str">
        <f t="shared" si="8"/>
        <v>СОШ с углуб.</v>
      </c>
      <c r="E63" s="8" t="str">
        <f t="shared" si="8"/>
        <v>3в</v>
      </c>
      <c r="F63" s="8">
        <f t="shared" si="8"/>
        <v>86</v>
      </c>
      <c r="G63" s="8">
        <f t="shared" si="8"/>
        <v>80</v>
      </c>
      <c r="H63" s="8">
        <f t="shared" si="3"/>
        <v>11508060</v>
      </c>
      <c r="I63" s="9"/>
      <c r="J63" s="9">
        <v>2</v>
      </c>
      <c r="K63" s="10">
        <v>1</v>
      </c>
      <c r="L63" s="10"/>
      <c r="M63" s="9"/>
      <c r="N63" s="9">
        <v>1</v>
      </c>
      <c r="O63" s="10">
        <v>1</v>
      </c>
      <c r="P63" s="10"/>
      <c r="Q63" s="9"/>
      <c r="R63" s="9">
        <v>2</v>
      </c>
      <c r="S63" s="10">
        <v>1</v>
      </c>
      <c r="T63" s="10"/>
      <c r="U63" s="9"/>
      <c r="V63" s="9">
        <v>0</v>
      </c>
      <c r="W63" s="10"/>
      <c r="X63" s="10">
        <v>2</v>
      </c>
      <c r="Y63" s="9">
        <v>1</v>
      </c>
      <c r="Z63" s="9"/>
      <c r="AA63" s="11">
        <f t="shared" si="9"/>
        <v>11</v>
      </c>
    </row>
    <row r="64" spans="1:27" ht="30" customHeight="1" x14ac:dyDescent="0.25">
      <c r="A64" s="4" t="str">
        <f t="shared" si="8"/>
        <v>Московский</v>
      </c>
      <c r="B64" s="12" t="str">
        <f t="shared" si="8"/>
        <v>ГБОУ СОШ №508</v>
      </c>
      <c r="C64" s="6">
        <f t="shared" si="8"/>
        <v>11508</v>
      </c>
      <c r="D64" s="6" t="str">
        <f t="shared" si="8"/>
        <v>СОШ с углуб.</v>
      </c>
      <c r="E64" s="8" t="str">
        <f t="shared" si="8"/>
        <v>3в</v>
      </c>
      <c r="F64" s="8">
        <f t="shared" si="8"/>
        <v>86</v>
      </c>
      <c r="G64" s="8">
        <f t="shared" si="8"/>
        <v>80</v>
      </c>
      <c r="H64" s="8">
        <f t="shared" si="3"/>
        <v>11508061</v>
      </c>
      <c r="I64" s="9"/>
      <c r="J64" s="9">
        <v>1</v>
      </c>
      <c r="K64" s="10">
        <v>1</v>
      </c>
      <c r="L64" s="10"/>
      <c r="M64" s="9">
        <v>0</v>
      </c>
      <c r="N64" s="9"/>
      <c r="O64" s="10">
        <v>2</v>
      </c>
      <c r="P64" s="10"/>
      <c r="Q64" s="9"/>
      <c r="R64" s="9">
        <v>2</v>
      </c>
      <c r="S64" s="10"/>
      <c r="T64" s="10">
        <v>0</v>
      </c>
      <c r="U64" s="9">
        <v>1</v>
      </c>
      <c r="V64" s="9"/>
      <c r="W64" s="10">
        <v>0</v>
      </c>
      <c r="X64" s="10"/>
      <c r="Y64" s="9"/>
      <c r="Z64" s="9">
        <v>1</v>
      </c>
      <c r="AA64" s="11">
        <f t="shared" si="9"/>
        <v>8</v>
      </c>
    </row>
    <row r="65" spans="1:27" ht="30" customHeight="1" x14ac:dyDescent="0.25">
      <c r="A65" s="4" t="str">
        <f t="shared" si="8"/>
        <v>Московский</v>
      </c>
      <c r="B65" s="12" t="str">
        <f t="shared" si="8"/>
        <v>ГБОУ СОШ №508</v>
      </c>
      <c r="C65" s="6">
        <f t="shared" si="8"/>
        <v>11508</v>
      </c>
      <c r="D65" s="6" t="str">
        <f t="shared" si="8"/>
        <v>СОШ с углуб.</v>
      </c>
      <c r="E65" s="8" t="str">
        <f t="shared" si="8"/>
        <v>3в</v>
      </c>
      <c r="F65" s="8">
        <f t="shared" si="8"/>
        <v>86</v>
      </c>
      <c r="G65" s="8">
        <f t="shared" si="8"/>
        <v>80</v>
      </c>
      <c r="H65" s="8">
        <f t="shared" si="3"/>
        <v>11508062</v>
      </c>
      <c r="I65" s="9">
        <v>2</v>
      </c>
      <c r="J65" s="9"/>
      <c r="K65" s="10"/>
      <c r="L65" s="10">
        <v>1</v>
      </c>
      <c r="M65" s="9"/>
      <c r="N65" s="9">
        <v>1</v>
      </c>
      <c r="O65" s="10"/>
      <c r="P65" s="10">
        <v>0</v>
      </c>
      <c r="Q65" s="9"/>
      <c r="R65" s="9">
        <v>1</v>
      </c>
      <c r="S65" s="10">
        <v>1</v>
      </c>
      <c r="T65" s="10"/>
      <c r="U65" s="9">
        <v>1</v>
      </c>
      <c r="V65" s="9"/>
      <c r="W65" s="10"/>
      <c r="X65" s="10">
        <v>2</v>
      </c>
      <c r="Y65" s="9">
        <v>0</v>
      </c>
      <c r="Z65" s="9"/>
      <c r="AA65" s="11">
        <f t="shared" si="9"/>
        <v>9</v>
      </c>
    </row>
    <row r="66" spans="1:27" ht="30" customHeight="1" x14ac:dyDescent="0.25">
      <c r="A66" s="4" t="str">
        <f t="shared" si="8"/>
        <v>Московский</v>
      </c>
      <c r="B66" s="12" t="str">
        <f t="shared" si="8"/>
        <v>ГБОУ СОШ №508</v>
      </c>
      <c r="C66" s="6">
        <f t="shared" si="8"/>
        <v>11508</v>
      </c>
      <c r="D66" s="6" t="str">
        <f t="shared" si="8"/>
        <v>СОШ с углуб.</v>
      </c>
      <c r="E66" s="8" t="str">
        <f t="shared" si="8"/>
        <v>3в</v>
      </c>
      <c r="F66" s="8">
        <f t="shared" si="8"/>
        <v>86</v>
      </c>
      <c r="G66" s="8">
        <f t="shared" si="8"/>
        <v>80</v>
      </c>
      <c r="H66" s="8">
        <f t="shared" si="3"/>
        <v>11508063</v>
      </c>
      <c r="I66" s="9"/>
      <c r="J66" s="9">
        <v>2</v>
      </c>
      <c r="K66" s="10"/>
      <c r="L66" s="10">
        <v>1</v>
      </c>
      <c r="M66" s="9">
        <v>1</v>
      </c>
      <c r="N66" s="9"/>
      <c r="O66" s="10"/>
      <c r="P66" s="10">
        <v>2</v>
      </c>
      <c r="Q66" s="9">
        <v>1</v>
      </c>
      <c r="R66" s="9"/>
      <c r="S66" s="10"/>
      <c r="T66" s="10">
        <v>1</v>
      </c>
      <c r="U66" s="9">
        <v>1</v>
      </c>
      <c r="V66" s="9"/>
      <c r="W66" s="10">
        <v>2</v>
      </c>
      <c r="X66" s="10"/>
      <c r="Y66" s="9">
        <v>1</v>
      </c>
      <c r="Z66" s="9"/>
      <c r="AA66" s="11">
        <f t="shared" si="9"/>
        <v>12</v>
      </c>
    </row>
    <row r="67" spans="1:27" ht="30" customHeight="1" x14ac:dyDescent="0.25">
      <c r="A67" s="4" t="str">
        <f t="shared" si="8"/>
        <v>Московский</v>
      </c>
      <c r="B67" s="12" t="str">
        <f t="shared" si="8"/>
        <v>ГБОУ СОШ №508</v>
      </c>
      <c r="C67" s="6">
        <f t="shared" si="8"/>
        <v>11508</v>
      </c>
      <c r="D67" s="6" t="str">
        <f t="shared" si="8"/>
        <v>СОШ с углуб.</v>
      </c>
      <c r="E67" s="8" t="str">
        <f t="shared" si="8"/>
        <v>3в</v>
      </c>
      <c r="F67" s="8">
        <f t="shared" si="8"/>
        <v>86</v>
      </c>
      <c r="G67" s="8">
        <f t="shared" si="8"/>
        <v>80</v>
      </c>
      <c r="H67" s="8">
        <f t="shared" si="3"/>
        <v>11508064</v>
      </c>
      <c r="I67" s="9"/>
      <c r="J67" s="9">
        <v>2</v>
      </c>
      <c r="K67" s="10">
        <v>1</v>
      </c>
      <c r="L67" s="10"/>
      <c r="M67" s="9"/>
      <c r="N67" s="9">
        <v>0</v>
      </c>
      <c r="O67" s="10">
        <v>2</v>
      </c>
      <c r="P67" s="10"/>
      <c r="Q67" s="9">
        <v>2</v>
      </c>
      <c r="R67" s="9"/>
      <c r="S67" s="10">
        <v>1</v>
      </c>
      <c r="T67" s="10"/>
      <c r="U67" s="9">
        <v>0</v>
      </c>
      <c r="V67" s="9"/>
      <c r="W67" s="10"/>
      <c r="X67" s="10">
        <v>2</v>
      </c>
      <c r="Y67" s="9">
        <v>1</v>
      </c>
      <c r="Z67" s="9"/>
      <c r="AA67" s="11">
        <f t="shared" si="9"/>
        <v>11</v>
      </c>
    </row>
    <row r="68" spans="1:27" ht="30" customHeight="1" x14ac:dyDescent="0.25">
      <c r="A68" s="4" t="str">
        <f t="shared" si="8"/>
        <v>Московский</v>
      </c>
      <c r="B68" s="12" t="str">
        <f t="shared" si="8"/>
        <v>ГБОУ СОШ №508</v>
      </c>
      <c r="C68" s="6">
        <f t="shared" si="8"/>
        <v>11508</v>
      </c>
      <c r="D68" s="6" t="str">
        <f t="shared" si="8"/>
        <v>СОШ с углуб.</v>
      </c>
      <c r="E68" s="8" t="str">
        <f t="shared" si="8"/>
        <v>3в</v>
      </c>
      <c r="F68" s="8">
        <f t="shared" si="8"/>
        <v>86</v>
      </c>
      <c r="G68" s="8">
        <f t="shared" si="8"/>
        <v>80</v>
      </c>
      <c r="H68" s="8">
        <f t="shared" si="3"/>
        <v>11508065</v>
      </c>
      <c r="I68" s="9"/>
      <c r="J68" s="9">
        <v>2</v>
      </c>
      <c r="K68" s="10">
        <v>0</v>
      </c>
      <c r="L68" s="10"/>
      <c r="M68" s="9">
        <v>0</v>
      </c>
      <c r="N68" s="9"/>
      <c r="O68" s="10">
        <v>2</v>
      </c>
      <c r="P68" s="10"/>
      <c r="Q68" s="9">
        <v>0</v>
      </c>
      <c r="R68" s="9"/>
      <c r="S68" s="10">
        <v>0</v>
      </c>
      <c r="T68" s="10"/>
      <c r="U68" s="9">
        <v>1</v>
      </c>
      <c r="V68" s="9"/>
      <c r="W68" s="10"/>
      <c r="X68" s="10">
        <v>0</v>
      </c>
      <c r="Y68" s="9">
        <v>1</v>
      </c>
      <c r="Z68" s="9"/>
      <c r="AA68" s="11">
        <f t="shared" si="9"/>
        <v>6</v>
      </c>
    </row>
    <row r="69" spans="1:27" ht="30" customHeight="1" x14ac:dyDescent="0.25">
      <c r="A69" s="4" t="str">
        <f t="shared" si="8"/>
        <v>Московский</v>
      </c>
      <c r="B69" s="12" t="str">
        <f t="shared" si="8"/>
        <v>ГБОУ СОШ №508</v>
      </c>
      <c r="C69" s="6">
        <f t="shared" si="8"/>
        <v>11508</v>
      </c>
      <c r="D69" s="6" t="str">
        <f t="shared" si="8"/>
        <v>СОШ с углуб.</v>
      </c>
      <c r="E69" s="8" t="str">
        <f t="shared" si="8"/>
        <v>3в</v>
      </c>
      <c r="F69" s="8">
        <f t="shared" si="8"/>
        <v>86</v>
      </c>
      <c r="G69" s="8">
        <f t="shared" si="8"/>
        <v>80</v>
      </c>
      <c r="H69" s="8">
        <f t="shared" si="3"/>
        <v>11508066</v>
      </c>
      <c r="I69" s="9">
        <v>2</v>
      </c>
      <c r="J69" s="9"/>
      <c r="K69" s="10"/>
      <c r="L69" s="10">
        <v>1</v>
      </c>
      <c r="M69" s="9"/>
      <c r="N69" s="9">
        <v>0</v>
      </c>
      <c r="O69" s="10"/>
      <c r="P69" s="10">
        <v>0</v>
      </c>
      <c r="Q69" s="9"/>
      <c r="R69" s="9">
        <v>2</v>
      </c>
      <c r="S69" s="10"/>
      <c r="T69" s="10">
        <v>0</v>
      </c>
      <c r="U69" s="9"/>
      <c r="V69" s="9">
        <v>0</v>
      </c>
      <c r="W69" s="10">
        <v>2</v>
      </c>
      <c r="X69" s="10"/>
      <c r="Y69" s="9"/>
      <c r="Z69" s="9">
        <v>1</v>
      </c>
      <c r="AA69" s="11">
        <f t="shared" si="9"/>
        <v>8</v>
      </c>
    </row>
    <row r="70" spans="1:27" ht="30" customHeight="1" x14ac:dyDescent="0.25">
      <c r="A70" s="4" t="str">
        <f t="shared" ref="A70:G83" si="10">A69</f>
        <v>Московский</v>
      </c>
      <c r="B70" s="12" t="str">
        <f t="shared" si="10"/>
        <v>ГБОУ СОШ №508</v>
      </c>
      <c r="C70" s="6">
        <f t="shared" si="10"/>
        <v>11508</v>
      </c>
      <c r="D70" s="6" t="str">
        <f t="shared" si="10"/>
        <v>СОШ с углуб.</v>
      </c>
      <c r="E70" s="8" t="str">
        <f t="shared" si="10"/>
        <v>3в</v>
      </c>
      <c r="F70" s="8">
        <f t="shared" si="10"/>
        <v>86</v>
      </c>
      <c r="G70" s="8">
        <f t="shared" si="10"/>
        <v>80</v>
      </c>
      <c r="H70" s="8">
        <f t="shared" ref="H70:H83" si="11">H69+1</f>
        <v>11508067</v>
      </c>
      <c r="I70" s="9">
        <v>1</v>
      </c>
      <c r="J70" s="9"/>
      <c r="K70" s="10">
        <v>1</v>
      </c>
      <c r="L70" s="10"/>
      <c r="M70" s="9">
        <v>0</v>
      </c>
      <c r="N70" s="9"/>
      <c r="O70" s="10"/>
      <c r="P70" s="10">
        <v>2</v>
      </c>
      <c r="Q70" s="9"/>
      <c r="R70" s="9">
        <v>2</v>
      </c>
      <c r="S70" s="10"/>
      <c r="T70" s="10">
        <v>1</v>
      </c>
      <c r="U70" s="9"/>
      <c r="V70" s="9">
        <v>0</v>
      </c>
      <c r="W70" s="10"/>
      <c r="X70" s="10">
        <v>2</v>
      </c>
      <c r="Y70" s="9">
        <v>1</v>
      </c>
      <c r="Z70" s="9"/>
      <c r="AA70" s="11">
        <f t="shared" si="9"/>
        <v>10</v>
      </c>
    </row>
    <row r="71" spans="1:27" ht="30" customHeight="1" x14ac:dyDescent="0.25">
      <c r="A71" s="4" t="str">
        <f t="shared" si="10"/>
        <v>Московский</v>
      </c>
      <c r="B71" s="12" t="str">
        <f t="shared" si="10"/>
        <v>ГБОУ СОШ №508</v>
      </c>
      <c r="C71" s="6">
        <f t="shared" si="10"/>
        <v>11508</v>
      </c>
      <c r="D71" s="6" t="str">
        <f t="shared" si="10"/>
        <v>СОШ с углуб.</v>
      </c>
      <c r="E71" s="8" t="str">
        <f t="shared" si="10"/>
        <v>3в</v>
      </c>
      <c r="F71" s="8">
        <f t="shared" si="10"/>
        <v>86</v>
      </c>
      <c r="G71" s="8">
        <f t="shared" si="10"/>
        <v>80</v>
      </c>
      <c r="H71" s="8">
        <f t="shared" si="11"/>
        <v>11508068</v>
      </c>
      <c r="I71" s="9"/>
      <c r="J71" s="9">
        <v>0</v>
      </c>
      <c r="K71" s="10"/>
      <c r="L71" s="10">
        <v>1</v>
      </c>
      <c r="M71" s="9">
        <v>1</v>
      </c>
      <c r="N71" s="9"/>
      <c r="O71" s="10"/>
      <c r="P71" s="10">
        <v>2</v>
      </c>
      <c r="Q71" s="9">
        <v>2</v>
      </c>
      <c r="R71" s="9"/>
      <c r="S71" s="10"/>
      <c r="T71" s="10">
        <v>1</v>
      </c>
      <c r="U71" s="9">
        <v>1</v>
      </c>
      <c r="V71" s="9"/>
      <c r="W71" s="10">
        <v>2</v>
      </c>
      <c r="X71" s="10"/>
      <c r="Y71" s="9">
        <v>1</v>
      </c>
      <c r="Z71" s="9"/>
      <c r="AA71" s="11">
        <f t="shared" si="9"/>
        <v>11</v>
      </c>
    </row>
    <row r="72" spans="1:27" ht="30" customHeight="1" x14ac:dyDescent="0.25">
      <c r="A72" s="4" t="str">
        <f t="shared" si="10"/>
        <v>Московский</v>
      </c>
      <c r="B72" s="12" t="str">
        <f t="shared" si="10"/>
        <v>ГБОУ СОШ №508</v>
      </c>
      <c r="C72" s="6">
        <f t="shared" si="10"/>
        <v>11508</v>
      </c>
      <c r="D72" s="6" t="str">
        <f t="shared" si="10"/>
        <v>СОШ с углуб.</v>
      </c>
      <c r="E72" s="8" t="str">
        <f t="shared" si="10"/>
        <v>3в</v>
      </c>
      <c r="F72" s="8">
        <f t="shared" si="10"/>
        <v>86</v>
      </c>
      <c r="G72" s="8">
        <f t="shared" si="10"/>
        <v>80</v>
      </c>
      <c r="H72" s="8">
        <f t="shared" si="11"/>
        <v>11508069</v>
      </c>
      <c r="I72" s="9"/>
      <c r="J72" s="9">
        <v>2</v>
      </c>
      <c r="K72" s="10"/>
      <c r="L72" s="10">
        <v>1</v>
      </c>
      <c r="M72" s="9">
        <v>1</v>
      </c>
      <c r="N72" s="9"/>
      <c r="O72" s="10">
        <v>1</v>
      </c>
      <c r="P72" s="10"/>
      <c r="Q72" s="9"/>
      <c r="R72" s="9">
        <v>2</v>
      </c>
      <c r="S72" s="10">
        <v>1</v>
      </c>
      <c r="T72" s="10"/>
      <c r="U72" s="9">
        <v>1</v>
      </c>
      <c r="V72" s="9"/>
      <c r="W72" s="10">
        <v>2</v>
      </c>
      <c r="X72" s="10"/>
      <c r="Y72" s="9">
        <v>1</v>
      </c>
      <c r="Z72" s="9"/>
      <c r="AA72" s="11">
        <f t="shared" si="9"/>
        <v>12</v>
      </c>
    </row>
    <row r="73" spans="1:27" ht="30" customHeight="1" x14ac:dyDescent="0.25">
      <c r="A73" s="4" t="str">
        <f t="shared" si="10"/>
        <v>Московский</v>
      </c>
      <c r="B73" s="12" t="str">
        <f t="shared" si="10"/>
        <v>ГБОУ СОШ №508</v>
      </c>
      <c r="C73" s="6">
        <f t="shared" si="10"/>
        <v>11508</v>
      </c>
      <c r="D73" s="6" t="str">
        <f t="shared" si="10"/>
        <v>СОШ с углуб.</v>
      </c>
      <c r="E73" s="8" t="str">
        <f t="shared" si="10"/>
        <v>3в</v>
      </c>
      <c r="F73" s="8">
        <f t="shared" si="10"/>
        <v>86</v>
      </c>
      <c r="G73" s="8">
        <f t="shared" si="10"/>
        <v>80</v>
      </c>
      <c r="H73" s="8">
        <f t="shared" si="11"/>
        <v>11508070</v>
      </c>
      <c r="I73" s="9"/>
      <c r="J73" s="9">
        <v>1</v>
      </c>
      <c r="K73" s="10">
        <v>0</v>
      </c>
      <c r="L73" s="10"/>
      <c r="M73" s="9">
        <v>0</v>
      </c>
      <c r="N73" s="9"/>
      <c r="O73" s="10"/>
      <c r="P73" s="10">
        <v>1</v>
      </c>
      <c r="Q73" s="9">
        <v>1</v>
      </c>
      <c r="R73" s="9"/>
      <c r="S73" s="10">
        <v>1</v>
      </c>
      <c r="T73" s="10"/>
      <c r="U73" s="9">
        <v>1</v>
      </c>
      <c r="V73" s="9"/>
      <c r="W73" s="10">
        <v>1</v>
      </c>
      <c r="X73" s="10"/>
      <c r="Y73" s="9"/>
      <c r="Z73" s="9">
        <v>0</v>
      </c>
      <c r="AA73" s="11">
        <f t="shared" si="9"/>
        <v>6</v>
      </c>
    </row>
    <row r="74" spans="1:27" ht="30" customHeight="1" x14ac:dyDescent="0.25">
      <c r="A74" s="4" t="str">
        <f t="shared" si="10"/>
        <v>Московский</v>
      </c>
      <c r="B74" s="12" t="str">
        <f t="shared" si="10"/>
        <v>ГБОУ СОШ №508</v>
      </c>
      <c r="C74" s="6">
        <f t="shared" si="10"/>
        <v>11508</v>
      </c>
      <c r="D74" s="6" t="str">
        <f t="shared" si="10"/>
        <v>СОШ с углуб.</v>
      </c>
      <c r="E74" s="8" t="str">
        <f t="shared" si="10"/>
        <v>3в</v>
      </c>
      <c r="F74" s="8">
        <f t="shared" si="10"/>
        <v>86</v>
      </c>
      <c r="G74" s="8">
        <f t="shared" si="10"/>
        <v>80</v>
      </c>
      <c r="H74" s="8">
        <f t="shared" si="11"/>
        <v>11508071</v>
      </c>
      <c r="I74" s="9"/>
      <c r="J74" s="9">
        <v>2</v>
      </c>
      <c r="K74" s="10">
        <v>1</v>
      </c>
      <c r="L74" s="10"/>
      <c r="M74" s="9">
        <v>1</v>
      </c>
      <c r="N74" s="9"/>
      <c r="O74" s="10">
        <v>2</v>
      </c>
      <c r="P74" s="10"/>
      <c r="Q74" s="9"/>
      <c r="R74" s="9">
        <v>1</v>
      </c>
      <c r="S74" s="10">
        <v>1</v>
      </c>
      <c r="T74" s="10"/>
      <c r="U74" s="9"/>
      <c r="V74" s="9">
        <v>0</v>
      </c>
      <c r="W74" s="10">
        <v>1</v>
      </c>
      <c r="X74" s="10"/>
      <c r="Y74" s="9">
        <v>1</v>
      </c>
      <c r="Z74" s="9"/>
      <c r="AA74" s="11">
        <f t="shared" si="9"/>
        <v>10</v>
      </c>
    </row>
    <row r="75" spans="1:27" ht="30" customHeight="1" x14ac:dyDescent="0.25">
      <c r="A75" s="4" t="str">
        <f t="shared" si="10"/>
        <v>Московский</v>
      </c>
      <c r="B75" s="12" t="str">
        <f t="shared" si="10"/>
        <v>ГБОУ СОШ №508</v>
      </c>
      <c r="C75" s="6">
        <f t="shared" si="10"/>
        <v>11508</v>
      </c>
      <c r="D75" s="6" t="str">
        <f t="shared" si="10"/>
        <v>СОШ с углуб.</v>
      </c>
      <c r="E75" s="8" t="str">
        <f t="shared" si="10"/>
        <v>3в</v>
      </c>
      <c r="F75" s="8">
        <f t="shared" si="10"/>
        <v>86</v>
      </c>
      <c r="G75" s="8">
        <f t="shared" si="10"/>
        <v>80</v>
      </c>
      <c r="H75" s="8">
        <f t="shared" si="11"/>
        <v>11508072</v>
      </c>
      <c r="I75" s="9"/>
      <c r="J75" s="9">
        <v>1</v>
      </c>
      <c r="K75" s="10"/>
      <c r="L75" s="10">
        <v>1</v>
      </c>
      <c r="M75" s="9"/>
      <c r="N75" s="9">
        <v>0</v>
      </c>
      <c r="O75" s="10">
        <v>1</v>
      </c>
      <c r="P75" s="10"/>
      <c r="Q75" s="9"/>
      <c r="R75" s="9">
        <v>1</v>
      </c>
      <c r="S75" s="10">
        <v>0</v>
      </c>
      <c r="T75" s="10"/>
      <c r="U75" s="9"/>
      <c r="V75" s="9">
        <v>0</v>
      </c>
      <c r="W75" s="10">
        <v>2</v>
      </c>
      <c r="X75" s="10"/>
      <c r="Y75" s="9">
        <v>1</v>
      </c>
      <c r="Z75" s="9"/>
      <c r="AA75" s="11">
        <f t="shared" si="9"/>
        <v>7</v>
      </c>
    </row>
    <row r="76" spans="1:27" ht="30" customHeight="1" x14ac:dyDescent="0.25">
      <c r="A76" s="4" t="str">
        <f t="shared" si="10"/>
        <v>Московский</v>
      </c>
      <c r="B76" s="12" t="str">
        <f t="shared" si="10"/>
        <v>ГБОУ СОШ №508</v>
      </c>
      <c r="C76" s="6">
        <f t="shared" si="10"/>
        <v>11508</v>
      </c>
      <c r="D76" s="6" t="str">
        <f t="shared" si="10"/>
        <v>СОШ с углуб.</v>
      </c>
      <c r="E76" s="8" t="str">
        <f t="shared" si="10"/>
        <v>3в</v>
      </c>
      <c r="F76" s="8">
        <f t="shared" si="10"/>
        <v>86</v>
      </c>
      <c r="G76" s="8">
        <f t="shared" si="10"/>
        <v>80</v>
      </c>
      <c r="H76" s="8">
        <f t="shared" si="11"/>
        <v>11508073</v>
      </c>
      <c r="I76" s="9"/>
      <c r="J76" s="9">
        <v>1</v>
      </c>
      <c r="K76" s="10">
        <v>1</v>
      </c>
      <c r="L76" s="10"/>
      <c r="M76" s="9">
        <v>1</v>
      </c>
      <c r="N76" s="9"/>
      <c r="O76" s="10">
        <v>2</v>
      </c>
      <c r="P76" s="10"/>
      <c r="Q76" s="9">
        <v>2</v>
      </c>
      <c r="R76" s="9"/>
      <c r="S76" s="10"/>
      <c r="T76" s="10">
        <v>1</v>
      </c>
      <c r="U76" s="9">
        <v>0</v>
      </c>
      <c r="V76" s="9"/>
      <c r="W76" s="10"/>
      <c r="X76" s="10">
        <v>2</v>
      </c>
      <c r="Y76" s="9">
        <v>0</v>
      </c>
      <c r="Z76" s="9"/>
      <c r="AA76" s="11">
        <f t="shared" si="9"/>
        <v>10</v>
      </c>
    </row>
    <row r="77" spans="1:27" ht="30" customHeight="1" x14ac:dyDescent="0.25">
      <c r="A77" s="4" t="str">
        <f t="shared" si="10"/>
        <v>Московский</v>
      </c>
      <c r="B77" s="12" t="str">
        <f t="shared" si="10"/>
        <v>ГБОУ СОШ №508</v>
      </c>
      <c r="C77" s="6">
        <f t="shared" si="10"/>
        <v>11508</v>
      </c>
      <c r="D77" s="6" t="str">
        <f t="shared" si="10"/>
        <v>СОШ с углуб.</v>
      </c>
      <c r="E77" s="8" t="str">
        <f t="shared" si="10"/>
        <v>3в</v>
      </c>
      <c r="F77" s="8">
        <f t="shared" si="10"/>
        <v>86</v>
      </c>
      <c r="G77" s="8">
        <f t="shared" si="10"/>
        <v>80</v>
      </c>
      <c r="H77" s="8">
        <f t="shared" si="11"/>
        <v>11508074</v>
      </c>
      <c r="I77" s="9"/>
      <c r="J77" s="9">
        <v>1</v>
      </c>
      <c r="K77" s="10"/>
      <c r="L77" s="10">
        <v>1</v>
      </c>
      <c r="M77" s="9">
        <v>0</v>
      </c>
      <c r="N77" s="9"/>
      <c r="O77" s="10"/>
      <c r="P77" s="10">
        <v>1</v>
      </c>
      <c r="Q77" s="9">
        <v>0</v>
      </c>
      <c r="R77" s="9"/>
      <c r="S77" s="10"/>
      <c r="T77" s="10">
        <v>1</v>
      </c>
      <c r="U77" s="9">
        <v>1</v>
      </c>
      <c r="V77" s="9"/>
      <c r="W77" s="10">
        <v>0</v>
      </c>
      <c r="X77" s="10"/>
      <c r="Y77" s="9">
        <v>1</v>
      </c>
      <c r="Z77" s="9"/>
      <c r="AA77" s="11">
        <f t="shared" si="9"/>
        <v>6</v>
      </c>
    </row>
    <row r="78" spans="1:27" ht="30" customHeight="1" x14ac:dyDescent="0.25">
      <c r="A78" s="4" t="str">
        <f t="shared" si="10"/>
        <v>Московский</v>
      </c>
      <c r="B78" s="12" t="str">
        <f t="shared" si="10"/>
        <v>ГБОУ СОШ №508</v>
      </c>
      <c r="C78" s="6">
        <f t="shared" si="10"/>
        <v>11508</v>
      </c>
      <c r="D78" s="6" t="str">
        <f t="shared" si="10"/>
        <v>СОШ с углуб.</v>
      </c>
      <c r="E78" s="8" t="str">
        <f t="shared" si="10"/>
        <v>3в</v>
      </c>
      <c r="F78" s="8">
        <f t="shared" si="10"/>
        <v>86</v>
      </c>
      <c r="G78" s="8">
        <f t="shared" si="10"/>
        <v>80</v>
      </c>
      <c r="H78" s="8">
        <f t="shared" si="11"/>
        <v>11508075</v>
      </c>
      <c r="I78" s="9">
        <v>1</v>
      </c>
      <c r="J78" s="9"/>
      <c r="K78" s="10">
        <v>0</v>
      </c>
      <c r="L78" s="10"/>
      <c r="M78" s="9">
        <v>1</v>
      </c>
      <c r="N78" s="9"/>
      <c r="O78" s="10">
        <v>1</v>
      </c>
      <c r="P78" s="10"/>
      <c r="Q78" s="9"/>
      <c r="R78" s="9">
        <v>2</v>
      </c>
      <c r="S78" s="10"/>
      <c r="T78" s="10">
        <v>0</v>
      </c>
      <c r="U78" s="9">
        <v>0</v>
      </c>
      <c r="V78" s="9"/>
      <c r="W78" s="10">
        <v>2</v>
      </c>
      <c r="X78" s="10"/>
      <c r="Y78" s="9"/>
      <c r="Z78" s="9">
        <v>1</v>
      </c>
      <c r="AA78" s="11">
        <f t="shared" si="9"/>
        <v>8</v>
      </c>
    </row>
    <row r="79" spans="1:27" ht="30" customHeight="1" x14ac:dyDescent="0.25">
      <c r="A79" s="4" t="str">
        <f t="shared" si="10"/>
        <v>Московский</v>
      </c>
      <c r="B79" s="12" t="str">
        <f t="shared" si="10"/>
        <v>ГБОУ СОШ №508</v>
      </c>
      <c r="C79" s="6">
        <f t="shared" si="10"/>
        <v>11508</v>
      </c>
      <c r="D79" s="6" t="str">
        <f t="shared" si="10"/>
        <v>СОШ с углуб.</v>
      </c>
      <c r="E79" s="8" t="str">
        <f t="shared" si="10"/>
        <v>3в</v>
      </c>
      <c r="F79" s="8">
        <f t="shared" si="10"/>
        <v>86</v>
      </c>
      <c r="G79" s="8">
        <f t="shared" si="10"/>
        <v>80</v>
      </c>
      <c r="H79" s="8">
        <f t="shared" si="11"/>
        <v>11508076</v>
      </c>
      <c r="I79" s="9"/>
      <c r="J79" s="9">
        <v>2</v>
      </c>
      <c r="K79" s="10"/>
      <c r="L79" s="10">
        <v>0</v>
      </c>
      <c r="M79" s="9">
        <v>1</v>
      </c>
      <c r="N79" s="9"/>
      <c r="O79" s="10"/>
      <c r="P79" s="10">
        <v>2</v>
      </c>
      <c r="Q79" s="9">
        <v>2</v>
      </c>
      <c r="R79" s="9"/>
      <c r="S79" s="10">
        <v>0</v>
      </c>
      <c r="T79" s="10"/>
      <c r="U79" s="9"/>
      <c r="V79" s="9">
        <v>0</v>
      </c>
      <c r="W79" s="10"/>
      <c r="X79" s="10">
        <v>2</v>
      </c>
      <c r="Y79" s="9">
        <v>0</v>
      </c>
      <c r="Z79" s="9"/>
      <c r="AA79" s="11">
        <f t="shared" si="9"/>
        <v>9</v>
      </c>
    </row>
    <row r="80" spans="1:27" ht="30" customHeight="1" x14ac:dyDescent="0.25">
      <c r="A80" s="4" t="str">
        <f t="shared" si="10"/>
        <v>Московский</v>
      </c>
      <c r="B80" s="12" t="str">
        <f t="shared" si="10"/>
        <v>ГБОУ СОШ №508</v>
      </c>
      <c r="C80" s="6">
        <f t="shared" si="10"/>
        <v>11508</v>
      </c>
      <c r="D80" s="6" t="str">
        <f t="shared" si="10"/>
        <v>СОШ с углуб.</v>
      </c>
      <c r="E80" s="8" t="str">
        <f t="shared" si="10"/>
        <v>3в</v>
      </c>
      <c r="F80" s="8">
        <f t="shared" si="10"/>
        <v>86</v>
      </c>
      <c r="G80" s="8">
        <f t="shared" si="10"/>
        <v>80</v>
      </c>
      <c r="H80" s="8">
        <f t="shared" si="11"/>
        <v>11508077</v>
      </c>
      <c r="I80" s="9"/>
      <c r="J80" s="9">
        <v>1</v>
      </c>
      <c r="K80" s="10">
        <v>0</v>
      </c>
      <c r="L80" s="10"/>
      <c r="M80" s="9">
        <v>1</v>
      </c>
      <c r="N80" s="9"/>
      <c r="O80" s="10"/>
      <c r="P80" s="10">
        <v>2</v>
      </c>
      <c r="Q80" s="9"/>
      <c r="R80" s="9">
        <v>2</v>
      </c>
      <c r="S80" s="10"/>
      <c r="T80" s="10">
        <v>0</v>
      </c>
      <c r="U80" s="9"/>
      <c r="V80" s="9">
        <v>0</v>
      </c>
      <c r="W80" s="10">
        <v>0</v>
      </c>
      <c r="X80" s="10"/>
      <c r="Y80" s="9">
        <v>1</v>
      </c>
      <c r="Z80" s="9"/>
      <c r="AA80" s="11">
        <f t="shared" si="9"/>
        <v>7</v>
      </c>
    </row>
    <row r="81" spans="1:27" ht="30" customHeight="1" x14ac:dyDescent="0.25">
      <c r="A81" s="4" t="str">
        <f t="shared" si="10"/>
        <v>Московский</v>
      </c>
      <c r="B81" s="12" t="str">
        <f t="shared" si="10"/>
        <v>ГБОУ СОШ №508</v>
      </c>
      <c r="C81" s="6">
        <f t="shared" si="10"/>
        <v>11508</v>
      </c>
      <c r="D81" s="6" t="str">
        <f t="shared" si="10"/>
        <v>СОШ с углуб.</v>
      </c>
      <c r="E81" s="8" t="str">
        <f t="shared" si="10"/>
        <v>3в</v>
      </c>
      <c r="F81" s="8">
        <f t="shared" si="10"/>
        <v>86</v>
      </c>
      <c r="G81" s="8">
        <f t="shared" si="10"/>
        <v>80</v>
      </c>
      <c r="H81" s="8">
        <f t="shared" si="11"/>
        <v>11508078</v>
      </c>
      <c r="I81" s="9"/>
      <c r="J81" s="9">
        <v>2</v>
      </c>
      <c r="K81" s="10">
        <v>1</v>
      </c>
      <c r="L81" s="10"/>
      <c r="M81" s="9"/>
      <c r="N81" s="9">
        <v>1</v>
      </c>
      <c r="O81" s="10">
        <v>2</v>
      </c>
      <c r="P81" s="10"/>
      <c r="Q81" s="9">
        <v>2</v>
      </c>
      <c r="R81" s="9"/>
      <c r="S81" s="10">
        <v>1</v>
      </c>
      <c r="T81" s="10"/>
      <c r="U81" s="9"/>
      <c r="V81" s="9">
        <v>1</v>
      </c>
      <c r="W81" s="10">
        <v>2</v>
      </c>
      <c r="X81" s="10"/>
      <c r="Y81" s="9">
        <v>1</v>
      </c>
      <c r="Z81" s="9"/>
      <c r="AA81" s="11">
        <f t="shared" si="9"/>
        <v>13</v>
      </c>
    </row>
    <row r="82" spans="1:27" ht="30" customHeight="1" x14ac:dyDescent="0.25">
      <c r="A82" s="4" t="str">
        <f t="shared" si="10"/>
        <v>Московский</v>
      </c>
      <c r="B82" s="12" t="str">
        <f t="shared" si="10"/>
        <v>ГБОУ СОШ №508</v>
      </c>
      <c r="C82" s="6">
        <f t="shared" si="10"/>
        <v>11508</v>
      </c>
      <c r="D82" s="6" t="str">
        <f t="shared" si="10"/>
        <v>СОШ с углуб.</v>
      </c>
      <c r="E82" s="8" t="str">
        <f t="shared" si="10"/>
        <v>3в</v>
      </c>
      <c r="F82" s="8">
        <f t="shared" si="10"/>
        <v>86</v>
      </c>
      <c r="G82" s="8">
        <f t="shared" si="10"/>
        <v>80</v>
      </c>
      <c r="H82" s="8">
        <f t="shared" si="11"/>
        <v>11508079</v>
      </c>
      <c r="I82" s="9"/>
      <c r="J82" s="9">
        <v>1</v>
      </c>
      <c r="K82" s="10">
        <v>1</v>
      </c>
      <c r="L82" s="10"/>
      <c r="M82" s="9"/>
      <c r="N82" s="9">
        <v>0</v>
      </c>
      <c r="O82" s="10">
        <v>1</v>
      </c>
      <c r="P82" s="10"/>
      <c r="Q82" s="9"/>
      <c r="R82" s="9">
        <v>2</v>
      </c>
      <c r="S82" s="10"/>
      <c r="T82" s="10">
        <v>0</v>
      </c>
      <c r="U82" s="9"/>
      <c r="V82" s="9">
        <v>0</v>
      </c>
      <c r="W82" s="10">
        <v>2</v>
      </c>
      <c r="X82" s="10"/>
      <c r="Y82" s="9">
        <v>0</v>
      </c>
      <c r="Z82" s="9"/>
      <c r="AA82" s="11">
        <f t="shared" si="9"/>
        <v>7</v>
      </c>
    </row>
    <row r="83" spans="1:27" ht="30" customHeight="1" x14ac:dyDescent="0.25">
      <c r="A83" s="4" t="str">
        <f t="shared" si="10"/>
        <v>Московский</v>
      </c>
      <c r="B83" s="12" t="str">
        <f t="shared" si="10"/>
        <v>ГБОУ СОШ №508</v>
      </c>
      <c r="C83" s="6">
        <f t="shared" si="10"/>
        <v>11508</v>
      </c>
      <c r="D83" s="6" t="str">
        <f t="shared" si="10"/>
        <v>СОШ с углуб.</v>
      </c>
      <c r="E83" s="8" t="str">
        <f t="shared" si="10"/>
        <v>3в</v>
      </c>
      <c r="F83" s="8">
        <f t="shared" si="10"/>
        <v>86</v>
      </c>
      <c r="G83" s="8">
        <f t="shared" si="10"/>
        <v>80</v>
      </c>
      <c r="H83" s="8">
        <f t="shared" si="11"/>
        <v>11508080</v>
      </c>
      <c r="I83" s="9"/>
      <c r="J83" s="9">
        <v>1</v>
      </c>
      <c r="K83" s="10"/>
      <c r="L83" s="10">
        <v>0</v>
      </c>
      <c r="M83" s="9">
        <v>1</v>
      </c>
      <c r="N83" s="9"/>
      <c r="O83" s="10"/>
      <c r="P83" s="10">
        <v>2</v>
      </c>
      <c r="Q83" s="9"/>
      <c r="R83" s="9">
        <v>1</v>
      </c>
      <c r="S83" s="10"/>
      <c r="T83" s="10">
        <v>0</v>
      </c>
      <c r="U83" s="9">
        <v>0</v>
      </c>
      <c r="V83" s="9"/>
      <c r="W83" s="10"/>
      <c r="X83" s="10">
        <v>0</v>
      </c>
      <c r="Y83" s="9">
        <v>1</v>
      </c>
      <c r="Z83" s="9"/>
      <c r="AA83" s="11">
        <f t="shared" si="9"/>
        <v>6</v>
      </c>
    </row>
    <row r="84" spans="1:27" x14ac:dyDescent="0.25">
      <c r="I84" s="15">
        <f>COUNTA(I4:I83)</f>
        <v>38</v>
      </c>
      <c r="J84" s="15">
        <f t="shared" ref="J84:AA84" si="12">COUNTA(J4:J83)</f>
        <v>42</v>
      </c>
      <c r="K84" s="15">
        <f t="shared" si="12"/>
        <v>40</v>
      </c>
      <c r="L84" s="15">
        <f t="shared" si="12"/>
        <v>40</v>
      </c>
      <c r="M84" s="15">
        <f t="shared" si="12"/>
        <v>58</v>
      </c>
      <c r="N84" s="15">
        <f t="shared" si="12"/>
        <v>22</v>
      </c>
      <c r="O84" s="15">
        <f t="shared" si="12"/>
        <v>51</v>
      </c>
      <c r="P84" s="15">
        <f t="shared" si="12"/>
        <v>29</v>
      </c>
      <c r="Q84" s="15">
        <f t="shared" si="12"/>
        <v>40</v>
      </c>
      <c r="R84" s="15">
        <f t="shared" si="12"/>
        <v>40</v>
      </c>
      <c r="S84" s="15">
        <f t="shared" si="12"/>
        <v>50</v>
      </c>
      <c r="T84" s="15">
        <f t="shared" si="12"/>
        <v>30</v>
      </c>
      <c r="U84" s="15">
        <f t="shared" si="12"/>
        <v>39</v>
      </c>
      <c r="V84" s="15">
        <f t="shared" si="12"/>
        <v>41</v>
      </c>
      <c r="W84" s="15">
        <f t="shared" si="12"/>
        <v>54</v>
      </c>
      <c r="X84" s="15">
        <f t="shared" si="12"/>
        <v>26</v>
      </c>
      <c r="Y84" s="15">
        <f t="shared" si="12"/>
        <v>57</v>
      </c>
      <c r="Z84" s="15">
        <f t="shared" si="12"/>
        <v>23</v>
      </c>
      <c r="AA84" s="15">
        <f t="shared" si="12"/>
        <v>80</v>
      </c>
    </row>
    <row r="85" spans="1:27" x14ac:dyDescent="0.25">
      <c r="I85" s="15">
        <f>SUM(I4:I83)/(I84*I86)</f>
        <v>0.77631578947368418</v>
      </c>
      <c r="J85" s="15">
        <f t="shared" ref="J85:AA85" si="13">SUM(J4:J83)/(J84*J86)</f>
        <v>0.48809523809523808</v>
      </c>
      <c r="K85" s="15">
        <f t="shared" si="13"/>
        <v>0.85</v>
      </c>
      <c r="L85" s="15">
        <f t="shared" si="13"/>
        <v>0.75</v>
      </c>
      <c r="M85" s="15">
        <f t="shared" si="13"/>
        <v>0.63793103448275867</v>
      </c>
      <c r="N85" s="15">
        <f t="shared" si="13"/>
        <v>0.31818181818181818</v>
      </c>
      <c r="O85" s="15">
        <f t="shared" si="13"/>
        <v>0.84313725490196079</v>
      </c>
      <c r="P85" s="15">
        <f t="shared" si="13"/>
        <v>0.77586206896551724</v>
      </c>
      <c r="Q85" s="15">
        <f t="shared" si="13"/>
        <v>0.625</v>
      </c>
      <c r="R85" s="15">
        <f t="shared" si="13"/>
        <v>0.875</v>
      </c>
      <c r="S85" s="15">
        <f t="shared" si="13"/>
        <v>0.66</v>
      </c>
      <c r="T85" s="15">
        <f t="shared" si="13"/>
        <v>0.46666666666666667</v>
      </c>
      <c r="U85" s="15">
        <f t="shared" si="13"/>
        <v>0.74358974358974361</v>
      </c>
      <c r="V85" s="15">
        <f t="shared" si="13"/>
        <v>0.24390243902439024</v>
      </c>
      <c r="W85" s="15">
        <f t="shared" si="13"/>
        <v>0.57407407407407407</v>
      </c>
      <c r="X85" s="15">
        <f t="shared" si="13"/>
        <v>0.75</v>
      </c>
      <c r="Y85" s="15">
        <f t="shared" si="13"/>
        <v>0.77192982456140347</v>
      </c>
      <c r="Z85" s="15">
        <f t="shared" si="13"/>
        <v>0.65217391304347827</v>
      </c>
      <c r="AA85" s="15">
        <f t="shared" si="13"/>
        <v>0.67788461538461542</v>
      </c>
    </row>
    <row r="86" spans="1:27" s="52" customFormat="1" x14ac:dyDescent="0.25">
      <c r="A86" s="52" t="s">
        <v>120</v>
      </c>
      <c r="E86" s="14"/>
      <c r="F86" s="14"/>
      <c r="G86" s="14"/>
      <c r="H86" s="14"/>
      <c r="I86" s="15">
        <v>2</v>
      </c>
      <c r="J86" s="15">
        <v>2</v>
      </c>
      <c r="K86" s="15">
        <v>1</v>
      </c>
      <c r="L86" s="15">
        <v>1</v>
      </c>
      <c r="M86" s="15">
        <v>1</v>
      </c>
      <c r="N86" s="15">
        <v>1</v>
      </c>
      <c r="O86" s="15">
        <v>2</v>
      </c>
      <c r="P86" s="15">
        <v>2</v>
      </c>
      <c r="Q86" s="15">
        <v>2</v>
      </c>
      <c r="R86" s="15">
        <v>2</v>
      </c>
      <c r="S86" s="86">
        <v>1</v>
      </c>
      <c r="T86" s="15">
        <v>1</v>
      </c>
      <c r="U86" s="87">
        <v>1</v>
      </c>
      <c r="V86" s="15">
        <v>1</v>
      </c>
      <c r="W86" s="15">
        <v>2</v>
      </c>
      <c r="X86" s="15">
        <v>2</v>
      </c>
      <c r="Y86" s="87">
        <v>1</v>
      </c>
      <c r="Z86" s="15">
        <v>1</v>
      </c>
      <c r="AA86" s="15">
        <v>13</v>
      </c>
    </row>
    <row r="87" spans="1:27" ht="14.25" customHeight="1" x14ac:dyDescent="0.25">
      <c r="I87" s="15">
        <f>SUM(I4:J83)/(80*I86)</f>
        <v>0.625</v>
      </c>
      <c r="K87" s="15">
        <f t="shared" ref="K87:AA87" si="14">SUM(K4:L83)/(80*K86)</f>
        <v>0.8</v>
      </c>
      <c r="M87" s="15">
        <f t="shared" si="14"/>
        <v>0.55000000000000004</v>
      </c>
      <c r="O87" s="15">
        <f t="shared" si="14"/>
        <v>0.81874999999999998</v>
      </c>
      <c r="Q87" s="15">
        <f t="shared" si="14"/>
        <v>0.75</v>
      </c>
      <c r="S87" s="15">
        <f t="shared" si="14"/>
        <v>0.58750000000000002</v>
      </c>
      <c r="U87" s="15">
        <f t="shared" si="14"/>
        <v>0.48749999999999999</v>
      </c>
      <c r="W87" s="15">
        <f t="shared" si="14"/>
        <v>0.63124999999999998</v>
      </c>
      <c r="Y87" s="15">
        <f t="shared" si="14"/>
        <v>0.73750000000000004</v>
      </c>
      <c r="AA87" s="15">
        <f t="shared" si="14"/>
        <v>0.67788461538461542</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allowBlank="1" showErrorMessage="1" sqref="A4 E4:G83"/>
    <dataValidation operator="lessThanOrEqual" allowBlank="1" showInputMessage="1" showErrorMessage="1" sqref="H4:H83"/>
    <dataValidation type="list" allowBlank="1" showInputMessage="1" showErrorMessage="1" sqref="I4:J30 I31:I32 I35:I54 J31:J54 O4:R83 W4:X83 I55:J83">
      <formula1>балл2</formula1>
    </dataValidation>
    <dataValidation type="list" allowBlank="1" showInputMessage="1" showErrorMessage="1" sqref="S4:V83 Y4:Z83 K4:N83">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dimension ref="A1:AE62"/>
  <sheetViews>
    <sheetView showGridLines="0" topLeftCell="C55" zoomScale="90" zoomScaleNormal="90" workbookViewId="0">
      <selection activeCell="C62" sqref="A62:XFD62"/>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 min="257" max="257" width="16.5703125" customWidth="1"/>
    <col min="258" max="258" width="18.7109375" customWidth="1"/>
    <col min="259" max="259" width="9.42578125" customWidth="1"/>
    <col min="260" max="260" width="14.85546875" customWidth="1"/>
    <col min="261" max="261" width="13.85546875" customWidth="1"/>
    <col min="262" max="262" width="12.42578125" customWidth="1"/>
    <col min="263" max="264" width="15" customWidth="1"/>
    <col min="265" max="282" width="5.7109375" customWidth="1"/>
    <col min="513" max="513" width="16.5703125" customWidth="1"/>
    <col min="514" max="514" width="18.7109375" customWidth="1"/>
    <col min="515" max="515" width="9.42578125" customWidth="1"/>
    <col min="516" max="516" width="14.85546875" customWidth="1"/>
    <col min="517" max="517" width="13.85546875" customWidth="1"/>
    <col min="518" max="518" width="12.42578125" customWidth="1"/>
    <col min="519" max="520" width="15" customWidth="1"/>
    <col min="521" max="538" width="5.7109375" customWidth="1"/>
    <col min="769" max="769" width="16.5703125" customWidth="1"/>
    <col min="770" max="770" width="18.7109375" customWidth="1"/>
    <col min="771" max="771" width="9.42578125" customWidth="1"/>
    <col min="772" max="772" width="14.85546875" customWidth="1"/>
    <col min="773" max="773" width="13.85546875" customWidth="1"/>
    <col min="774" max="774" width="12.42578125" customWidth="1"/>
    <col min="775" max="776" width="15" customWidth="1"/>
    <col min="777" max="794" width="5.7109375" customWidth="1"/>
    <col min="1025" max="1025" width="16.5703125" customWidth="1"/>
    <col min="1026" max="1026" width="18.7109375" customWidth="1"/>
    <col min="1027" max="1027" width="9.42578125" customWidth="1"/>
    <col min="1028" max="1028" width="14.85546875" customWidth="1"/>
    <col min="1029" max="1029" width="13.85546875" customWidth="1"/>
    <col min="1030" max="1030" width="12.42578125" customWidth="1"/>
    <col min="1031" max="1032" width="15" customWidth="1"/>
    <col min="1033" max="1050" width="5.7109375" customWidth="1"/>
    <col min="1281" max="1281" width="16.5703125" customWidth="1"/>
    <col min="1282" max="1282" width="18.7109375" customWidth="1"/>
    <col min="1283" max="1283" width="9.42578125" customWidth="1"/>
    <col min="1284" max="1284" width="14.85546875" customWidth="1"/>
    <col min="1285" max="1285" width="13.85546875" customWidth="1"/>
    <col min="1286" max="1286" width="12.42578125" customWidth="1"/>
    <col min="1287" max="1288" width="15" customWidth="1"/>
    <col min="1289" max="1306" width="5.7109375" customWidth="1"/>
    <col min="1537" max="1537" width="16.5703125" customWidth="1"/>
    <col min="1538" max="1538" width="18.7109375" customWidth="1"/>
    <col min="1539" max="1539" width="9.42578125" customWidth="1"/>
    <col min="1540" max="1540" width="14.85546875" customWidth="1"/>
    <col min="1541" max="1541" width="13.85546875" customWidth="1"/>
    <col min="1542" max="1542" width="12.42578125" customWidth="1"/>
    <col min="1543" max="1544" width="15" customWidth="1"/>
    <col min="1545" max="1562" width="5.7109375" customWidth="1"/>
    <col min="1793" max="1793" width="16.5703125" customWidth="1"/>
    <col min="1794" max="1794" width="18.7109375" customWidth="1"/>
    <col min="1795" max="1795" width="9.42578125" customWidth="1"/>
    <col min="1796" max="1796" width="14.85546875" customWidth="1"/>
    <col min="1797" max="1797" width="13.85546875" customWidth="1"/>
    <col min="1798" max="1798" width="12.42578125" customWidth="1"/>
    <col min="1799" max="1800" width="15" customWidth="1"/>
    <col min="1801" max="1818" width="5.7109375" customWidth="1"/>
    <col min="2049" max="2049" width="16.5703125" customWidth="1"/>
    <col min="2050" max="2050" width="18.7109375" customWidth="1"/>
    <col min="2051" max="2051" width="9.42578125" customWidth="1"/>
    <col min="2052" max="2052" width="14.85546875" customWidth="1"/>
    <col min="2053" max="2053" width="13.85546875" customWidth="1"/>
    <col min="2054" max="2054" width="12.42578125" customWidth="1"/>
    <col min="2055" max="2056" width="15" customWidth="1"/>
    <col min="2057" max="2074" width="5.7109375" customWidth="1"/>
    <col min="2305" max="2305" width="16.5703125" customWidth="1"/>
    <col min="2306" max="2306" width="18.7109375" customWidth="1"/>
    <col min="2307" max="2307" width="9.42578125" customWidth="1"/>
    <col min="2308" max="2308" width="14.85546875" customWidth="1"/>
    <col min="2309" max="2309" width="13.85546875" customWidth="1"/>
    <col min="2310" max="2310" width="12.42578125" customWidth="1"/>
    <col min="2311" max="2312" width="15" customWidth="1"/>
    <col min="2313" max="2330" width="5.7109375" customWidth="1"/>
    <col min="2561" max="2561" width="16.5703125" customWidth="1"/>
    <col min="2562" max="2562" width="18.7109375" customWidth="1"/>
    <col min="2563" max="2563" width="9.42578125" customWidth="1"/>
    <col min="2564" max="2564" width="14.85546875" customWidth="1"/>
    <col min="2565" max="2565" width="13.85546875" customWidth="1"/>
    <col min="2566" max="2566" width="12.42578125" customWidth="1"/>
    <col min="2567" max="2568" width="15" customWidth="1"/>
    <col min="2569" max="2586" width="5.7109375" customWidth="1"/>
    <col min="2817" max="2817" width="16.5703125" customWidth="1"/>
    <col min="2818" max="2818" width="18.7109375" customWidth="1"/>
    <col min="2819" max="2819" width="9.42578125" customWidth="1"/>
    <col min="2820" max="2820" width="14.85546875" customWidth="1"/>
    <col min="2821" max="2821" width="13.85546875" customWidth="1"/>
    <col min="2822" max="2822" width="12.42578125" customWidth="1"/>
    <col min="2823" max="2824" width="15" customWidth="1"/>
    <col min="2825" max="2842" width="5.7109375" customWidth="1"/>
    <col min="3073" max="3073" width="16.5703125" customWidth="1"/>
    <col min="3074" max="3074" width="18.7109375" customWidth="1"/>
    <col min="3075" max="3075" width="9.42578125" customWidth="1"/>
    <col min="3076" max="3076" width="14.85546875" customWidth="1"/>
    <col min="3077" max="3077" width="13.85546875" customWidth="1"/>
    <col min="3078" max="3078" width="12.42578125" customWidth="1"/>
    <col min="3079" max="3080" width="15" customWidth="1"/>
    <col min="3081" max="3098" width="5.7109375" customWidth="1"/>
    <col min="3329" max="3329" width="16.5703125" customWidth="1"/>
    <col min="3330" max="3330" width="18.7109375" customWidth="1"/>
    <col min="3331" max="3331" width="9.42578125" customWidth="1"/>
    <col min="3332" max="3332" width="14.85546875" customWidth="1"/>
    <col min="3333" max="3333" width="13.85546875" customWidth="1"/>
    <col min="3334" max="3334" width="12.42578125" customWidth="1"/>
    <col min="3335" max="3336" width="15" customWidth="1"/>
    <col min="3337" max="3354" width="5.7109375" customWidth="1"/>
    <col min="3585" max="3585" width="16.5703125" customWidth="1"/>
    <col min="3586" max="3586" width="18.7109375" customWidth="1"/>
    <col min="3587" max="3587" width="9.42578125" customWidth="1"/>
    <col min="3588" max="3588" width="14.85546875" customWidth="1"/>
    <col min="3589" max="3589" width="13.85546875" customWidth="1"/>
    <col min="3590" max="3590" width="12.42578125" customWidth="1"/>
    <col min="3591" max="3592" width="15" customWidth="1"/>
    <col min="3593" max="3610" width="5.7109375" customWidth="1"/>
    <col min="3841" max="3841" width="16.5703125" customWidth="1"/>
    <col min="3842" max="3842" width="18.7109375" customWidth="1"/>
    <col min="3843" max="3843" width="9.42578125" customWidth="1"/>
    <col min="3844" max="3844" width="14.85546875" customWidth="1"/>
    <col min="3845" max="3845" width="13.85546875" customWidth="1"/>
    <col min="3846" max="3846" width="12.42578125" customWidth="1"/>
    <col min="3847" max="3848" width="15" customWidth="1"/>
    <col min="3849" max="3866" width="5.7109375" customWidth="1"/>
    <col min="4097" max="4097" width="16.5703125" customWidth="1"/>
    <col min="4098" max="4098" width="18.7109375" customWidth="1"/>
    <col min="4099" max="4099" width="9.42578125" customWidth="1"/>
    <col min="4100" max="4100" width="14.85546875" customWidth="1"/>
    <col min="4101" max="4101" width="13.85546875" customWidth="1"/>
    <col min="4102" max="4102" width="12.42578125" customWidth="1"/>
    <col min="4103" max="4104" width="15" customWidth="1"/>
    <col min="4105" max="4122" width="5.7109375" customWidth="1"/>
    <col min="4353" max="4353" width="16.5703125" customWidth="1"/>
    <col min="4354" max="4354" width="18.7109375" customWidth="1"/>
    <col min="4355" max="4355" width="9.42578125" customWidth="1"/>
    <col min="4356" max="4356" width="14.85546875" customWidth="1"/>
    <col min="4357" max="4357" width="13.85546875" customWidth="1"/>
    <col min="4358" max="4358" width="12.42578125" customWidth="1"/>
    <col min="4359" max="4360" width="15" customWidth="1"/>
    <col min="4361" max="4378" width="5.7109375" customWidth="1"/>
    <col min="4609" max="4609" width="16.5703125" customWidth="1"/>
    <col min="4610" max="4610" width="18.7109375" customWidth="1"/>
    <col min="4611" max="4611" width="9.42578125" customWidth="1"/>
    <col min="4612" max="4612" width="14.85546875" customWidth="1"/>
    <col min="4613" max="4613" width="13.85546875" customWidth="1"/>
    <col min="4614" max="4614" width="12.42578125" customWidth="1"/>
    <col min="4615" max="4616" width="15" customWidth="1"/>
    <col min="4617" max="4634" width="5.7109375" customWidth="1"/>
    <col min="4865" max="4865" width="16.5703125" customWidth="1"/>
    <col min="4866" max="4866" width="18.7109375" customWidth="1"/>
    <col min="4867" max="4867" width="9.42578125" customWidth="1"/>
    <col min="4868" max="4868" width="14.85546875" customWidth="1"/>
    <col min="4869" max="4869" width="13.85546875" customWidth="1"/>
    <col min="4870" max="4870" width="12.42578125" customWidth="1"/>
    <col min="4871" max="4872" width="15" customWidth="1"/>
    <col min="4873" max="4890" width="5.7109375" customWidth="1"/>
    <col min="5121" max="5121" width="16.5703125" customWidth="1"/>
    <col min="5122" max="5122" width="18.7109375" customWidth="1"/>
    <col min="5123" max="5123" width="9.42578125" customWidth="1"/>
    <col min="5124" max="5124" width="14.85546875" customWidth="1"/>
    <col min="5125" max="5125" width="13.85546875" customWidth="1"/>
    <col min="5126" max="5126" width="12.42578125" customWidth="1"/>
    <col min="5127" max="5128" width="15" customWidth="1"/>
    <col min="5129" max="5146" width="5.7109375" customWidth="1"/>
    <col min="5377" max="5377" width="16.5703125" customWidth="1"/>
    <col min="5378" max="5378" width="18.7109375" customWidth="1"/>
    <col min="5379" max="5379" width="9.42578125" customWidth="1"/>
    <col min="5380" max="5380" width="14.85546875" customWidth="1"/>
    <col min="5381" max="5381" width="13.85546875" customWidth="1"/>
    <col min="5382" max="5382" width="12.42578125" customWidth="1"/>
    <col min="5383" max="5384" width="15" customWidth="1"/>
    <col min="5385" max="5402" width="5.7109375" customWidth="1"/>
    <col min="5633" max="5633" width="16.5703125" customWidth="1"/>
    <col min="5634" max="5634" width="18.7109375" customWidth="1"/>
    <col min="5635" max="5635" width="9.42578125" customWidth="1"/>
    <col min="5636" max="5636" width="14.85546875" customWidth="1"/>
    <col min="5637" max="5637" width="13.85546875" customWidth="1"/>
    <col min="5638" max="5638" width="12.42578125" customWidth="1"/>
    <col min="5639" max="5640" width="15" customWidth="1"/>
    <col min="5641" max="5658" width="5.7109375" customWidth="1"/>
    <col min="5889" max="5889" width="16.5703125" customWidth="1"/>
    <col min="5890" max="5890" width="18.7109375" customWidth="1"/>
    <col min="5891" max="5891" width="9.42578125" customWidth="1"/>
    <col min="5892" max="5892" width="14.85546875" customWidth="1"/>
    <col min="5893" max="5893" width="13.85546875" customWidth="1"/>
    <col min="5894" max="5894" width="12.42578125" customWidth="1"/>
    <col min="5895" max="5896" width="15" customWidth="1"/>
    <col min="5897" max="5914" width="5.7109375" customWidth="1"/>
    <col min="6145" max="6145" width="16.5703125" customWidth="1"/>
    <col min="6146" max="6146" width="18.7109375" customWidth="1"/>
    <col min="6147" max="6147" width="9.42578125" customWidth="1"/>
    <col min="6148" max="6148" width="14.85546875" customWidth="1"/>
    <col min="6149" max="6149" width="13.85546875" customWidth="1"/>
    <col min="6150" max="6150" width="12.42578125" customWidth="1"/>
    <col min="6151" max="6152" width="15" customWidth="1"/>
    <col min="6153" max="6170" width="5.7109375" customWidth="1"/>
    <col min="6401" max="6401" width="16.5703125" customWidth="1"/>
    <col min="6402" max="6402" width="18.7109375" customWidth="1"/>
    <col min="6403" max="6403" width="9.42578125" customWidth="1"/>
    <col min="6404" max="6404" width="14.85546875" customWidth="1"/>
    <col min="6405" max="6405" width="13.85546875" customWidth="1"/>
    <col min="6406" max="6406" width="12.42578125" customWidth="1"/>
    <col min="6407" max="6408" width="15" customWidth="1"/>
    <col min="6409" max="6426" width="5.7109375" customWidth="1"/>
    <col min="6657" max="6657" width="16.5703125" customWidth="1"/>
    <col min="6658" max="6658" width="18.7109375" customWidth="1"/>
    <col min="6659" max="6659" width="9.42578125" customWidth="1"/>
    <col min="6660" max="6660" width="14.85546875" customWidth="1"/>
    <col min="6661" max="6661" width="13.85546875" customWidth="1"/>
    <col min="6662" max="6662" width="12.42578125" customWidth="1"/>
    <col min="6663" max="6664" width="15" customWidth="1"/>
    <col min="6665" max="6682" width="5.7109375" customWidth="1"/>
    <col min="6913" max="6913" width="16.5703125" customWidth="1"/>
    <col min="6914" max="6914" width="18.7109375" customWidth="1"/>
    <col min="6915" max="6915" width="9.42578125" customWidth="1"/>
    <col min="6916" max="6916" width="14.85546875" customWidth="1"/>
    <col min="6917" max="6917" width="13.85546875" customWidth="1"/>
    <col min="6918" max="6918" width="12.42578125" customWidth="1"/>
    <col min="6919" max="6920" width="15" customWidth="1"/>
    <col min="6921" max="6938" width="5.7109375" customWidth="1"/>
    <col min="7169" max="7169" width="16.5703125" customWidth="1"/>
    <col min="7170" max="7170" width="18.7109375" customWidth="1"/>
    <col min="7171" max="7171" width="9.42578125" customWidth="1"/>
    <col min="7172" max="7172" width="14.85546875" customWidth="1"/>
    <col min="7173" max="7173" width="13.85546875" customWidth="1"/>
    <col min="7174" max="7174" width="12.42578125" customWidth="1"/>
    <col min="7175" max="7176" width="15" customWidth="1"/>
    <col min="7177" max="7194" width="5.7109375" customWidth="1"/>
    <col min="7425" max="7425" width="16.5703125" customWidth="1"/>
    <col min="7426" max="7426" width="18.7109375" customWidth="1"/>
    <col min="7427" max="7427" width="9.42578125" customWidth="1"/>
    <col min="7428" max="7428" width="14.85546875" customWidth="1"/>
    <col min="7429" max="7429" width="13.85546875" customWidth="1"/>
    <col min="7430" max="7430" width="12.42578125" customWidth="1"/>
    <col min="7431" max="7432" width="15" customWidth="1"/>
    <col min="7433" max="7450" width="5.7109375" customWidth="1"/>
    <col min="7681" max="7681" width="16.5703125" customWidth="1"/>
    <col min="7682" max="7682" width="18.7109375" customWidth="1"/>
    <col min="7683" max="7683" width="9.42578125" customWidth="1"/>
    <col min="7684" max="7684" width="14.85546875" customWidth="1"/>
    <col min="7685" max="7685" width="13.85546875" customWidth="1"/>
    <col min="7686" max="7686" width="12.42578125" customWidth="1"/>
    <col min="7687" max="7688" width="15" customWidth="1"/>
    <col min="7689" max="7706" width="5.7109375" customWidth="1"/>
    <col min="7937" max="7937" width="16.5703125" customWidth="1"/>
    <col min="7938" max="7938" width="18.7109375" customWidth="1"/>
    <col min="7939" max="7939" width="9.42578125" customWidth="1"/>
    <col min="7940" max="7940" width="14.85546875" customWidth="1"/>
    <col min="7941" max="7941" width="13.85546875" customWidth="1"/>
    <col min="7942" max="7942" width="12.42578125" customWidth="1"/>
    <col min="7943" max="7944" width="15" customWidth="1"/>
    <col min="7945" max="7962" width="5.7109375" customWidth="1"/>
    <col min="8193" max="8193" width="16.5703125" customWidth="1"/>
    <col min="8194" max="8194" width="18.7109375" customWidth="1"/>
    <col min="8195" max="8195" width="9.42578125" customWidth="1"/>
    <col min="8196" max="8196" width="14.85546875" customWidth="1"/>
    <col min="8197" max="8197" width="13.85546875" customWidth="1"/>
    <col min="8198" max="8198" width="12.42578125" customWidth="1"/>
    <col min="8199" max="8200" width="15" customWidth="1"/>
    <col min="8201" max="8218" width="5.7109375" customWidth="1"/>
    <col min="8449" max="8449" width="16.5703125" customWidth="1"/>
    <col min="8450" max="8450" width="18.7109375" customWidth="1"/>
    <col min="8451" max="8451" width="9.42578125" customWidth="1"/>
    <col min="8452" max="8452" width="14.85546875" customWidth="1"/>
    <col min="8453" max="8453" width="13.85546875" customWidth="1"/>
    <col min="8454" max="8454" width="12.42578125" customWidth="1"/>
    <col min="8455" max="8456" width="15" customWidth="1"/>
    <col min="8457" max="8474" width="5.7109375" customWidth="1"/>
    <col min="8705" max="8705" width="16.5703125" customWidth="1"/>
    <col min="8706" max="8706" width="18.7109375" customWidth="1"/>
    <col min="8707" max="8707" width="9.42578125" customWidth="1"/>
    <col min="8708" max="8708" width="14.85546875" customWidth="1"/>
    <col min="8709" max="8709" width="13.85546875" customWidth="1"/>
    <col min="8710" max="8710" width="12.42578125" customWidth="1"/>
    <col min="8711" max="8712" width="15" customWidth="1"/>
    <col min="8713" max="8730" width="5.7109375" customWidth="1"/>
    <col min="8961" max="8961" width="16.5703125" customWidth="1"/>
    <col min="8962" max="8962" width="18.7109375" customWidth="1"/>
    <col min="8963" max="8963" width="9.42578125" customWidth="1"/>
    <col min="8964" max="8964" width="14.85546875" customWidth="1"/>
    <col min="8965" max="8965" width="13.85546875" customWidth="1"/>
    <col min="8966" max="8966" width="12.42578125" customWidth="1"/>
    <col min="8967" max="8968" width="15" customWidth="1"/>
    <col min="8969" max="8986" width="5.7109375" customWidth="1"/>
    <col min="9217" max="9217" width="16.5703125" customWidth="1"/>
    <col min="9218" max="9218" width="18.7109375" customWidth="1"/>
    <col min="9219" max="9219" width="9.42578125" customWidth="1"/>
    <col min="9220" max="9220" width="14.85546875" customWidth="1"/>
    <col min="9221" max="9221" width="13.85546875" customWidth="1"/>
    <col min="9222" max="9222" width="12.42578125" customWidth="1"/>
    <col min="9223" max="9224" width="15" customWidth="1"/>
    <col min="9225" max="9242" width="5.7109375" customWidth="1"/>
    <col min="9473" max="9473" width="16.5703125" customWidth="1"/>
    <col min="9474" max="9474" width="18.7109375" customWidth="1"/>
    <col min="9475" max="9475" width="9.42578125" customWidth="1"/>
    <col min="9476" max="9476" width="14.85546875" customWidth="1"/>
    <col min="9477" max="9477" width="13.85546875" customWidth="1"/>
    <col min="9478" max="9478" width="12.42578125" customWidth="1"/>
    <col min="9479" max="9480" width="15" customWidth="1"/>
    <col min="9481" max="9498" width="5.7109375" customWidth="1"/>
    <col min="9729" max="9729" width="16.5703125" customWidth="1"/>
    <col min="9730" max="9730" width="18.7109375" customWidth="1"/>
    <col min="9731" max="9731" width="9.42578125" customWidth="1"/>
    <col min="9732" max="9732" width="14.85546875" customWidth="1"/>
    <col min="9733" max="9733" width="13.85546875" customWidth="1"/>
    <col min="9734" max="9734" width="12.42578125" customWidth="1"/>
    <col min="9735" max="9736" width="15" customWidth="1"/>
    <col min="9737" max="9754" width="5.7109375" customWidth="1"/>
    <col min="9985" max="9985" width="16.5703125" customWidth="1"/>
    <col min="9986" max="9986" width="18.7109375" customWidth="1"/>
    <col min="9987" max="9987" width="9.42578125" customWidth="1"/>
    <col min="9988" max="9988" width="14.85546875" customWidth="1"/>
    <col min="9989" max="9989" width="13.85546875" customWidth="1"/>
    <col min="9990" max="9990" width="12.42578125" customWidth="1"/>
    <col min="9991" max="9992" width="15" customWidth="1"/>
    <col min="9993" max="10010" width="5.7109375" customWidth="1"/>
    <col min="10241" max="10241" width="16.5703125" customWidth="1"/>
    <col min="10242" max="10242" width="18.7109375" customWidth="1"/>
    <col min="10243" max="10243" width="9.42578125" customWidth="1"/>
    <col min="10244" max="10244" width="14.85546875" customWidth="1"/>
    <col min="10245" max="10245" width="13.85546875" customWidth="1"/>
    <col min="10246" max="10246" width="12.42578125" customWidth="1"/>
    <col min="10247" max="10248" width="15" customWidth="1"/>
    <col min="10249" max="10266" width="5.7109375" customWidth="1"/>
    <col min="10497" max="10497" width="16.5703125" customWidth="1"/>
    <col min="10498" max="10498" width="18.7109375" customWidth="1"/>
    <col min="10499" max="10499" width="9.42578125" customWidth="1"/>
    <col min="10500" max="10500" width="14.85546875" customWidth="1"/>
    <col min="10501" max="10501" width="13.85546875" customWidth="1"/>
    <col min="10502" max="10502" width="12.42578125" customWidth="1"/>
    <col min="10503" max="10504" width="15" customWidth="1"/>
    <col min="10505" max="10522" width="5.7109375" customWidth="1"/>
    <col min="10753" max="10753" width="16.5703125" customWidth="1"/>
    <col min="10754" max="10754" width="18.7109375" customWidth="1"/>
    <col min="10755" max="10755" width="9.42578125" customWidth="1"/>
    <col min="10756" max="10756" width="14.85546875" customWidth="1"/>
    <col min="10757" max="10757" width="13.85546875" customWidth="1"/>
    <col min="10758" max="10758" width="12.42578125" customWidth="1"/>
    <col min="10759" max="10760" width="15" customWidth="1"/>
    <col min="10761" max="10778" width="5.7109375" customWidth="1"/>
    <col min="11009" max="11009" width="16.5703125" customWidth="1"/>
    <col min="11010" max="11010" width="18.7109375" customWidth="1"/>
    <col min="11011" max="11011" width="9.42578125" customWidth="1"/>
    <col min="11012" max="11012" width="14.85546875" customWidth="1"/>
    <col min="11013" max="11013" width="13.85546875" customWidth="1"/>
    <col min="11014" max="11014" width="12.42578125" customWidth="1"/>
    <col min="11015" max="11016" width="15" customWidth="1"/>
    <col min="11017" max="11034" width="5.7109375" customWidth="1"/>
    <col min="11265" max="11265" width="16.5703125" customWidth="1"/>
    <col min="11266" max="11266" width="18.7109375" customWidth="1"/>
    <col min="11267" max="11267" width="9.42578125" customWidth="1"/>
    <col min="11268" max="11268" width="14.85546875" customWidth="1"/>
    <col min="11269" max="11269" width="13.85546875" customWidth="1"/>
    <col min="11270" max="11270" width="12.42578125" customWidth="1"/>
    <col min="11271" max="11272" width="15" customWidth="1"/>
    <col min="11273" max="11290" width="5.7109375" customWidth="1"/>
    <col min="11521" max="11521" width="16.5703125" customWidth="1"/>
    <col min="11522" max="11522" width="18.7109375" customWidth="1"/>
    <col min="11523" max="11523" width="9.42578125" customWidth="1"/>
    <col min="11524" max="11524" width="14.85546875" customWidth="1"/>
    <col min="11525" max="11525" width="13.85546875" customWidth="1"/>
    <col min="11526" max="11526" width="12.42578125" customWidth="1"/>
    <col min="11527" max="11528" width="15" customWidth="1"/>
    <col min="11529" max="11546" width="5.7109375" customWidth="1"/>
    <col min="11777" max="11777" width="16.5703125" customWidth="1"/>
    <col min="11778" max="11778" width="18.7109375" customWidth="1"/>
    <col min="11779" max="11779" width="9.42578125" customWidth="1"/>
    <col min="11780" max="11780" width="14.85546875" customWidth="1"/>
    <col min="11781" max="11781" width="13.85546875" customWidth="1"/>
    <col min="11782" max="11782" width="12.42578125" customWidth="1"/>
    <col min="11783" max="11784" width="15" customWidth="1"/>
    <col min="11785" max="11802" width="5.7109375" customWidth="1"/>
    <col min="12033" max="12033" width="16.5703125" customWidth="1"/>
    <col min="12034" max="12034" width="18.7109375" customWidth="1"/>
    <col min="12035" max="12035" width="9.42578125" customWidth="1"/>
    <col min="12036" max="12036" width="14.85546875" customWidth="1"/>
    <col min="12037" max="12037" width="13.85546875" customWidth="1"/>
    <col min="12038" max="12038" width="12.42578125" customWidth="1"/>
    <col min="12039" max="12040" width="15" customWidth="1"/>
    <col min="12041" max="12058" width="5.7109375" customWidth="1"/>
    <col min="12289" max="12289" width="16.5703125" customWidth="1"/>
    <col min="12290" max="12290" width="18.7109375" customWidth="1"/>
    <col min="12291" max="12291" width="9.42578125" customWidth="1"/>
    <col min="12292" max="12292" width="14.85546875" customWidth="1"/>
    <col min="12293" max="12293" width="13.85546875" customWidth="1"/>
    <col min="12294" max="12294" width="12.42578125" customWidth="1"/>
    <col min="12295" max="12296" width="15" customWidth="1"/>
    <col min="12297" max="12314" width="5.7109375" customWidth="1"/>
    <col min="12545" max="12545" width="16.5703125" customWidth="1"/>
    <col min="12546" max="12546" width="18.7109375" customWidth="1"/>
    <col min="12547" max="12547" width="9.42578125" customWidth="1"/>
    <col min="12548" max="12548" width="14.85546875" customWidth="1"/>
    <col min="12549" max="12549" width="13.85546875" customWidth="1"/>
    <col min="12550" max="12550" width="12.42578125" customWidth="1"/>
    <col min="12551" max="12552" width="15" customWidth="1"/>
    <col min="12553" max="12570" width="5.7109375" customWidth="1"/>
    <col min="12801" max="12801" width="16.5703125" customWidth="1"/>
    <col min="12802" max="12802" width="18.7109375" customWidth="1"/>
    <col min="12803" max="12803" width="9.42578125" customWidth="1"/>
    <col min="12804" max="12804" width="14.85546875" customWidth="1"/>
    <col min="12805" max="12805" width="13.85546875" customWidth="1"/>
    <col min="12806" max="12806" width="12.42578125" customWidth="1"/>
    <col min="12807" max="12808" width="15" customWidth="1"/>
    <col min="12809" max="12826" width="5.7109375" customWidth="1"/>
    <col min="13057" max="13057" width="16.5703125" customWidth="1"/>
    <col min="13058" max="13058" width="18.7109375" customWidth="1"/>
    <col min="13059" max="13059" width="9.42578125" customWidth="1"/>
    <col min="13060" max="13060" width="14.85546875" customWidth="1"/>
    <col min="13061" max="13061" width="13.85546875" customWidth="1"/>
    <col min="13062" max="13062" width="12.42578125" customWidth="1"/>
    <col min="13063" max="13064" width="15" customWidth="1"/>
    <col min="13065" max="13082" width="5.7109375" customWidth="1"/>
    <col min="13313" max="13313" width="16.5703125" customWidth="1"/>
    <col min="13314" max="13314" width="18.7109375" customWidth="1"/>
    <col min="13315" max="13315" width="9.42578125" customWidth="1"/>
    <col min="13316" max="13316" width="14.85546875" customWidth="1"/>
    <col min="13317" max="13317" width="13.85546875" customWidth="1"/>
    <col min="13318" max="13318" width="12.42578125" customWidth="1"/>
    <col min="13319" max="13320" width="15" customWidth="1"/>
    <col min="13321" max="13338" width="5.7109375" customWidth="1"/>
    <col min="13569" max="13569" width="16.5703125" customWidth="1"/>
    <col min="13570" max="13570" width="18.7109375" customWidth="1"/>
    <col min="13571" max="13571" width="9.42578125" customWidth="1"/>
    <col min="13572" max="13572" width="14.85546875" customWidth="1"/>
    <col min="13573" max="13573" width="13.85546875" customWidth="1"/>
    <col min="13574" max="13574" width="12.42578125" customWidth="1"/>
    <col min="13575" max="13576" width="15" customWidth="1"/>
    <col min="13577" max="13594" width="5.7109375" customWidth="1"/>
    <col min="13825" max="13825" width="16.5703125" customWidth="1"/>
    <col min="13826" max="13826" width="18.7109375" customWidth="1"/>
    <col min="13827" max="13827" width="9.42578125" customWidth="1"/>
    <col min="13828" max="13828" width="14.85546875" customWidth="1"/>
    <col min="13829" max="13829" width="13.85546875" customWidth="1"/>
    <col min="13830" max="13830" width="12.42578125" customWidth="1"/>
    <col min="13831" max="13832" width="15" customWidth="1"/>
    <col min="13833" max="13850" width="5.7109375" customWidth="1"/>
    <col min="14081" max="14081" width="16.5703125" customWidth="1"/>
    <col min="14082" max="14082" width="18.7109375" customWidth="1"/>
    <col min="14083" max="14083" width="9.42578125" customWidth="1"/>
    <col min="14084" max="14084" width="14.85546875" customWidth="1"/>
    <col min="14085" max="14085" width="13.85546875" customWidth="1"/>
    <col min="14086" max="14086" width="12.42578125" customWidth="1"/>
    <col min="14087" max="14088" width="15" customWidth="1"/>
    <col min="14089" max="14106" width="5.7109375" customWidth="1"/>
    <col min="14337" max="14337" width="16.5703125" customWidth="1"/>
    <col min="14338" max="14338" width="18.7109375" customWidth="1"/>
    <col min="14339" max="14339" width="9.42578125" customWidth="1"/>
    <col min="14340" max="14340" width="14.85546875" customWidth="1"/>
    <col min="14341" max="14341" width="13.85546875" customWidth="1"/>
    <col min="14342" max="14342" width="12.42578125" customWidth="1"/>
    <col min="14343" max="14344" width="15" customWidth="1"/>
    <col min="14345" max="14362" width="5.7109375" customWidth="1"/>
    <col min="14593" max="14593" width="16.5703125" customWidth="1"/>
    <col min="14594" max="14594" width="18.7109375" customWidth="1"/>
    <col min="14595" max="14595" width="9.42578125" customWidth="1"/>
    <col min="14596" max="14596" width="14.85546875" customWidth="1"/>
    <col min="14597" max="14597" width="13.85546875" customWidth="1"/>
    <col min="14598" max="14598" width="12.42578125" customWidth="1"/>
    <col min="14599" max="14600" width="15" customWidth="1"/>
    <col min="14601" max="14618" width="5.7109375" customWidth="1"/>
    <col min="14849" max="14849" width="16.5703125" customWidth="1"/>
    <col min="14850" max="14850" width="18.7109375" customWidth="1"/>
    <col min="14851" max="14851" width="9.42578125" customWidth="1"/>
    <col min="14852" max="14852" width="14.85546875" customWidth="1"/>
    <col min="14853" max="14853" width="13.85546875" customWidth="1"/>
    <col min="14854" max="14854" width="12.42578125" customWidth="1"/>
    <col min="14855" max="14856" width="15" customWidth="1"/>
    <col min="14857" max="14874" width="5.7109375" customWidth="1"/>
    <col min="15105" max="15105" width="16.5703125" customWidth="1"/>
    <col min="15106" max="15106" width="18.7109375" customWidth="1"/>
    <col min="15107" max="15107" width="9.42578125" customWidth="1"/>
    <col min="15108" max="15108" width="14.85546875" customWidth="1"/>
    <col min="15109" max="15109" width="13.85546875" customWidth="1"/>
    <col min="15110" max="15110" width="12.42578125" customWidth="1"/>
    <col min="15111" max="15112" width="15" customWidth="1"/>
    <col min="15113" max="15130" width="5.7109375" customWidth="1"/>
    <col min="15361" max="15361" width="16.5703125" customWidth="1"/>
    <col min="15362" max="15362" width="18.7109375" customWidth="1"/>
    <col min="15363" max="15363" width="9.42578125" customWidth="1"/>
    <col min="15364" max="15364" width="14.85546875" customWidth="1"/>
    <col min="15365" max="15365" width="13.85546875" customWidth="1"/>
    <col min="15366" max="15366" width="12.42578125" customWidth="1"/>
    <col min="15367" max="15368" width="15" customWidth="1"/>
    <col min="15369" max="15386" width="5.7109375" customWidth="1"/>
    <col min="15617" max="15617" width="16.5703125" customWidth="1"/>
    <col min="15618" max="15618" width="18.7109375" customWidth="1"/>
    <col min="15619" max="15619" width="9.42578125" customWidth="1"/>
    <col min="15620" max="15620" width="14.85546875" customWidth="1"/>
    <col min="15621" max="15621" width="13.85546875" customWidth="1"/>
    <col min="15622" max="15622" width="12.42578125" customWidth="1"/>
    <col min="15623" max="15624" width="15" customWidth="1"/>
    <col min="15625" max="15642" width="5.7109375" customWidth="1"/>
    <col min="15873" max="15873" width="16.5703125" customWidth="1"/>
    <col min="15874" max="15874" width="18.7109375" customWidth="1"/>
    <col min="15875" max="15875" width="9.42578125" customWidth="1"/>
    <col min="15876" max="15876" width="14.85546875" customWidth="1"/>
    <col min="15877" max="15877" width="13.85546875" customWidth="1"/>
    <col min="15878" max="15878" width="12.42578125" customWidth="1"/>
    <col min="15879" max="15880" width="15" customWidth="1"/>
    <col min="15881" max="15898" width="5.7109375" customWidth="1"/>
    <col min="16129" max="16129" width="16.5703125" customWidth="1"/>
    <col min="16130" max="16130" width="18.7109375" customWidth="1"/>
    <col min="16131" max="16131" width="9.42578125" customWidth="1"/>
    <col min="16132" max="16132" width="14.85546875" customWidth="1"/>
    <col min="16133" max="16133" width="13.85546875" customWidth="1"/>
    <col min="16134" max="16134" width="12.42578125" customWidth="1"/>
    <col min="16135" max="16136" width="15" customWidth="1"/>
    <col min="16137" max="16154" width="5.7109375" customWidth="1"/>
  </cols>
  <sheetData>
    <row r="1" spans="1:31"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1"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1"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1" ht="30" customHeight="1" x14ac:dyDescent="0.25">
      <c r="A4" s="20" t="s">
        <v>17</v>
      </c>
      <c r="B4" s="12" t="s">
        <v>52</v>
      </c>
      <c r="C4" s="6">
        <f>VLOOKUP(B4,[21]Списки!$C$1:$E$40,2,FALSE)</f>
        <v>11510</v>
      </c>
      <c r="D4" s="6" t="str">
        <f>VLOOKUP(B4,[21]Списки!$C$1:$E$40,3,FALSE)</f>
        <v>СОШ с углуб.</v>
      </c>
      <c r="E4" s="19" t="s">
        <v>23</v>
      </c>
      <c r="F4" s="8">
        <v>55</v>
      </c>
      <c r="G4" s="8">
        <v>55</v>
      </c>
      <c r="H4" s="8">
        <f>C4*1000+1</f>
        <v>11510001</v>
      </c>
      <c r="I4" s="9">
        <v>2</v>
      </c>
      <c r="J4" s="9"/>
      <c r="K4" s="10">
        <v>0</v>
      </c>
      <c r="L4" s="10"/>
      <c r="M4" s="9">
        <v>0</v>
      </c>
      <c r="N4" s="9"/>
      <c r="O4" s="10">
        <v>2</v>
      </c>
      <c r="P4" s="10"/>
      <c r="Q4" s="9">
        <v>0</v>
      </c>
      <c r="R4" s="9"/>
      <c r="S4" s="10">
        <v>0</v>
      </c>
      <c r="T4" s="10"/>
      <c r="U4" s="9">
        <v>0</v>
      </c>
      <c r="V4" s="9"/>
      <c r="W4" s="10"/>
      <c r="X4" s="10">
        <v>1</v>
      </c>
      <c r="Y4" s="9">
        <v>1</v>
      </c>
      <c r="Z4" s="9"/>
      <c r="AA4" s="11">
        <f>IF(COUNTBLANK(I4:Z4)&lt;=9,SUM(I4:Z4),"Не писал")</f>
        <v>6</v>
      </c>
      <c r="AC4" s="83" t="s">
        <v>81</v>
      </c>
      <c r="AD4" s="83" t="s">
        <v>150</v>
      </c>
      <c r="AE4" s="83" t="s">
        <v>106</v>
      </c>
    </row>
    <row r="5" spans="1:31" ht="30" customHeight="1" x14ac:dyDescent="0.25">
      <c r="A5" s="20" t="str">
        <f>A4</f>
        <v>Московский</v>
      </c>
      <c r="B5" s="12" t="str">
        <f t="shared" ref="B5:G20" si="0">B4</f>
        <v>ГБОУ СОШ №510</v>
      </c>
      <c r="C5" s="6">
        <f t="shared" si="0"/>
        <v>11510</v>
      </c>
      <c r="D5" s="6" t="str">
        <f t="shared" si="0"/>
        <v>СОШ с углуб.</v>
      </c>
      <c r="E5" s="8" t="str">
        <f t="shared" si="0"/>
        <v>3а</v>
      </c>
      <c r="F5" s="8">
        <f t="shared" si="0"/>
        <v>55</v>
      </c>
      <c r="G5" s="8">
        <f t="shared" si="0"/>
        <v>55</v>
      </c>
      <c r="H5" s="8">
        <f>H4+1</f>
        <v>11510002</v>
      </c>
      <c r="I5" s="9"/>
      <c r="J5" s="9">
        <v>2</v>
      </c>
      <c r="K5" s="10">
        <v>1</v>
      </c>
      <c r="L5" s="10"/>
      <c r="M5" s="9"/>
      <c r="N5" s="9">
        <v>0</v>
      </c>
      <c r="O5" s="10">
        <v>2</v>
      </c>
      <c r="P5" s="10"/>
      <c r="Q5" s="9">
        <v>1</v>
      </c>
      <c r="R5" s="9"/>
      <c r="S5" s="10">
        <v>0</v>
      </c>
      <c r="T5" s="10"/>
      <c r="U5" s="9">
        <v>0</v>
      </c>
      <c r="V5" s="9"/>
      <c r="W5" s="10">
        <v>1</v>
      </c>
      <c r="X5" s="10"/>
      <c r="Y5" s="9">
        <v>1</v>
      </c>
      <c r="Z5" s="9"/>
      <c r="AA5" s="11">
        <f t="shared" ref="AA5:AA31" si="1">IF(COUNTBLANK(I5:Z5)&lt;=9,SUM(I5:Z5),"Не писал")</f>
        <v>8</v>
      </c>
      <c r="AC5" s="83">
        <v>0</v>
      </c>
      <c r="AD5" s="83">
        <f>COUNTIF(AA$4:AA$58,AC5)</f>
        <v>0</v>
      </c>
      <c r="AE5" s="125">
        <f>AD5/$AD$19</f>
        <v>0</v>
      </c>
    </row>
    <row r="6" spans="1:31" ht="30" customHeight="1" x14ac:dyDescent="0.25">
      <c r="A6" s="20" t="str">
        <f t="shared" ref="A6:G21" si="2">A5</f>
        <v>Московский</v>
      </c>
      <c r="B6" s="12" t="str">
        <f t="shared" si="0"/>
        <v>ГБОУ СОШ №510</v>
      </c>
      <c r="C6" s="6">
        <f t="shared" si="0"/>
        <v>11510</v>
      </c>
      <c r="D6" s="6" t="str">
        <f t="shared" si="0"/>
        <v>СОШ с углуб.</v>
      </c>
      <c r="E6" s="8" t="str">
        <f t="shared" si="0"/>
        <v>3а</v>
      </c>
      <c r="F6" s="8">
        <f t="shared" si="0"/>
        <v>55</v>
      </c>
      <c r="G6" s="8">
        <f t="shared" si="0"/>
        <v>55</v>
      </c>
      <c r="H6" s="8">
        <f t="shared" ref="H6:H58" si="3">H5+1</f>
        <v>11510003</v>
      </c>
      <c r="I6" s="9"/>
      <c r="J6" s="9">
        <v>2</v>
      </c>
      <c r="K6" s="10">
        <v>1</v>
      </c>
      <c r="L6" s="10"/>
      <c r="M6" s="9"/>
      <c r="N6" s="9">
        <v>0</v>
      </c>
      <c r="O6" s="10">
        <v>2</v>
      </c>
      <c r="P6" s="10"/>
      <c r="Q6" s="9">
        <v>1</v>
      </c>
      <c r="R6" s="9"/>
      <c r="S6" s="10"/>
      <c r="T6" s="10">
        <v>1</v>
      </c>
      <c r="U6" s="9">
        <v>0</v>
      </c>
      <c r="V6" s="9"/>
      <c r="W6" s="10">
        <v>2</v>
      </c>
      <c r="X6" s="10"/>
      <c r="Y6" s="9">
        <v>1</v>
      </c>
      <c r="Z6" s="9"/>
      <c r="AA6" s="11">
        <f t="shared" si="1"/>
        <v>10</v>
      </c>
      <c r="AC6" s="83">
        <v>1</v>
      </c>
      <c r="AD6" s="83">
        <f t="shared" ref="AD6:AD18" si="4">COUNTIF(AA$4:AA$58,AC6)</f>
        <v>0</v>
      </c>
      <c r="AE6" s="125">
        <f t="shared" ref="AE6:AE18" si="5">AD6/$AD$19</f>
        <v>0</v>
      </c>
    </row>
    <row r="7" spans="1:31" ht="30" customHeight="1" x14ac:dyDescent="0.25">
      <c r="A7" s="20" t="str">
        <f t="shared" si="2"/>
        <v>Московский</v>
      </c>
      <c r="B7" s="12" t="str">
        <f t="shared" si="0"/>
        <v>ГБОУ СОШ №510</v>
      </c>
      <c r="C7" s="6">
        <f t="shared" si="0"/>
        <v>11510</v>
      </c>
      <c r="D7" s="6" t="str">
        <f t="shared" si="0"/>
        <v>СОШ с углуб.</v>
      </c>
      <c r="E7" s="8" t="str">
        <f t="shared" si="0"/>
        <v>3а</v>
      </c>
      <c r="F7" s="8">
        <f t="shared" si="0"/>
        <v>55</v>
      </c>
      <c r="G7" s="8">
        <f t="shared" si="0"/>
        <v>55</v>
      </c>
      <c r="H7" s="8">
        <f t="shared" si="3"/>
        <v>11510004</v>
      </c>
      <c r="I7" s="9">
        <v>2</v>
      </c>
      <c r="J7" s="9"/>
      <c r="K7" s="10">
        <v>1</v>
      </c>
      <c r="L7" s="10"/>
      <c r="M7" s="9"/>
      <c r="N7" s="9">
        <v>0</v>
      </c>
      <c r="O7" s="10">
        <v>2</v>
      </c>
      <c r="P7" s="10"/>
      <c r="Q7" s="9">
        <v>1</v>
      </c>
      <c r="R7" s="9"/>
      <c r="S7" s="10"/>
      <c r="T7" s="10">
        <v>0</v>
      </c>
      <c r="U7" s="9"/>
      <c r="V7" s="9">
        <v>0</v>
      </c>
      <c r="W7" s="10">
        <v>2</v>
      </c>
      <c r="X7" s="10"/>
      <c r="Y7" s="9">
        <v>1</v>
      </c>
      <c r="Z7" s="9"/>
      <c r="AA7" s="11">
        <f t="shared" si="1"/>
        <v>9</v>
      </c>
      <c r="AC7" s="83">
        <v>2</v>
      </c>
      <c r="AD7" s="83">
        <f t="shared" si="4"/>
        <v>0</v>
      </c>
      <c r="AE7" s="125">
        <f t="shared" si="5"/>
        <v>0</v>
      </c>
    </row>
    <row r="8" spans="1:31" ht="30" customHeight="1" x14ac:dyDescent="0.25">
      <c r="A8" s="20" t="str">
        <f t="shared" si="2"/>
        <v>Московский</v>
      </c>
      <c r="B8" s="12" t="str">
        <f t="shared" si="0"/>
        <v>ГБОУ СОШ №510</v>
      </c>
      <c r="C8" s="6">
        <f t="shared" si="0"/>
        <v>11510</v>
      </c>
      <c r="D8" s="6" t="str">
        <f t="shared" si="0"/>
        <v>СОШ с углуб.</v>
      </c>
      <c r="E8" s="8" t="str">
        <f t="shared" si="0"/>
        <v>3а</v>
      </c>
      <c r="F8" s="8">
        <f t="shared" si="0"/>
        <v>55</v>
      </c>
      <c r="G8" s="8">
        <f t="shared" si="0"/>
        <v>55</v>
      </c>
      <c r="H8" s="8">
        <f t="shared" si="3"/>
        <v>11510005</v>
      </c>
      <c r="I8" s="9">
        <v>1</v>
      </c>
      <c r="J8" s="9"/>
      <c r="K8" s="10"/>
      <c r="L8" s="10">
        <v>1</v>
      </c>
      <c r="M8" s="9">
        <v>1</v>
      </c>
      <c r="N8" s="9"/>
      <c r="O8" s="10"/>
      <c r="P8" s="10">
        <v>2</v>
      </c>
      <c r="Q8" s="9"/>
      <c r="R8" s="9">
        <v>2</v>
      </c>
      <c r="S8" s="10">
        <v>1</v>
      </c>
      <c r="T8" s="10"/>
      <c r="U8" s="9">
        <v>1</v>
      </c>
      <c r="V8" s="9"/>
      <c r="W8" s="10">
        <v>2</v>
      </c>
      <c r="X8" s="10"/>
      <c r="Y8" s="9">
        <v>1</v>
      </c>
      <c r="Z8" s="9"/>
      <c r="AA8" s="11">
        <f t="shared" si="1"/>
        <v>12</v>
      </c>
      <c r="AC8" s="83">
        <v>3</v>
      </c>
      <c r="AD8" s="83">
        <f t="shared" si="4"/>
        <v>0</v>
      </c>
      <c r="AE8" s="125">
        <f t="shared" si="5"/>
        <v>0</v>
      </c>
    </row>
    <row r="9" spans="1:31" ht="30" customHeight="1" x14ac:dyDescent="0.25">
      <c r="A9" s="20" t="str">
        <f t="shared" si="2"/>
        <v>Московский</v>
      </c>
      <c r="B9" s="12" t="str">
        <f t="shared" si="0"/>
        <v>ГБОУ СОШ №510</v>
      </c>
      <c r="C9" s="6">
        <f t="shared" si="0"/>
        <v>11510</v>
      </c>
      <c r="D9" s="6" t="str">
        <f t="shared" si="0"/>
        <v>СОШ с углуб.</v>
      </c>
      <c r="E9" s="8" t="str">
        <f t="shared" si="0"/>
        <v>3а</v>
      </c>
      <c r="F9" s="8">
        <f t="shared" si="0"/>
        <v>55</v>
      </c>
      <c r="G9" s="8">
        <f t="shared" si="0"/>
        <v>55</v>
      </c>
      <c r="H9" s="8">
        <f t="shared" si="3"/>
        <v>11510006</v>
      </c>
      <c r="I9" s="9"/>
      <c r="J9" s="9">
        <v>1</v>
      </c>
      <c r="K9" s="10">
        <v>1</v>
      </c>
      <c r="L9" s="10"/>
      <c r="M9" s="9">
        <v>1</v>
      </c>
      <c r="N9" s="9"/>
      <c r="O9" s="10"/>
      <c r="P9" s="10">
        <v>1</v>
      </c>
      <c r="Q9" s="9">
        <v>0</v>
      </c>
      <c r="R9" s="9"/>
      <c r="S9" s="10"/>
      <c r="T9" s="10">
        <v>0</v>
      </c>
      <c r="U9" s="9"/>
      <c r="V9" s="9">
        <v>0</v>
      </c>
      <c r="W9" s="10"/>
      <c r="X9" s="10">
        <v>0</v>
      </c>
      <c r="Y9" s="9">
        <v>1</v>
      </c>
      <c r="Z9" s="9"/>
      <c r="AA9" s="11">
        <f t="shared" si="1"/>
        <v>5</v>
      </c>
      <c r="AC9" s="83">
        <v>4</v>
      </c>
      <c r="AD9" s="83">
        <f t="shared" si="4"/>
        <v>0</v>
      </c>
      <c r="AE9" s="125">
        <f t="shared" si="5"/>
        <v>0</v>
      </c>
    </row>
    <row r="10" spans="1:31" ht="30" customHeight="1" x14ac:dyDescent="0.25">
      <c r="A10" s="20" t="str">
        <f t="shared" si="2"/>
        <v>Московский</v>
      </c>
      <c r="B10" s="12" t="str">
        <f t="shared" si="0"/>
        <v>ГБОУ СОШ №510</v>
      </c>
      <c r="C10" s="6">
        <f t="shared" si="0"/>
        <v>11510</v>
      </c>
      <c r="D10" s="6" t="str">
        <f t="shared" si="0"/>
        <v>СОШ с углуб.</v>
      </c>
      <c r="E10" s="8" t="str">
        <f t="shared" si="0"/>
        <v>3а</v>
      </c>
      <c r="F10" s="8">
        <f t="shared" si="0"/>
        <v>55</v>
      </c>
      <c r="G10" s="8">
        <f t="shared" si="0"/>
        <v>55</v>
      </c>
      <c r="H10" s="8">
        <f t="shared" si="3"/>
        <v>11510007</v>
      </c>
      <c r="I10" s="9"/>
      <c r="J10" s="9">
        <v>0</v>
      </c>
      <c r="K10" s="10">
        <v>1</v>
      </c>
      <c r="L10" s="10"/>
      <c r="M10" s="9">
        <v>0</v>
      </c>
      <c r="N10" s="9"/>
      <c r="O10" s="10"/>
      <c r="P10" s="10">
        <v>2</v>
      </c>
      <c r="Q10" s="9">
        <v>2</v>
      </c>
      <c r="R10" s="9"/>
      <c r="S10" s="10">
        <v>1</v>
      </c>
      <c r="T10" s="10"/>
      <c r="U10" s="9"/>
      <c r="V10" s="9">
        <v>0</v>
      </c>
      <c r="W10" s="10">
        <v>2</v>
      </c>
      <c r="X10" s="10"/>
      <c r="Y10" s="9">
        <v>1</v>
      </c>
      <c r="Z10" s="9"/>
      <c r="AA10" s="11">
        <f t="shared" si="1"/>
        <v>9</v>
      </c>
      <c r="AC10" s="83">
        <v>5</v>
      </c>
      <c r="AD10" s="83">
        <f t="shared" si="4"/>
        <v>3</v>
      </c>
      <c r="AE10" s="125">
        <f t="shared" si="5"/>
        <v>5.4545454545454543E-2</v>
      </c>
    </row>
    <row r="11" spans="1:31" ht="30" customHeight="1" x14ac:dyDescent="0.25">
      <c r="A11" s="20" t="str">
        <f t="shared" si="2"/>
        <v>Московский</v>
      </c>
      <c r="B11" s="12" t="str">
        <f t="shared" si="0"/>
        <v>ГБОУ СОШ №510</v>
      </c>
      <c r="C11" s="6">
        <f t="shared" si="0"/>
        <v>11510</v>
      </c>
      <c r="D11" s="6" t="str">
        <f t="shared" si="0"/>
        <v>СОШ с углуб.</v>
      </c>
      <c r="E11" s="8" t="str">
        <f t="shared" si="0"/>
        <v>3а</v>
      </c>
      <c r="F11" s="8">
        <f t="shared" si="0"/>
        <v>55</v>
      </c>
      <c r="G11" s="8">
        <f t="shared" si="0"/>
        <v>55</v>
      </c>
      <c r="H11" s="8">
        <f t="shared" si="3"/>
        <v>11510008</v>
      </c>
      <c r="I11" s="9">
        <v>2</v>
      </c>
      <c r="J11" s="9"/>
      <c r="K11" s="10">
        <v>1</v>
      </c>
      <c r="L11" s="10"/>
      <c r="M11" s="9">
        <v>1</v>
      </c>
      <c r="N11" s="9"/>
      <c r="O11" s="10"/>
      <c r="P11" s="10">
        <v>2</v>
      </c>
      <c r="Q11" s="9">
        <v>2</v>
      </c>
      <c r="R11" s="9"/>
      <c r="S11" s="10">
        <v>1</v>
      </c>
      <c r="T11" s="10"/>
      <c r="U11" s="9"/>
      <c r="V11" s="9">
        <v>1</v>
      </c>
      <c r="W11" s="10"/>
      <c r="X11" s="10">
        <v>2</v>
      </c>
      <c r="Y11" s="9">
        <v>1</v>
      </c>
      <c r="Z11" s="9"/>
      <c r="AA11" s="11">
        <f t="shared" si="1"/>
        <v>13</v>
      </c>
      <c r="AC11" s="83">
        <v>6</v>
      </c>
      <c r="AD11" s="83">
        <f t="shared" si="4"/>
        <v>1</v>
      </c>
      <c r="AE11" s="125">
        <f t="shared" si="5"/>
        <v>1.8181818181818181E-2</v>
      </c>
    </row>
    <row r="12" spans="1:31" ht="30" customHeight="1" x14ac:dyDescent="0.25">
      <c r="A12" s="20" t="str">
        <f t="shared" si="2"/>
        <v>Московский</v>
      </c>
      <c r="B12" s="12" t="str">
        <f t="shared" si="0"/>
        <v>ГБОУ СОШ №510</v>
      </c>
      <c r="C12" s="6">
        <f t="shared" si="0"/>
        <v>11510</v>
      </c>
      <c r="D12" s="6" t="str">
        <f t="shared" si="0"/>
        <v>СОШ с углуб.</v>
      </c>
      <c r="E12" s="8" t="str">
        <f t="shared" si="0"/>
        <v>3а</v>
      </c>
      <c r="F12" s="8">
        <f t="shared" si="0"/>
        <v>55</v>
      </c>
      <c r="G12" s="8">
        <f t="shared" si="0"/>
        <v>55</v>
      </c>
      <c r="H12" s="8">
        <f t="shared" si="3"/>
        <v>11510009</v>
      </c>
      <c r="I12" s="9"/>
      <c r="J12" s="9">
        <v>2</v>
      </c>
      <c r="K12" s="10">
        <v>1</v>
      </c>
      <c r="L12" s="10"/>
      <c r="M12" s="9">
        <v>1</v>
      </c>
      <c r="N12" s="9"/>
      <c r="O12" s="10">
        <v>1</v>
      </c>
      <c r="P12" s="10"/>
      <c r="Q12" s="9">
        <v>2</v>
      </c>
      <c r="R12" s="9"/>
      <c r="S12" s="10">
        <v>1</v>
      </c>
      <c r="T12" s="10"/>
      <c r="U12" s="9">
        <v>1</v>
      </c>
      <c r="V12" s="9"/>
      <c r="W12" s="10">
        <v>2</v>
      </c>
      <c r="X12" s="10"/>
      <c r="Y12" s="9">
        <v>1</v>
      </c>
      <c r="Z12" s="9"/>
      <c r="AA12" s="11">
        <f t="shared" si="1"/>
        <v>12</v>
      </c>
      <c r="AC12" s="83">
        <v>7</v>
      </c>
      <c r="AD12" s="83">
        <f t="shared" si="4"/>
        <v>8</v>
      </c>
      <c r="AE12" s="125">
        <f t="shared" si="5"/>
        <v>0.14545454545454545</v>
      </c>
    </row>
    <row r="13" spans="1:31" ht="30" customHeight="1" x14ac:dyDescent="0.25">
      <c r="A13" s="20" t="str">
        <f t="shared" si="2"/>
        <v>Московский</v>
      </c>
      <c r="B13" s="12" t="str">
        <f t="shared" si="0"/>
        <v>ГБОУ СОШ №510</v>
      </c>
      <c r="C13" s="6">
        <f t="shared" si="0"/>
        <v>11510</v>
      </c>
      <c r="D13" s="6" t="str">
        <f t="shared" si="0"/>
        <v>СОШ с углуб.</v>
      </c>
      <c r="E13" s="8" t="str">
        <f t="shared" si="0"/>
        <v>3а</v>
      </c>
      <c r="F13" s="8">
        <f t="shared" si="0"/>
        <v>55</v>
      </c>
      <c r="G13" s="8">
        <f t="shared" si="0"/>
        <v>55</v>
      </c>
      <c r="H13" s="8">
        <f t="shared" si="3"/>
        <v>11510010</v>
      </c>
      <c r="I13" s="9"/>
      <c r="J13" s="9">
        <v>2</v>
      </c>
      <c r="K13" s="10">
        <v>1</v>
      </c>
      <c r="L13" s="10"/>
      <c r="M13" s="9">
        <v>1</v>
      </c>
      <c r="N13" s="9"/>
      <c r="O13" s="10">
        <v>2</v>
      </c>
      <c r="P13" s="10"/>
      <c r="Q13" s="9">
        <v>1</v>
      </c>
      <c r="R13" s="9"/>
      <c r="S13" s="10">
        <v>1</v>
      </c>
      <c r="T13" s="10"/>
      <c r="U13" s="9">
        <v>1</v>
      </c>
      <c r="V13" s="9"/>
      <c r="W13" s="10">
        <v>2</v>
      </c>
      <c r="X13" s="10"/>
      <c r="Y13" s="9">
        <v>1</v>
      </c>
      <c r="Z13" s="9"/>
      <c r="AA13" s="11">
        <f t="shared" si="1"/>
        <v>12</v>
      </c>
      <c r="AC13" s="83">
        <v>8</v>
      </c>
      <c r="AD13" s="83">
        <f t="shared" si="4"/>
        <v>8</v>
      </c>
      <c r="AE13" s="125">
        <f t="shared" si="5"/>
        <v>0.14545454545454545</v>
      </c>
    </row>
    <row r="14" spans="1:31" ht="30" customHeight="1" x14ac:dyDescent="0.25">
      <c r="A14" s="20" t="str">
        <f t="shared" si="2"/>
        <v>Московский</v>
      </c>
      <c r="B14" s="12" t="str">
        <f t="shared" si="0"/>
        <v>ГБОУ СОШ №510</v>
      </c>
      <c r="C14" s="6">
        <f t="shared" si="0"/>
        <v>11510</v>
      </c>
      <c r="D14" s="6" t="str">
        <f t="shared" si="0"/>
        <v>СОШ с углуб.</v>
      </c>
      <c r="E14" s="8" t="str">
        <f t="shared" si="0"/>
        <v>3а</v>
      </c>
      <c r="F14" s="8">
        <f t="shared" si="0"/>
        <v>55</v>
      </c>
      <c r="G14" s="8">
        <f t="shared" si="0"/>
        <v>55</v>
      </c>
      <c r="H14" s="8">
        <f t="shared" si="3"/>
        <v>11510011</v>
      </c>
      <c r="I14" s="9"/>
      <c r="J14" s="9">
        <v>0</v>
      </c>
      <c r="K14" s="10">
        <v>1</v>
      </c>
      <c r="L14" s="10"/>
      <c r="M14" s="9">
        <v>0</v>
      </c>
      <c r="N14" s="9"/>
      <c r="O14" s="10">
        <v>1</v>
      </c>
      <c r="P14" s="10"/>
      <c r="Q14" s="9"/>
      <c r="R14" s="9">
        <v>1</v>
      </c>
      <c r="S14" s="10">
        <v>0</v>
      </c>
      <c r="T14" s="10"/>
      <c r="U14" s="9"/>
      <c r="V14" s="9">
        <v>0</v>
      </c>
      <c r="W14" s="10">
        <v>2</v>
      </c>
      <c r="X14" s="10"/>
      <c r="Y14" s="9">
        <v>0</v>
      </c>
      <c r="Z14" s="9"/>
      <c r="AA14" s="11">
        <f t="shared" si="1"/>
        <v>5</v>
      </c>
      <c r="AC14" s="83">
        <v>9</v>
      </c>
      <c r="AD14" s="83">
        <f t="shared" si="4"/>
        <v>8</v>
      </c>
      <c r="AE14" s="125">
        <f t="shared" si="5"/>
        <v>0.14545454545454545</v>
      </c>
    </row>
    <row r="15" spans="1:31" ht="30" customHeight="1" x14ac:dyDescent="0.25">
      <c r="A15" s="20" t="str">
        <f t="shared" si="2"/>
        <v>Московский</v>
      </c>
      <c r="B15" s="12" t="str">
        <f t="shared" si="0"/>
        <v>ГБОУ СОШ №510</v>
      </c>
      <c r="C15" s="6">
        <f t="shared" si="0"/>
        <v>11510</v>
      </c>
      <c r="D15" s="6" t="str">
        <f t="shared" si="0"/>
        <v>СОШ с углуб.</v>
      </c>
      <c r="E15" s="8" t="str">
        <f t="shared" si="0"/>
        <v>3а</v>
      </c>
      <c r="F15" s="8">
        <f t="shared" si="0"/>
        <v>55</v>
      </c>
      <c r="G15" s="8">
        <f t="shared" si="0"/>
        <v>55</v>
      </c>
      <c r="H15" s="8">
        <f t="shared" si="3"/>
        <v>11510012</v>
      </c>
      <c r="I15" s="9"/>
      <c r="J15" s="9">
        <v>1</v>
      </c>
      <c r="K15" s="10"/>
      <c r="L15" s="10">
        <v>1</v>
      </c>
      <c r="M15" s="9">
        <v>0</v>
      </c>
      <c r="N15" s="9"/>
      <c r="O15" s="10">
        <v>2</v>
      </c>
      <c r="P15" s="10"/>
      <c r="Q15" s="9">
        <v>2</v>
      </c>
      <c r="R15" s="9"/>
      <c r="S15" s="10">
        <v>1</v>
      </c>
      <c r="T15" s="10"/>
      <c r="U15" s="9"/>
      <c r="V15" s="9">
        <v>0</v>
      </c>
      <c r="W15" s="10">
        <v>2</v>
      </c>
      <c r="X15" s="10"/>
      <c r="Y15" s="9">
        <v>1</v>
      </c>
      <c r="Z15" s="9"/>
      <c r="AA15" s="11">
        <f t="shared" si="1"/>
        <v>10</v>
      </c>
      <c r="AC15" s="83">
        <v>10</v>
      </c>
      <c r="AD15" s="83">
        <f t="shared" si="4"/>
        <v>7</v>
      </c>
      <c r="AE15" s="125">
        <f t="shared" si="5"/>
        <v>0.12727272727272726</v>
      </c>
    </row>
    <row r="16" spans="1:31" ht="30" customHeight="1" x14ac:dyDescent="0.25">
      <c r="A16" s="20" t="str">
        <f t="shared" si="2"/>
        <v>Московский</v>
      </c>
      <c r="B16" s="12" t="str">
        <f t="shared" si="0"/>
        <v>ГБОУ СОШ №510</v>
      </c>
      <c r="C16" s="6">
        <f t="shared" si="0"/>
        <v>11510</v>
      </c>
      <c r="D16" s="6" t="str">
        <f t="shared" si="0"/>
        <v>СОШ с углуб.</v>
      </c>
      <c r="E16" s="8" t="str">
        <f t="shared" si="0"/>
        <v>3а</v>
      </c>
      <c r="F16" s="8">
        <f t="shared" si="0"/>
        <v>55</v>
      </c>
      <c r="G16" s="8">
        <f t="shared" si="0"/>
        <v>55</v>
      </c>
      <c r="H16" s="8">
        <f t="shared" si="3"/>
        <v>11510013</v>
      </c>
      <c r="I16" s="9"/>
      <c r="J16" s="9">
        <v>1</v>
      </c>
      <c r="K16" s="10"/>
      <c r="L16" s="10">
        <v>1</v>
      </c>
      <c r="M16" s="9">
        <v>1</v>
      </c>
      <c r="N16" s="9"/>
      <c r="O16" s="10">
        <v>2</v>
      </c>
      <c r="P16" s="10"/>
      <c r="Q16" s="9"/>
      <c r="R16" s="9">
        <v>2</v>
      </c>
      <c r="S16" s="10"/>
      <c r="T16" s="10">
        <v>1</v>
      </c>
      <c r="U16" s="9"/>
      <c r="V16" s="9">
        <v>0</v>
      </c>
      <c r="W16" s="10">
        <v>2</v>
      </c>
      <c r="X16" s="10"/>
      <c r="Y16" s="9">
        <v>1</v>
      </c>
      <c r="Z16" s="9"/>
      <c r="AA16" s="11">
        <f t="shared" si="1"/>
        <v>11</v>
      </c>
      <c r="AC16" s="83">
        <v>11</v>
      </c>
      <c r="AD16" s="83">
        <f t="shared" si="4"/>
        <v>8</v>
      </c>
      <c r="AE16" s="125">
        <f t="shared" si="5"/>
        <v>0.14545454545454545</v>
      </c>
    </row>
    <row r="17" spans="1:31" ht="30" customHeight="1" x14ac:dyDescent="0.25">
      <c r="A17" s="20" t="str">
        <f t="shared" si="2"/>
        <v>Московский</v>
      </c>
      <c r="B17" s="12" t="str">
        <f t="shared" si="0"/>
        <v>ГБОУ СОШ №510</v>
      </c>
      <c r="C17" s="6">
        <f t="shared" si="0"/>
        <v>11510</v>
      </c>
      <c r="D17" s="6" t="str">
        <f t="shared" si="0"/>
        <v>СОШ с углуб.</v>
      </c>
      <c r="E17" s="8" t="str">
        <f t="shared" si="0"/>
        <v>3а</v>
      </c>
      <c r="F17" s="8">
        <f t="shared" si="0"/>
        <v>55</v>
      </c>
      <c r="G17" s="8">
        <f t="shared" si="0"/>
        <v>55</v>
      </c>
      <c r="H17" s="8">
        <f t="shared" si="3"/>
        <v>11510014</v>
      </c>
      <c r="I17" s="9"/>
      <c r="J17" s="9">
        <v>1</v>
      </c>
      <c r="K17" s="10">
        <v>1</v>
      </c>
      <c r="L17" s="10"/>
      <c r="M17" s="9">
        <v>1</v>
      </c>
      <c r="N17" s="9"/>
      <c r="O17" s="10">
        <v>1</v>
      </c>
      <c r="P17" s="10"/>
      <c r="Q17" s="9"/>
      <c r="R17" s="9">
        <v>2</v>
      </c>
      <c r="S17" s="10">
        <v>1</v>
      </c>
      <c r="T17" s="10"/>
      <c r="U17" s="9"/>
      <c r="V17" s="9">
        <v>0</v>
      </c>
      <c r="W17" s="10">
        <v>2</v>
      </c>
      <c r="X17" s="10"/>
      <c r="Y17" s="9">
        <v>1</v>
      </c>
      <c r="Z17" s="9"/>
      <c r="AA17" s="11">
        <f t="shared" si="1"/>
        <v>10</v>
      </c>
      <c r="AC17" s="83">
        <v>12</v>
      </c>
      <c r="AD17" s="83">
        <f t="shared" si="4"/>
        <v>7</v>
      </c>
      <c r="AE17" s="125">
        <f t="shared" si="5"/>
        <v>0.12727272727272726</v>
      </c>
    </row>
    <row r="18" spans="1:31" ht="30" customHeight="1" x14ac:dyDescent="0.25">
      <c r="A18" s="20" t="str">
        <f t="shared" si="2"/>
        <v>Московский</v>
      </c>
      <c r="B18" s="12" t="str">
        <f t="shared" si="0"/>
        <v>ГБОУ СОШ №510</v>
      </c>
      <c r="C18" s="6">
        <f t="shared" si="0"/>
        <v>11510</v>
      </c>
      <c r="D18" s="6" t="str">
        <f t="shared" si="0"/>
        <v>СОШ с углуб.</v>
      </c>
      <c r="E18" s="8" t="str">
        <f t="shared" si="0"/>
        <v>3а</v>
      </c>
      <c r="F18" s="8">
        <f t="shared" si="0"/>
        <v>55</v>
      </c>
      <c r="G18" s="8">
        <f t="shared" si="0"/>
        <v>55</v>
      </c>
      <c r="H18" s="8">
        <f t="shared" si="3"/>
        <v>11510015</v>
      </c>
      <c r="I18" s="9"/>
      <c r="J18" s="9">
        <v>2</v>
      </c>
      <c r="K18" s="10">
        <v>0</v>
      </c>
      <c r="L18" s="10"/>
      <c r="M18" s="9">
        <v>1</v>
      </c>
      <c r="N18" s="9"/>
      <c r="O18" s="10">
        <v>2</v>
      </c>
      <c r="P18" s="10"/>
      <c r="Q18" s="9"/>
      <c r="R18" s="9">
        <v>2</v>
      </c>
      <c r="S18" s="10">
        <v>1</v>
      </c>
      <c r="T18" s="10"/>
      <c r="U18" s="9">
        <v>1</v>
      </c>
      <c r="V18" s="9"/>
      <c r="W18" s="10"/>
      <c r="X18" s="10">
        <v>2</v>
      </c>
      <c r="Y18" s="9">
        <v>1</v>
      </c>
      <c r="Z18" s="9"/>
      <c r="AA18" s="11">
        <f t="shared" si="1"/>
        <v>12</v>
      </c>
      <c r="AC18" s="83">
        <v>13</v>
      </c>
      <c r="AD18" s="83">
        <f t="shared" si="4"/>
        <v>5</v>
      </c>
      <c r="AE18" s="125">
        <f t="shared" si="5"/>
        <v>9.0909090909090912E-2</v>
      </c>
    </row>
    <row r="19" spans="1:31" ht="30" customHeight="1" x14ac:dyDescent="0.25">
      <c r="A19" s="20" t="str">
        <f t="shared" si="2"/>
        <v>Московский</v>
      </c>
      <c r="B19" s="12" t="str">
        <f t="shared" si="0"/>
        <v>ГБОУ СОШ №510</v>
      </c>
      <c r="C19" s="6">
        <f t="shared" si="0"/>
        <v>11510</v>
      </c>
      <c r="D19" s="6" t="str">
        <f t="shared" si="0"/>
        <v>СОШ с углуб.</v>
      </c>
      <c r="E19" s="8" t="str">
        <f t="shared" si="0"/>
        <v>3а</v>
      </c>
      <c r="F19" s="8">
        <f t="shared" si="0"/>
        <v>55</v>
      </c>
      <c r="G19" s="8">
        <f t="shared" si="0"/>
        <v>55</v>
      </c>
      <c r="H19" s="8">
        <f t="shared" si="3"/>
        <v>11510016</v>
      </c>
      <c r="I19" s="9"/>
      <c r="J19" s="9">
        <v>2</v>
      </c>
      <c r="K19" s="10">
        <v>1</v>
      </c>
      <c r="L19" s="10"/>
      <c r="M19" s="9"/>
      <c r="N19" s="9">
        <v>0</v>
      </c>
      <c r="O19" s="10">
        <v>2</v>
      </c>
      <c r="P19" s="10"/>
      <c r="Q19" s="9"/>
      <c r="R19" s="9">
        <v>2</v>
      </c>
      <c r="S19" s="10">
        <v>1</v>
      </c>
      <c r="T19" s="10"/>
      <c r="U19" s="9"/>
      <c r="V19" s="9">
        <v>0</v>
      </c>
      <c r="W19" s="10">
        <v>2</v>
      </c>
      <c r="X19" s="10"/>
      <c r="Y19" s="9">
        <v>1</v>
      </c>
      <c r="Z19" s="9"/>
      <c r="AA19" s="11">
        <f t="shared" si="1"/>
        <v>11</v>
      </c>
      <c r="AC19" s="52"/>
      <c r="AD19" s="85">
        <f>SUM(AD5:AD18)</f>
        <v>55</v>
      </c>
    </row>
    <row r="20" spans="1:31" ht="30" customHeight="1" x14ac:dyDescent="0.25">
      <c r="A20" s="20" t="str">
        <f t="shared" si="2"/>
        <v>Московский</v>
      </c>
      <c r="B20" s="12" t="str">
        <f t="shared" si="0"/>
        <v>ГБОУ СОШ №510</v>
      </c>
      <c r="C20" s="6">
        <f t="shared" si="0"/>
        <v>11510</v>
      </c>
      <c r="D20" s="6" t="str">
        <f t="shared" si="0"/>
        <v>СОШ с углуб.</v>
      </c>
      <c r="E20" s="8" t="str">
        <f t="shared" si="0"/>
        <v>3а</v>
      </c>
      <c r="F20" s="8">
        <f t="shared" si="0"/>
        <v>55</v>
      </c>
      <c r="G20" s="8">
        <f t="shared" si="0"/>
        <v>55</v>
      </c>
      <c r="H20" s="8">
        <f t="shared" si="3"/>
        <v>11510017</v>
      </c>
      <c r="I20" s="9"/>
      <c r="J20" s="9">
        <v>1</v>
      </c>
      <c r="K20" s="10">
        <v>1</v>
      </c>
      <c r="L20" s="10"/>
      <c r="M20" s="9">
        <v>0</v>
      </c>
      <c r="N20" s="9"/>
      <c r="O20" s="10">
        <v>2</v>
      </c>
      <c r="P20" s="10"/>
      <c r="Q20" s="9">
        <v>1</v>
      </c>
      <c r="R20" s="9"/>
      <c r="S20" s="10"/>
      <c r="T20" s="10">
        <v>0</v>
      </c>
      <c r="U20" s="9">
        <v>0</v>
      </c>
      <c r="V20" s="9"/>
      <c r="W20" s="10">
        <v>1</v>
      </c>
      <c r="X20" s="10"/>
      <c r="Y20" s="9">
        <v>1</v>
      </c>
      <c r="Z20" s="9"/>
      <c r="AA20" s="11">
        <f t="shared" si="1"/>
        <v>7</v>
      </c>
    </row>
    <row r="21" spans="1:31" ht="30" customHeight="1" x14ac:dyDescent="0.25">
      <c r="A21" s="20" t="str">
        <f t="shared" si="2"/>
        <v>Московский</v>
      </c>
      <c r="B21" s="12" t="str">
        <f t="shared" si="2"/>
        <v>ГБОУ СОШ №510</v>
      </c>
      <c r="C21" s="6">
        <f t="shared" si="2"/>
        <v>11510</v>
      </c>
      <c r="D21" s="6" t="str">
        <f t="shared" si="2"/>
        <v>СОШ с углуб.</v>
      </c>
      <c r="E21" s="8" t="str">
        <f t="shared" si="2"/>
        <v>3а</v>
      </c>
      <c r="F21" s="8">
        <f t="shared" si="2"/>
        <v>55</v>
      </c>
      <c r="G21" s="8">
        <f t="shared" si="2"/>
        <v>55</v>
      </c>
      <c r="H21" s="8">
        <f t="shared" si="3"/>
        <v>11510018</v>
      </c>
      <c r="I21" s="9"/>
      <c r="J21" s="9">
        <v>2</v>
      </c>
      <c r="K21" s="10">
        <v>1</v>
      </c>
      <c r="L21" s="10"/>
      <c r="M21" s="9">
        <v>0</v>
      </c>
      <c r="N21" s="9"/>
      <c r="O21" s="10">
        <v>2</v>
      </c>
      <c r="P21" s="10"/>
      <c r="Q21" s="9">
        <v>0</v>
      </c>
      <c r="R21" s="9"/>
      <c r="S21" s="10">
        <v>0</v>
      </c>
      <c r="T21" s="10"/>
      <c r="U21" s="9"/>
      <c r="V21" s="9">
        <v>0</v>
      </c>
      <c r="W21" s="10"/>
      <c r="X21" s="10">
        <v>1</v>
      </c>
      <c r="Y21" s="9">
        <v>1</v>
      </c>
      <c r="Z21" s="9"/>
      <c r="AA21" s="11">
        <f t="shared" si="1"/>
        <v>7</v>
      </c>
    </row>
    <row r="22" spans="1:31" ht="30" customHeight="1" x14ac:dyDescent="0.25">
      <c r="A22" s="20" t="str">
        <f t="shared" ref="A22:G37" si="6">A21</f>
        <v>Московский</v>
      </c>
      <c r="B22" s="12" t="str">
        <f t="shared" si="6"/>
        <v>ГБОУ СОШ №510</v>
      </c>
      <c r="C22" s="6">
        <f t="shared" si="6"/>
        <v>11510</v>
      </c>
      <c r="D22" s="6" t="str">
        <f t="shared" si="6"/>
        <v>СОШ с углуб.</v>
      </c>
      <c r="E22" s="8" t="str">
        <f t="shared" si="6"/>
        <v>3а</v>
      </c>
      <c r="F22" s="8">
        <f t="shared" si="6"/>
        <v>55</v>
      </c>
      <c r="G22" s="8">
        <f t="shared" si="6"/>
        <v>55</v>
      </c>
      <c r="H22" s="8">
        <f t="shared" si="3"/>
        <v>11510019</v>
      </c>
      <c r="I22" s="9"/>
      <c r="J22" s="9">
        <v>2</v>
      </c>
      <c r="K22" s="10">
        <v>1</v>
      </c>
      <c r="L22" s="10"/>
      <c r="M22" s="9">
        <v>1</v>
      </c>
      <c r="N22" s="9"/>
      <c r="O22" s="10">
        <v>2</v>
      </c>
      <c r="P22" s="10"/>
      <c r="Q22" s="9"/>
      <c r="R22" s="9">
        <v>2</v>
      </c>
      <c r="S22" s="10">
        <v>1</v>
      </c>
      <c r="T22" s="10"/>
      <c r="U22" s="9">
        <v>1</v>
      </c>
      <c r="V22" s="9"/>
      <c r="W22" s="10"/>
      <c r="X22" s="10">
        <v>2</v>
      </c>
      <c r="Y22" s="9">
        <v>1</v>
      </c>
      <c r="Z22" s="9"/>
      <c r="AA22" s="11">
        <f t="shared" si="1"/>
        <v>13</v>
      </c>
    </row>
    <row r="23" spans="1:31" ht="30" customHeight="1" x14ac:dyDescent="0.25">
      <c r="A23" s="20" t="str">
        <f t="shared" si="6"/>
        <v>Московский</v>
      </c>
      <c r="B23" s="12" t="str">
        <f t="shared" si="6"/>
        <v>ГБОУ СОШ №510</v>
      </c>
      <c r="C23" s="6">
        <f t="shared" si="6"/>
        <v>11510</v>
      </c>
      <c r="D23" s="6" t="str">
        <f t="shared" si="6"/>
        <v>СОШ с углуб.</v>
      </c>
      <c r="E23" s="8" t="str">
        <f t="shared" si="6"/>
        <v>3а</v>
      </c>
      <c r="F23" s="8">
        <f t="shared" si="6"/>
        <v>55</v>
      </c>
      <c r="G23" s="8">
        <f t="shared" si="6"/>
        <v>55</v>
      </c>
      <c r="H23" s="8">
        <f t="shared" si="3"/>
        <v>11510020</v>
      </c>
      <c r="I23" s="9"/>
      <c r="J23" s="9">
        <v>1</v>
      </c>
      <c r="K23" s="10"/>
      <c r="L23" s="10">
        <v>1</v>
      </c>
      <c r="M23" s="9">
        <v>0</v>
      </c>
      <c r="N23" s="9"/>
      <c r="O23" s="10"/>
      <c r="P23" s="10">
        <v>1</v>
      </c>
      <c r="Q23" s="9"/>
      <c r="R23" s="9">
        <v>2</v>
      </c>
      <c r="S23" s="10">
        <v>0</v>
      </c>
      <c r="T23" s="10"/>
      <c r="U23" s="9">
        <v>1</v>
      </c>
      <c r="V23" s="9"/>
      <c r="W23" s="10">
        <v>2</v>
      </c>
      <c r="X23" s="10"/>
      <c r="Y23" s="9">
        <v>1</v>
      </c>
      <c r="Z23" s="9"/>
      <c r="AA23" s="11">
        <f t="shared" si="1"/>
        <v>9</v>
      </c>
    </row>
    <row r="24" spans="1:31" ht="30" customHeight="1" x14ac:dyDescent="0.25">
      <c r="A24" s="20" t="str">
        <f t="shared" si="6"/>
        <v>Московский</v>
      </c>
      <c r="B24" s="12" t="str">
        <f t="shared" si="6"/>
        <v>ГБОУ СОШ №510</v>
      </c>
      <c r="C24" s="6">
        <f t="shared" si="6"/>
        <v>11510</v>
      </c>
      <c r="D24" s="6" t="str">
        <f t="shared" si="6"/>
        <v>СОШ с углуб.</v>
      </c>
      <c r="E24" s="8" t="str">
        <f t="shared" si="6"/>
        <v>3а</v>
      </c>
      <c r="F24" s="8">
        <f t="shared" si="6"/>
        <v>55</v>
      </c>
      <c r="G24" s="8">
        <f t="shared" si="6"/>
        <v>55</v>
      </c>
      <c r="H24" s="8">
        <f t="shared" si="3"/>
        <v>11510021</v>
      </c>
      <c r="I24" s="9"/>
      <c r="J24" s="9">
        <v>1</v>
      </c>
      <c r="K24" s="10"/>
      <c r="L24" s="10">
        <v>1</v>
      </c>
      <c r="M24" s="9"/>
      <c r="N24" s="9">
        <v>1</v>
      </c>
      <c r="O24" s="10">
        <v>2</v>
      </c>
      <c r="P24" s="10"/>
      <c r="Q24" s="9"/>
      <c r="R24" s="9">
        <v>2</v>
      </c>
      <c r="S24" s="10"/>
      <c r="T24" s="10">
        <v>0</v>
      </c>
      <c r="U24" s="9">
        <v>1</v>
      </c>
      <c r="V24" s="9"/>
      <c r="W24" s="10">
        <v>0</v>
      </c>
      <c r="X24" s="10"/>
      <c r="Y24" s="9">
        <v>1</v>
      </c>
      <c r="Z24" s="9"/>
      <c r="AA24" s="11">
        <f t="shared" si="1"/>
        <v>9</v>
      </c>
    </row>
    <row r="25" spans="1:31" ht="30" customHeight="1" x14ac:dyDescent="0.25">
      <c r="A25" s="20" t="str">
        <f t="shared" si="6"/>
        <v>Московский</v>
      </c>
      <c r="B25" s="12" t="str">
        <f t="shared" si="6"/>
        <v>ГБОУ СОШ №510</v>
      </c>
      <c r="C25" s="6">
        <f t="shared" si="6"/>
        <v>11510</v>
      </c>
      <c r="D25" s="6" t="str">
        <f t="shared" si="6"/>
        <v>СОШ с углуб.</v>
      </c>
      <c r="E25" s="8" t="str">
        <f t="shared" si="6"/>
        <v>3а</v>
      </c>
      <c r="F25" s="8">
        <f t="shared" si="6"/>
        <v>55</v>
      </c>
      <c r="G25" s="8">
        <f t="shared" si="6"/>
        <v>55</v>
      </c>
      <c r="H25" s="8">
        <f t="shared" si="3"/>
        <v>11510022</v>
      </c>
      <c r="I25" s="9">
        <v>2</v>
      </c>
      <c r="J25" s="9"/>
      <c r="K25" s="10">
        <v>1</v>
      </c>
      <c r="L25" s="10"/>
      <c r="M25" s="9">
        <v>1</v>
      </c>
      <c r="N25" s="9"/>
      <c r="O25" s="10">
        <v>2</v>
      </c>
      <c r="P25" s="10"/>
      <c r="Q25" s="9">
        <v>2</v>
      </c>
      <c r="R25" s="9"/>
      <c r="S25" s="10">
        <v>1</v>
      </c>
      <c r="T25" s="10"/>
      <c r="U25" s="9"/>
      <c r="V25" s="9">
        <v>0</v>
      </c>
      <c r="W25" s="10"/>
      <c r="X25" s="10">
        <v>2</v>
      </c>
      <c r="Y25" s="9">
        <v>1</v>
      </c>
      <c r="Z25" s="9"/>
      <c r="AA25" s="11">
        <f t="shared" si="1"/>
        <v>12</v>
      </c>
    </row>
    <row r="26" spans="1:31" ht="30" customHeight="1" x14ac:dyDescent="0.25">
      <c r="A26" s="20" t="str">
        <f t="shared" si="6"/>
        <v>Московский</v>
      </c>
      <c r="B26" s="12" t="str">
        <f t="shared" si="6"/>
        <v>ГБОУ СОШ №510</v>
      </c>
      <c r="C26" s="6">
        <f t="shared" si="6"/>
        <v>11510</v>
      </c>
      <c r="D26" s="6" t="str">
        <f t="shared" si="6"/>
        <v>СОШ с углуб.</v>
      </c>
      <c r="E26" s="8" t="str">
        <f t="shared" si="6"/>
        <v>3а</v>
      </c>
      <c r="F26" s="8">
        <f t="shared" si="6"/>
        <v>55</v>
      </c>
      <c r="G26" s="8">
        <f t="shared" si="6"/>
        <v>55</v>
      </c>
      <c r="H26" s="8">
        <f t="shared" si="3"/>
        <v>11510023</v>
      </c>
      <c r="I26" s="9"/>
      <c r="J26" s="9">
        <v>2</v>
      </c>
      <c r="K26" s="10"/>
      <c r="L26" s="10">
        <v>1</v>
      </c>
      <c r="M26" s="9"/>
      <c r="N26" s="9">
        <v>0</v>
      </c>
      <c r="O26" s="10">
        <v>1</v>
      </c>
      <c r="P26" s="10"/>
      <c r="Q26" s="9">
        <v>0</v>
      </c>
      <c r="R26" s="9"/>
      <c r="S26" s="10">
        <v>1</v>
      </c>
      <c r="T26" s="10"/>
      <c r="U26" s="9"/>
      <c r="V26" s="9">
        <v>0</v>
      </c>
      <c r="W26" s="10">
        <v>2</v>
      </c>
      <c r="X26" s="10"/>
      <c r="Y26" s="9">
        <v>0</v>
      </c>
      <c r="Z26" s="9"/>
      <c r="AA26" s="11">
        <f t="shared" si="1"/>
        <v>7</v>
      </c>
    </row>
    <row r="27" spans="1:31" ht="30" customHeight="1" x14ac:dyDescent="0.25">
      <c r="A27" s="20" t="str">
        <f t="shared" si="6"/>
        <v>Московский</v>
      </c>
      <c r="B27" s="12" t="str">
        <f t="shared" si="6"/>
        <v>ГБОУ СОШ №510</v>
      </c>
      <c r="C27" s="6">
        <f t="shared" si="6"/>
        <v>11510</v>
      </c>
      <c r="D27" s="6" t="str">
        <f t="shared" si="6"/>
        <v>СОШ с углуб.</v>
      </c>
      <c r="E27" s="8" t="str">
        <f t="shared" si="6"/>
        <v>3а</v>
      </c>
      <c r="F27" s="8">
        <f t="shared" si="6"/>
        <v>55</v>
      </c>
      <c r="G27" s="8">
        <f t="shared" si="6"/>
        <v>55</v>
      </c>
      <c r="H27" s="8">
        <f t="shared" si="3"/>
        <v>11510024</v>
      </c>
      <c r="I27" s="9"/>
      <c r="J27" s="9">
        <v>2</v>
      </c>
      <c r="K27" s="10"/>
      <c r="L27" s="10">
        <v>1</v>
      </c>
      <c r="M27" s="9">
        <v>0</v>
      </c>
      <c r="N27" s="9"/>
      <c r="O27" s="10">
        <v>2</v>
      </c>
      <c r="P27" s="10"/>
      <c r="Q27" s="9"/>
      <c r="R27" s="9">
        <v>2</v>
      </c>
      <c r="S27" s="10">
        <v>0</v>
      </c>
      <c r="T27" s="10"/>
      <c r="U27" s="9"/>
      <c r="V27" s="9">
        <v>0</v>
      </c>
      <c r="W27" s="10">
        <v>2</v>
      </c>
      <c r="X27" s="10"/>
      <c r="Y27" s="9">
        <v>1</v>
      </c>
      <c r="Z27" s="9"/>
      <c r="AA27" s="11">
        <f t="shared" si="1"/>
        <v>10</v>
      </c>
    </row>
    <row r="28" spans="1:31" ht="30" customHeight="1" x14ac:dyDescent="0.25">
      <c r="A28" s="20" t="str">
        <f t="shared" si="6"/>
        <v>Московский</v>
      </c>
      <c r="B28" s="12" t="str">
        <f t="shared" si="6"/>
        <v>ГБОУ СОШ №510</v>
      </c>
      <c r="C28" s="6">
        <f t="shared" si="6"/>
        <v>11510</v>
      </c>
      <c r="D28" s="6" t="str">
        <f t="shared" si="6"/>
        <v>СОШ с углуб.</v>
      </c>
      <c r="E28" s="8" t="str">
        <f t="shared" si="6"/>
        <v>3а</v>
      </c>
      <c r="F28" s="8">
        <f t="shared" si="6"/>
        <v>55</v>
      </c>
      <c r="G28" s="8">
        <f t="shared" si="6"/>
        <v>55</v>
      </c>
      <c r="H28" s="8">
        <f t="shared" si="3"/>
        <v>11510025</v>
      </c>
      <c r="I28" s="9"/>
      <c r="J28" s="9">
        <v>2</v>
      </c>
      <c r="K28" s="10">
        <v>1</v>
      </c>
      <c r="L28" s="10"/>
      <c r="M28" s="9"/>
      <c r="N28" s="9">
        <v>1</v>
      </c>
      <c r="O28" s="10">
        <v>1</v>
      </c>
      <c r="P28" s="10"/>
      <c r="Q28" s="9">
        <v>1</v>
      </c>
      <c r="R28" s="9"/>
      <c r="S28" s="10">
        <v>0</v>
      </c>
      <c r="T28" s="10"/>
      <c r="U28" s="9">
        <v>1</v>
      </c>
      <c r="V28" s="9"/>
      <c r="W28" s="10">
        <v>0</v>
      </c>
      <c r="X28" s="10"/>
      <c r="Y28" s="9">
        <v>1</v>
      </c>
      <c r="Z28" s="9"/>
      <c r="AA28" s="11">
        <f t="shared" si="1"/>
        <v>8</v>
      </c>
    </row>
    <row r="29" spans="1:31" ht="30" customHeight="1" x14ac:dyDescent="0.25">
      <c r="A29" s="20" t="str">
        <f t="shared" si="6"/>
        <v>Московский</v>
      </c>
      <c r="B29" s="12" t="str">
        <f t="shared" si="6"/>
        <v>ГБОУ СОШ №510</v>
      </c>
      <c r="C29" s="6">
        <f t="shared" si="6"/>
        <v>11510</v>
      </c>
      <c r="D29" s="6" t="str">
        <f t="shared" si="6"/>
        <v>СОШ с углуб.</v>
      </c>
      <c r="E29" s="8" t="str">
        <f t="shared" si="6"/>
        <v>3а</v>
      </c>
      <c r="F29" s="8">
        <f t="shared" si="6"/>
        <v>55</v>
      </c>
      <c r="G29" s="8">
        <f t="shared" si="6"/>
        <v>55</v>
      </c>
      <c r="H29" s="8">
        <f t="shared" si="3"/>
        <v>11510026</v>
      </c>
      <c r="I29" s="9"/>
      <c r="J29" s="9">
        <v>1</v>
      </c>
      <c r="K29" s="10">
        <v>1</v>
      </c>
      <c r="L29" s="10"/>
      <c r="M29" s="9">
        <v>1</v>
      </c>
      <c r="N29" s="9"/>
      <c r="O29" s="10"/>
      <c r="P29" s="10">
        <v>2</v>
      </c>
      <c r="Q29" s="9"/>
      <c r="R29" s="9">
        <v>1</v>
      </c>
      <c r="S29" s="10">
        <v>1</v>
      </c>
      <c r="T29" s="10"/>
      <c r="U29" s="9"/>
      <c r="V29" s="9">
        <v>0</v>
      </c>
      <c r="W29" s="10">
        <v>2</v>
      </c>
      <c r="X29" s="10"/>
      <c r="Y29" s="9"/>
      <c r="Z29" s="9">
        <v>1</v>
      </c>
      <c r="AA29" s="11">
        <f t="shared" si="1"/>
        <v>10</v>
      </c>
    </row>
    <row r="30" spans="1:31" ht="30" customHeight="1" x14ac:dyDescent="0.25">
      <c r="A30" s="20" t="str">
        <f t="shared" si="6"/>
        <v>Московский</v>
      </c>
      <c r="B30" s="12" t="str">
        <f t="shared" si="6"/>
        <v>ГБОУ СОШ №510</v>
      </c>
      <c r="C30" s="6">
        <f t="shared" si="6"/>
        <v>11510</v>
      </c>
      <c r="D30" s="6" t="str">
        <f t="shared" si="6"/>
        <v>СОШ с углуб.</v>
      </c>
      <c r="E30" s="8" t="str">
        <f t="shared" si="6"/>
        <v>3а</v>
      </c>
      <c r="F30" s="8">
        <f t="shared" si="6"/>
        <v>55</v>
      </c>
      <c r="G30" s="8">
        <f t="shared" si="6"/>
        <v>55</v>
      </c>
      <c r="H30" s="8">
        <f t="shared" si="3"/>
        <v>11510027</v>
      </c>
      <c r="I30" s="9"/>
      <c r="J30" s="9">
        <v>1</v>
      </c>
      <c r="K30" s="10"/>
      <c r="L30" s="10">
        <v>1</v>
      </c>
      <c r="M30" s="9">
        <v>1</v>
      </c>
      <c r="N30" s="9"/>
      <c r="O30" s="10">
        <v>2</v>
      </c>
      <c r="P30" s="10"/>
      <c r="Q30" s="9">
        <v>1</v>
      </c>
      <c r="R30" s="9"/>
      <c r="S30" s="10">
        <v>1</v>
      </c>
      <c r="T30" s="10"/>
      <c r="U30" s="9">
        <v>1</v>
      </c>
      <c r="V30" s="9"/>
      <c r="W30" s="10"/>
      <c r="X30" s="10">
        <v>2</v>
      </c>
      <c r="Y30" s="9">
        <v>1</v>
      </c>
      <c r="Z30" s="9"/>
      <c r="AA30" s="11">
        <f t="shared" si="1"/>
        <v>11</v>
      </c>
    </row>
    <row r="31" spans="1:31" ht="30" customHeight="1" x14ac:dyDescent="0.25">
      <c r="A31" s="20" t="str">
        <f t="shared" si="6"/>
        <v>Московский</v>
      </c>
      <c r="B31" s="12" t="str">
        <f t="shared" si="6"/>
        <v>ГБОУ СОШ №510</v>
      </c>
      <c r="C31" s="6">
        <f t="shared" si="6"/>
        <v>11510</v>
      </c>
      <c r="D31" s="6" t="str">
        <f t="shared" si="6"/>
        <v>СОШ с углуб.</v>
      </c>
      <c r="E31" s="8" t="str">
        <f t="shared" si="6"/>
        <v>3а</v>
      </c>
      <c r="F31" s="8">
        <f t="shared" si="6"/>
        <v>55</v>
      </c>
      <c r="G31" s="8">
        <f t="shared" si="6"/>
        <v>55</v>
      </c>
      <c r="H31" s="8">
        <f t="shared" si="3"/>
        <v>11510028</v>
      </c>
      <c r="I31" s="9"/>
      <c r="J31" s="9">
        <v>1</v>
      </c>
      <c r="K31" s="10"/>
      <c r="L31" s="10">
        <v>1</v>
      </c>
      <c r="M31" s="9">
        <v>1</v>
      </c>
      <c r="N31" s="9"/>
      <c r="O31" s="10">
        <v>2</v>
      </c>
      <c r="P31" s="10"/>
      <c r="Q31" s="9"/>
      <c r="R31" s="9">
        <v>2</v>
      </c>
      <c r="S31" s="10">
        <v>1</v>
      </c>
      <c r="T31" s="10"/>
      <c r="U31" s="9"/>
      <c r="V31" s="9">
        <v>1</v>
      </c>
      <c r="W31" s="10">
        <v>2</v>
      </c>
      <c r="X31" s="10"/>
      <c r="Y31" s="9">
        <v>1</v>
      </c>
      <c r="Z31" s="9"/>
      <c r="AA31" s="11">
        <f t="shared" si="1"/>
        <v>12</v>
      </c>
    </row>
    <row r="32" spans="1:31" ht="30" customHeight="1" x14ac:dyDescent="0.25">
      <c r="A32" s="20" t="str">
        <f t="shared" si="6"/>
        <v>Московский</v>
      </c>
      <c r="B32" s="12" t="str">
        <f t="shared" si="6"/>
        <v>ГБОУ СОШ №510</v>
      </c>
      <c r="C32" s="6">
        <f t="shared" si="6"/>
        <v>11510</v>
      </c>
      <c r="D32" s="6" t="str">
        <f t="shared" si="6"/>
        <v>СОШ с углуб.</v>
      </c>
      <c r="E32" s="41" t="s">
        <v>24</v>
      </c>
      <c r="F32" s="8">
        <f t="shared" si="6"/>
        <v>55</v>
      </c>
      <c r="G32" s="8">
        <f t="shared" si="6"/>
        <v>55</v>
      </c>
      <c r="H32" s="8">
        <f t="shared" si="3"/>
        <v>11510029</v>
      </c>
      <c r="I32" s="9">
        <v>2</v>
      </c>
      <c r="J32" s="9"/>
      <c r="K32" s="10">
        <v>1</v>
      </c>
      <c r="L32" s="10"/>
      <c r="M32" s="9">
        <v>1</v>
      </c>
      <c r="N32" s="9"/>
      <c r="O32" s="10"/>
      <c r="P32" s="10">
        <v>2</v>
      </c>
      <c r="Q32" s="9"/>
      <c r="R32" s="9">
        <v>2</v>
      </c>
      <c r="S32" s="10">
        <v>1</v>
      </c>
      <c r="T32" s="10"/>
      <c r="U32" s="9"/>
      <c r="V32" s="9">
        <v>1</v>
      </c>
      <c r="W32" s="10"/>
      <c r="X32" s="10">
        <v>2</v>
      </c>
      <c r="Y32" s="9"/>
      <c r="Z32" s="9">
        <v>1</v>
      </c>
      <c r="AA32" s="11">
        <f>IF(COUNTBLANK(I32:Z32)&lt;=9,SUM(I32:Z32),"Не писал")</f>
        <v>13</v>
      </c>
    </row>
    <row r="33" spans="1:27" ht="30" customHeight="1" x14ac:dyDescent="0.25">
      <c r="A33" s="20" t="str">
        <f t="shared" si="6"/>
        <v>Московский</v>
      </c>
      <c r="B33" s="12" t="str">
        <f t="shared" si="6"/>
        <v>ГБОУ СОШ №510</v>
      </c>
      <c r="C33" s="6">
        <f t="shared" si="6"/>
        <v>11510</v>
      </c>
      <c r="D33" s="6" t="str">
        <f t="shared" si="6"/>
        <v>СОШ с углуб.</v>
      </c>
      <c r="E33" s="8" t="str">
        <f t="shared" si="6"/>
        <v>3б</v>
      </c>
      <c r="F33" s="8">
        <f t="shared" si="6"/>
        <v>55</v>
      </c>
      <c r="G33" s="8">
        <f t="shared" si="6"/>
        <v>55</v>
      </c>
      <c r="H33" s="8">
        <f t="shared" si="3"/>
        <v>11510030</v>
      </c>
      <c r="I33" s="9">
        <v>2</v>
      </c>
      <c r="J33" s="9"/>
      <c r="K33" s="10">
        <v>1</v>
      </c>
      <c r="L33" s="10"/>
      <c r="M33" s="9">
        <v>1</v>
      </c>
      <c r="N33" s="9"/>
      <c r="O33" s="10">
        <v>2</v>
      </c>
      <c r="P33" s="10"/>
      <c r="Q33" s="9"/>
      <c r="R33" s="9">
        <v>2</v>
      </c>
      <c r="S33" s="10">
        <v>1</v>
      </c>
      <c r="T33" s="10"/>
      <c r="U33" s="9">
        <v>1</v>
      </c>
      <c r="V33" s="9"/>
      <c r="W33" s="10"/>
      <c r="X33" s="10">
        <v>2</v>
      </c>
      <c r="Y33" s="9">
        <v>1</v>
      </c>
      <c r="Z33" s="9"/>
      <c r="AA33" s="11">
        <f t="shared" ref="AA33:AA58" si="7">IF(COUNTBLANK(I33:Z33)&lt;=9,SUM(I33:Z33),"Не писал")</f>
        <v>13</v>
      </c>
    </row>
    <row r="34" spans="1:27" ht="30" customHeight="1" x14ac:dyDescent="0.25">
      <c r="A34" s="20" t="str">
        <f t="shared" si="6"/>
        <v>Московский</v>
      </c>
      <c r="B34" s="12" t="str">
        <f t="shared" si="6"/>
        <v>ГБОУ СОШ №510</v>
      </c>
      <c r="C34" s="6">
        <f t="shared" si="6"/>
        <v>11510</v>
      </c>
      <c r="D34" s="6" t="str">
        <f t="shared" si="6"/>
        <v>СОШ с углуб.</v>
      </c>
      <c r="E34" s="8" t="str">
        <f t="shared" si="6"/>
        <v>3б</v>
      </c>
      <c r="F34" s="8">
        <f t="shared" si="6"/>
        <v>55</v>
      </c>
      <c r="G34" s="8">
        <f t="shared" si="6"/>
        <v>55</v>
      </c>
      <c r="H34" s="8">
        <f t="shared" si="3"/>
        <v>11510031</v>
      </c>
      <c r="I34" s="9">
        <v>2</v>
      </c>
      <c r="J34" s="9"/>
      <c r="K34" s="10">
        <v>1</v>
      </c>
      <c r="L34" s="10"/>
      <c r="M34" s="9">
        <v>1</v>
      </c>
      <c r="N34" s="9"/>
      <c r="O34" s="10">
        <v>2</v>
      </c>
      <c r="P34" s="10"/>
      <c r="Q34" s="9"/>
      <c r="R34" s="9">
        <v>2</v>
      </c>
      <c r="S34" s="10">
        <v>1</v>
      </c>
      <c r="T34" s="10"/>
      <c r="U34" s="9">
        <v>1</v>
      </c>
      <c r="V34" s="9"/>
      <c r="W34" s="10">
        <v>2</v>
      </c>
      <c r="X34" s="10"/>
      <c r="Y34" s="9">
        <v>1</v>
      </c>
      <c r="Z34" s="9"/>
      <c r="AA34" s="11">
        <f t="shared" si="7"/>
        <v>13</v>
      </c>
    </row>
    <row r="35" spans="1:27" ht="30" customHeight="1" x14ac:dyDescent="0.25">
      <c r="A35" s="20" t="str">
        <f t="shared" si="6"/>
        <v>Московский</v>
      </c>
      <c r="B35" s="12" t="str">
        <f t="shared" si="6"/>
        <v>ГБОУ СОШ №510</v>
      </c>
      <c r="C35" s="6">
        <f t="shared" si="6"/>
        <v>11510</v>
      </c>
      <c r="D35" s="6" t="str">
        <f t="shared" si="6"/>
        <v>СОШ с углуб.</v>
      </c>
      <c r="E35" s="8" t="str">
        <f t="shared" si="6"/>
        <v>3б</v>
      </c>
      <c r="F35" s="8">
        <f t="shared" si="6"/>
        <v>55</v>
      </c>
      <c r="G35" s="8">
        <f t="shared" si="6"/>
        <v>55</v>
      </c>
      <c r="H35" s="8">
        <f t="shared" si="3"/>
        <v>11510032</v>
      </c>
      <c r="I35" s="9"/>
      <c r="J35" s="9">
        <v>0</v>
      </c>
      <c r="K35" s="10"/>
      <c r="L35" s="10">
        <v>1</v>
      </c>
      <c r="M35" s="9">
        <v>1</v>
      </c>
      <c r="N35" s="9"/>
      <c r="O35" s="10"/>
      <c r="P35" s="10">
        <v>2</v>
      </c>
      <c r="Q35" s="9"/>
      <c r="R35" s="9">
        <v>2</v>
      </c>
      <c r="S35" s="10">
        <v>1</v>
      </c>
      <c r="T35" s="10"/>
      <c r="U35" s="9"/>
      <c r="V35" s="9">
        <v>1</v>
      </c>
      <c r="W35" s="10">
        <v>2</v>
      </c>
      <c r="X35" s="10"/>
      <c r="Y35" s="9">
        <v>1</v>
      </c>
      <c r="Z35" s="9"/>
      <c r="AA35" s="11">
        <f t="shared" si="7"/>
        <v>11</v>
      </c>
    </row>
    <row r="36" spans="1:27" ht="30" customHeight="1" x14ac:dyDescent="0.25">
      <c r="A36" s="20" t="str">
        <f t="shared" si="6"/>
        <v>Московский</v>
      </c>
      <c r="B36" s="12" t="str">
        <f t="shared" si="6"/>
        <v>ГБОУ СОШ №510</v>
      </c>
      <c r="C36" s="6">
        <f t="shared" si="6"/>
        <v>11510</v>
      </c>
      <c r="D36" s="6" t="str">
        <f t="shared" si="6"/>
        <v>СОШ с углуб.</v>
      </c>
      <c r="E36" s="8" t="str">
        <f t="shared" si="6"/>
        <v>3б</v>
      </c>
      <c r="F36" s="8">
        <f t="shared" si="6"/>
        <v>55</v>
      </c>
      <c r="G36" s="8">
        <f t="shared" si="6"/>
        <v>55</v>
      </c>
      <c r="H36" s="8">
        <f t="shared" si="3"/>
        <v>11510033</v>
      </c>
      <c r="I36" s="9">
        <v>2</v>
      </c>
      <c r="J36" s="9"/>
      <c r="K36" s="10"/>
      <c r="L36" s="10">
        <v>1</v>
      </c>
      <c r="M36" s="9">
        <v>1</v>
      </c>
      <c r="N36" s="9"/>
      <c r="O36" s="10">
        <v>2</v>
      </c>
      <c r="P36" s="10"/>
      <c r="Q36" s="9"/>
      <c r="R36" s="9">
        <v>2</v>
      </c>
      <c r="S36" s="10">
        <v>1</v>
      </c>
      <c r="T36" s="10"/>
      <c r="U36" s="9"/>
      <c r="V36" s="9">
        <v>0</v>
      </c>
      <c r="W36" s="10">
        <v>2</v>
      </c>
      <c r="X36" s="10"/>
      <c r="Y36" s="9"/>
      <c r="Z36" s="9">
        <v>1</v>
      </c>
      <c r="AA36" s="11">
        <f t="shared" si="7"/>
        <v>12</v>
      </c>
    </row>
    <row r="37" spans="1:27" ht="30" customHeight="1" x14ac:dyDescent="0.25">
      <c r="A37" s="20" t="str">
        <f t="shared" si="6"/>
        <v>Московский</v>
      </c>
      <c r="B37" s="12" t="str">
        <f t="shared" si="6"/>
        <v>ГБОУ СОШ №510</v>
      </c>
      <c r="C37" s="6">
        <f t="shared" si="6"/>
        <v>11510</v>
      </c>
      <c r="D37" s="6" t="str">
        <f t="shared" si="6"/>
        <v>СОШ с углуб.</v>
      </c>
      <c r="E37" s="8" t="str">
        <f t="shared" si="6"/>
        <v>3б</v>
      </c>
      <c r="F37" s="8">
        <f t="shared" si="6"/>
        <v>55</v>
      </c>
      <c r="G37" s="8">
        <f t="shared" si="6"/>
        <v>55</v>
      </c>
      <c r="H37" s="8">
        <f t="shared" si="3"/>
        <v>11510034</v>
      </c>
      <c r="I37" s="9">
        <v>2</v>
      </c>
      <c r="J37" s="9"/>
      <c r="K37" s="10"/>
      <c r="L37" s="10">
        <v>1</v>
      </c>
      <c r="M37" s="9">
        <v>1</v>
      </c>
      <c r="N37" s="9"/>
      <c r="O37" s="10">
        <v>2</v>
      </c>
      <c r="P37" s="10"/>
      <c r="Q37" s="9">
        <v>1</v>
      </c>
      <c r="R37" s="9"/>
      <c r="S37" s="10"/>
      <c r="T37" s="10">
        <v>1</v>
      </c>
      <c r="U37" s="9">
        <v>0</v>
      </c>
      <c r="V37" s="9"/>
      <c r="W37" s="10">
        <v>2</v>
      </c>
      <c r="X37" s="10"/>
      <c r="Y37" s="9">
        <v>1</v>
      </c>
      <c r="Z37" s="9"/>
      <c r="AA37" s="11">
        <f t="shared" si="7"/>
        <v>11</v>
      </c>
    </row>
    <row r="38" spans="1:27" ht="30" customHeight="1" x14ac:dyDescent="0.25">
      <c r="A38" s="20" t="str">
        <f t="shared" ref="A38:G53" si="8">A37</f>
        <v>Московский</v>
      </c>
      <c r="B38" s="12" t="str">
        <f t="shared" si="8"/>
        <v>ГБОУ СОШ №510</v>
      </c>
      <c r="C38" s="6">
        <f t="shared" si="8"/>
        <v>11510</v>
      </c>
      <c r="D38" s="6" t="str">
        <f t="shared" si="8"/>
        <v>СОШ с углуб.</v>
      </c>
      <c r="E38" s="8" t="str">
        <f t="shared" si="8"/>
        <v>3б</v>
      </c>
      <c r="F38" s="8">
        <f t="shared" si="8"/>
        <v>55</v>
      </c>
      <c r="G38" s="8">
        <f t="shared" si="8"/>
        <v>55</v>
      </c>
      <c r="H38" s="8">
        <f t="shared" si="3"/>
        <v>11510035</v>
      </c>
      <c r="I38" s="9">
        <v>2</v>
      </c>
      <c r="J38" s="9"/>
      <c r="K38" s="10">
        <v>1</v>
      </c>
      <c r="L38" s="10"/>
      <c r="M38" s="9">
        <v>1</v>
      </c>
      <c r="N38" s="9"/>
      <c r="O38" s="10">
        <v>2</v>
      </c>
      <c r="P38" s="10"/>
      <c r="Q38" s="9">
        <v>0</v>
      </c>
      <c r="R38" s="9"/>
      <c r="S38" s="10">
        <v>1</v>
      </c>
      <c r="T38" s="10"/>
      <c r="U38" s="9">
        <v>1</v>
      </c>
      <c r="V38" s="9"/>
      <c r="W38" s="10"/>
      <c r="X38" s="10">
        <v>2</v>
      </c>
      <c r="Y38" s="9">
        <v>1</v>
      </c>
      <c r="Z38" s="9"/>
      <c r="AA38" s="11">
        <f t="shared" si="7"/>
        <v>11</v>
      </c>
    </row>
    <row r="39" spans="1:27" ht="30" customHeight="1" x14ac:dyDescent="0.25">
      <c r="A39" s="20" t="str">
        <f t="shared" si="8"/>
        <v>Московский</v>
      </c>
      <c r="B39" s="12" t="str">
        <f t="shared" si="8"/>
        <v>ГБОУ СОШ №510</v>
      </c>
      <c r="C39" s="6">
        <f t="shared" si="8"/>
        <v>11510</v>
      </c>
      <c r="D39" s="6" t="str">
        <f t="shared" si="8"/>
        <v>СОШ с углуб.</v>
      </c>
      <c r="E39" s="8" t="str">
        <f t="shared" si="8"/>
        <v>3б</v>
      </c>
      <c r="F39" s="8">
        <f t="shared" si="8"/>
        <v>55</v>
      </c>
      <c r="G39" s="8">
        <f t="shared" si="8"/>
        <v>55</v>
      </c>
      <c r="H39" s="8">
        <f t="shared" si="3"/>
        <v>11510036</v>
      </c>
      <c r="I39" s="9">
        <v>2</v>
      </c>
      <c r="J39" s="9"/>
      <c r="K39" s="10">
        <v>1</v>
      </c>
      <c r="L39" s="10"/>
      <c r="M39" s="9">
        <v>0</v>
      </c>
      <c r="N39" s="9"/>
      <c r="O39" s="10">
        <v>2</v>
      </c>
      <c r="P39" s="10"/>
      <c r="Q39" s="9"/>
      <c r="R39" s="9">
        <v>2</v>
      </c>
      <c r="S39" s="10">
        <v>1</v>
      </c>
      <c r="T39" s="10"/>
      <c r="U39" s="9"/>
      <c r="V39" s="9">
        <v>0</v>
      </c>
      <c r="W39" s="10">
        <v>2</v>
      </c>
      <c r="X39" s="10"/>
      <c r="Y39" s="9">
        <v>1</v>
      </c>
      <c r="Z39" s="9"/>
      <c r="AA39" s="11">
        <f t="shared" si="7"/>
        <v>11</v>
      </c>
    </row>
    <row r="40" spans="1:27" ht="30" customHeight="1" x14ac:dyDescent="0.25">
      <c r="A40" s="20" t="str">
        <f t="shared" si="8"/>
        <v>Московский</v>
      </c>
      <c r="B40" s="12" t="str">
        <f t="shared" si="8"/>
        <v>ГБОУ СОШ №510</v>
      </c>
      <c r="C40" s="6">
        <f t="shared" si="8"/>
        <v>11510</v>
      </c>
      <c r="D40" s="6" t="str">
        <f t="shared" si="8"/>
        <v>СОШ с углуб.</v>
      </c>
      <c r="E40" s="8" t="str">
        <f t="shared" si="8"/>
        <v>3б</v>
      </c>
      <c r="F40" s="8">
        <f t="shared" si="8"/>
        <v>55</v>
      </c>
      <c r="G40" s="8">
        <f t="shared" si="8"/>
        <v>55</v>
      </c>
      <c r="H40" s="8">
        <f t="shared" si="3"/>
        <v>11510037</v>
      </c>
      <c r="I40" s="9"/>
      <c r="J40" s="9">
        <v>1</v>
      </c>
      <c r="K40" s="10"/>
      <c r="L40" s="10">
        <v>1</v>
      </c>
      <c r="M40" s="9"/>
      <c r="N40" s="9">
        <v>1</v>
      </c>
      <c r="O40" s="10">
        <v>2</v>
      </c>
      <c r="P40" s="10"/>
      <c r="Q40" s="9">
        <v>2</v>
      </c>
      <c r="R40" s="9"/>
      <c r="S40" s="10"/>
      <c r="T40" s="10">
        <v>1</v>
      </c>
      <c r="U40" s="9">
        <v>0</v>
      </c>
      <c r="V40" s="9"/>
      <c r="W40" s="10">
        <v>2</v>
      </c>
      <c r="X40" s="10"/>
      <c r="Y40" s="9">
        <v>1</v>
      </c>
      <c r="Z40" s="9"/>
      <c r="AA40" s="11">
        <f t="shared" si="7"/>
        <v>11</v>
      </c>
    </row>
    <row r="41" spans="1:27" ht="30" customHeight="1" x14ac:dyDescent="0.25">
      <c r="A41" s="20" t="str">
        <f t="shared" si="8"/>
        <v>Московский</v>
      </c>
      <c r="B41" s="12" t="str">
        <f t="shared" si="8"/>
        <v>ГБОУ СОШ №510</v>
      </c>
      <c r="C41" s="6">
        <f t="shared" si="8"/>
        <v>11510</v>
      </c>
      <c r="D41" s="6" t="str">
        <f t="shared" si="8"/>
        <v>СОШ с углуб.</v>
      </c>
      <c r="E41" s="8" t="str">
        <f t="shared" si="8"/>
        <v>3б</v>
      </c>
      <c r="F41" s="8">
        <f t="shared" si="8"/>
        <v>55</v>
      </c>
      <c r="G41" s="8">
        <f t="shared" si="8"/>
        <v>55</v>
      </c>
      <c r="H41" s="8">
        <f t="shared" si="3"/>
        <v>11510038</v>
      </c>
      <c r="I41" s="9"/>
      <c r="J41" s="9">
        <v>0</v>
      </c>
      <c r="K41" s="10"/>
      <c r="L41" s="10">
        <v>1</v>
      </c>
      <c r="M41" s="9">
        <v>1</v>
      </c>
      <c r="N41" s="9"/>
      <c r="O41" s="10">
        <v>2</v>
      </c>
      <c r="P41" s="10"/>
      <c r="Q41" s="9"/>
      <c r="R41" s="9">
        <v>2</v>
      </c>
      <c r="S41" s="10">
        <v>1</v>
      </c>
      <c r="T41" s="10"/>
      <c r="U41" s="9">
        <v>0</v>
      </c>
      <c r="V41" s="9"/>
      <c r="W41" s="10"/>
      <c r="X41" s="10">
        <v>2</v>
      </c>
      <c r="Y41" s="9">
        <v>1</v>
      </c>
      <c r="Z41" s="9"/>
      <c r="AA41" s="11">
        <f t="shared" si="7"/>
        <v>10</v>
      </c>
    </row>
    <row r="42" spans="1:27" ht="30" customHeight="1" x14ac:dyDescent="0.25">
      <c r="A42" s="20" t="str">
        <f t="shared" si="8"/>
        <v>Московский</v>
      </c>
      <c r="B42" s="12" t="str">
        <f t="shared" si="8"/>
        <v>ГБОУ СОШ №510</v>
      </c>
      <c r="C42" s="6">
        <f t="shared" si="8"/>
        <v>11510</v>
      </c>
      <c r="D42" s="6" t="str">
        <f t="shared" si="8"/>
        <v>СОШ с углуб.</v>
      </c>
      <c r="E42" s="8" t="str">
        <f t="shared" si="8"/>
        <v>3б</v>
      </c>
      <c r="F42" s="8">
        <f t="shared" si="8"/>
        <v>55</v>
      </c>
      <c r="G42" s="8">
        <f t="shared" si="8"/>
        <v>55</v>
      </c>
      <c r="H42" s="8">
        <f t="shared" si="3"/>
        <v>11510039</v>
      </c>
      <c r="I42" s="9"/>
      <c r="J42" s="9">
        <v>2</v>
      </c>
      <c r="K42" s="10">
        <v>1</v>
      </c>
      <c r="L42" s="10"/>
      <c r="M42" s="9"/>
      <c r="N42" s="9">
        <v>0</v>
      </c>
      <c r="O42" s="10"/>
      <c r="P42" s="10">
        <v>2</v>
      </c>
      <c r="Q42" s="9">
        <v>1</v>
      </c>
      <c r="R42" s="9"/>
      <c r="S42" s="10"/>
      <c r="T42" s="10">
        <v>1</v>
      </c>
      <c r="U42" s="9">
        <v>1</v>
      </c>
      <c r="V42" s="9"/>
      <c r="W42" s="10">
        <v>2</v>
      </c>
      <c r="X42" s="10"/>
      <c r="Y42" s="9">
        <v>0</v>
      </c>
      <c r="Z42" s="9"/>
      <c r="AA42" s="11">
        <f t="shared" si="7"/>
        <v>10</v>
      </c>
    </row>
    <row r="43" spans="1:27" ht="30" customHeight="1" x14ac:dyDescent="0.25">
      <c r="A43" s="20" t="str">
        <f t="shared" si="8"/>
        <v>Московский</v>
      </c>
      <c r="B43" s="12" t="str">
        <f t="shared" si="8"/>
        <v>ГБОУ СОШ №510</v>
      </c>
      <c r="C43" s="6">
        <f t="shared" si="8"/>
        <v>11510</v>
      </c>
      <c r="D43" s="6" t="str">
        <f t="shared" si="8"/>
        <v>СОШ с углуб.</v>
      </c>
      <c r="E43" s="8" t="str">
        <f t="shared" si="8"/>
        <v>3б</v>
      </c>
      <c r="F43" s="8">
        <f t="shared" si="8"/>
        <v>55</v>
      </c>
      <c r="G43" s="8">
        <f t="shared" si="8"/>
        <v>55</v>
      </c>
      <c r="H43" s="8">
        <f t="shared" si="3"/>
        <v>11510040</v>
      </c>
      <c r="I43" s="9">
        <v>2</v>
      </c>
      <c r="J43" s="9"/>
      <c r="K43" s="10">
        <v>1</v>
      </c>
      <c r="L43" s="10"/>
      <c r="M43" s="9">
        <v>1</v>
      </c>
      <c r="N43" s="9"/>
      <c r="O43" s="10"/>
      <c r="P43" s="10">
        <v>1</v>
      </c>
      <c r="Q43" s="9"/>
      <c r="R43" s="9">
        <v>2</v>
      </c>
      <c r="S43" s="10">
        <v>1</v>
      </c>
      <c r="T43" s="10"/>
      <c r="U43" s="9"/>
      <c r="V43" s="9">
        <v>0</v>
      </c>
      <c r="W43" s="10"/>
      <c r="X43" s="10">
        <v>1</v>
      </c>
      <c r="Y43" s="9">
        <v>0</v>
      </c>
      <c r="Z43" s="9"/>
      <c r="AA43" s="11">
        <f t="shared" si="7"/>
        <v>9</v>
      </c>
    </row>
    <row r="44" spans="1:27" ht="30" customHeight="1" x14ac:dyDescent="0.25">
      <c r="A44" s="20" t="str">
        <f t="shared" si="8"/>
        <v>Московский</v>
      </c>
      <c r="B44" s="12" t="str">
        <f t="shared" si="8"/>
        <v>ГБОУ СОШ №510</v>
      </c>
      <c r="C44" s="6">
        <f t="shared" si="8"/>
        <v>11510</v>
      </c>
      <c r="D44" s="6" t="str">
        <f t="shared" si="8"/>
        <v>СОШ с углуб.</v>
      </c>
      <c r="E44" s="8" t="str">
        <f t="shared" si="8"/>
        <v>3б</v>
      </c>
      <c r="F44" s="8">
        <f t="shared" si="8"/>
        <v>55</v>
      </c>
      <c r="G44" s="8">
        <f t="shared" si="8"/>
        <v>55</v>
      </c>
      <c r="H44" s="8">
        <f t="shared" si="3"/>
        <v>11510041</v>
      </c>
      <c r="I44" s="9"/>
      <c r="J44" s="9">
        <v>2</v>
      </c>
      <c r="K44" s="10"/>
      <c r="L44" s="10">
        <v>1</v>
      </c>
      <c r="M44" s="9"/>
      <c r="N44" s="9">
        <v>0</v>
      </c>
      <c r="O44" s="10">
        <v>2</v>
      </c>
      <c r="P44" s="10"/>
      <c r="Q44" s="9">
        <v>1</v>
      </c>
      <c r="R44" s="9"/>
      <c r="S44" s="10"/>
      <c r="T44" s="10">
        <v>0</v>
      </c>
      <c r="U44" s="9">
        <v>1</v>
      </c>
      <c r="V44" s="9"/>
      <c r="W44" s="10">
        <v>2</v>
      </c>
      <c r="X44" s="10"/>
      <c r="Y44" s="9"/>
      <c r="Z44" s="9">
        <v>0</v>
      </c>
      <c r="AA44" s="11">
        <f t="shared" si="7"/>
        <v>9</v>
      </c>
    </row>
    <row r="45" spans="1:27" ht="30" customHeight="1" x14ac:dyDescent="0.25">
      <c r="A45" s="20" t="str">
        <f t="shared" si="8"/>
        <v>Московский</v>
      </c>
      <c r="B45" s="12" t="str">
        <f t="shared" si="8"/>
        <v>ГБОУ СОШ №510</v>
      </c>
      <c r="C45" s="6">
        <f t="shared" si="8"/>
        <v>11510</v>
      </c>
      <c r="D45" s="6" t="str">
        <f t="shared" si="8"/>
        <v>СОШ с углуб.</v>
      </c>
      <c r="E45" s="8" t="str">
        <f t="shared" si="8"/>
        <v>3б</v>
      </c>
      <c r="F45" s="8">
        <f t="shared" si="8"/>
        <v>55</v>
      </c>
      <c r="G45" s="8">
        <f t="shared" si="8"/>
        <v>55</v>
      </c>
      <c r="H45" s="8">
        <f t="shared" si="3"/>
        <v>11510042</v>
      </c>
      <c r="I45" s="9">
        <v>2</v>
      </c>
      <c r="J45" s="9"/>
      <c r="K45" s="10"/>
      <c r="L45" s="10">
        <v>1</v>
      </c>
      <c r="M45" s="9"/>
      <c r="N45" s="9">
        <v>0</v>
      </c>
      <c r="O45" s="10">
        <v>1</v>
      </c>
      <c r="P45" s="10"/>
      <c r="Q45" s="9"/>
      <c r="R45" s="9">
        <v>2</v>
      </c>
      <c r="S45" s="10">
        <v>1</v>
      </c>
      <c r="T45" s="10"/>
      <c r="U45" s="9">
        <v>0</v>
      </c>
      <c r="V45" s="9"/>
      <c r="W45" s="10">
        <v>2</v>
      </c>
      <c r="X45" s="10"/>
      <c r="Y45" s="9"/>
      <c r="Z45" s="9">
        <v>0</v>
      </c>
      <c r="AA45" s="11">
        <f t="shared" si="7"/>
        <v>9</v>
      </c>
    </row>
    <row r="46" spans="1:27" ht="30" customHeight="1" x14ac:dyDescent="0.25">
      <c r="A46" s="20" t="str">
        <f t="shared" si="8"/>
        <v>Московский</v>
      </c>
      <c r="B46" s="12" t="str">
        <f t="shared" si="8"/>
        <v>ГБОУ СОШ №510</v>
      </c>
      <c r="C46" s="6">
        <f t="shared" si="8"/>
        <v>11510</v>
      </c>
      <c r="D46" s="6" t="str">
        <f t="shared" si="8"/>
        <v>СОШ с углуб.</v>
      </c>
      <c r="E46" s="8" t="str">
        <f t="shared" si="8"/>
        <v>3б</v>
      </c>
      <c r="F46" s="8">
        <f t="shared" si="8"/>
        <v>55</v>
      </c>
      <c r="G46" s="8">
        <f t="shared" si="8"/>
        <v>55</v>
      </c>
      <c r="H46" s="8">
        <f t="shared" si="3"/>
        <v>11510043</v>
      </c>
      <c r="I46" s="9"/>
      <c r="J46" s="9">
        <v>2</v>
      </c>
      <c r="K46" s="10"/>
      <c r="L46" s="10">
        <v>1</v>
      </c>
      <c r="M46" s="9">
        <v>0</v>
      </c>
      <c r="N46" s="9"/>
      <c r="O46" s="10">
        <v>2</v>
      </c>
      <c r="P46" s="10"/>
      <c r="Q46" s="9">
        <v>1</v>
      </c>
      <c r="R46" s="9"/>
      <c r="S46" s="10">
        <v>1</v>
      </c>
      <c r="T46" s="10"/>
      <c r="U46" s="9">
        <v>0</v>
      </c>
      <c r="V46" s="9"/>
      <c r="W46" s="10"/>
      <c r="X46" s="10">
        <v>2</v>
      </c>
      <c r="Y46" s="9">
        <v>0</v>
      </c>
      <c r="Z46" s="9"/>
      <c r="AA46" s="11">
        <f t="shared" si="7"/>
        <v>9</v>
      </c>
    </row>
    <row r="47" spans="1:27" ht="30" customHeight="1" x14ac:dyDescent="0.25">
      <c r="A47" s="20" t="str">
        <f t="shared" si="8"/>
        <v>Московский</v>
      </c>
      <c r="B47" s="12" t="str">
        <f t="shared" si="8"/>
        <v>ГБОУ СОШ №510</v>
      </c>
      <c r="C47" s="6">
        <f t="shared" si="8"/>
        <v>11510</v>
      </c>
      <c r="D47" s="6" t="str">
        <f t="shared" si="8"/>
        <v>СОШ с углуб.</v>
      </c>
      <c r="E47" s="8" t="str">
        <f t="shared" si="8"/>
        <v>3б</v>
      </c>
      <c r="F47" s="8">
        <f t="shared" si="8"/>
        <v>55</v>
      </c>
      <c r="G47" s="8">
        <f t="shared" si="8"/>
        <v>55</v>
      </c>
      <c r="H47" s="8">
        <f t="shared" si="3"/>
        <v>11510044</v>
      </c>
      <c r="I47" s="9"/>
      <c r="J47" s="9">
        <v>2</v>
      </c>
      <c r="K47" s="10"/>
      <c r="L47" s="10">
        <v>1</v>
      </c>
      <c r="M47" s="9"/>
      <c r="N47" s="9">
        <v>0</v>
      </c>
      <c r="O47" s="10">
        <v>2</v>
      </c>
      <c r="P47" s="10"/>
      <c r="Q47" s="9">
        <v>0</v>
      </c>
      <c r="R47" s="9"/>
      <c r="S47" s="10">
        <v>1</v>
      </c>
      <c r="T47" s="10"/>
      <c r="U47" s="9">
        <v>0</v>
      </c>
      <c r="V47" s="9"/>
      <c r="W47" s="10">
        <v>1</v>
      </c>
      <c r="X47" s="10"/>
      <c r="Y47" s="9">
        <v>1</v>
      </c>
      <c r="Z47" s="9"/>
      <c r="AA47" s="11">
        <f t="shared" si="7"/>
        <v>8</v>
      </c>
    </row>
    <row r="48" spans="1:27" ht="30" customHeight="1" x14ac:dyDescent="0.25">
      <c r="A48" s="20" t="str">
        <f t="shared" si="8"/>
        <v>Московский</v>
      </c>
      <c r="B48" s="12" t="str">
        <f t="shared" si="8"/>
        <v>ГБОУ СОШ №510</v>
      </c>
      <c r="C48" s="6">
        <f t="shared" si="8"/>
        <v>11510</v>
      </c>
      <c r="D48" s="6" t="str">
        <f t="shared" si="8"/>
        <v>СОШ с углуб.</v>
      </c>
      <c r="E48" s="8" t="str">
        <f t="shared" si="8"/>
        <v>3б</v>
      </c>
      <c r="F48" s="8">
        <f t="shared" si="8"/>
        <v>55</v>
      </c>
      <c r="G48" s="8">
        <f t="shared" si="8"/>
        <v>55</v>
      </c>
      <c r="H48" s="8">
        <f t="shared" si="3"/>
        <v>11510045</v>
      </c>
      <c r="I48" s="9">
        <v>0</v>
      </c>
      <c r="J48" s="9"/>
      <c r="K48" s="10"/>
      <c r="L48" s="10">
        <v>1</v>
      </c>
      <c r="M48" s="9">
        <v>1</v>
      </c>
      <c r="N48" s="9"/>
      <c r="O48" s="10">
        <v>2</v>
      </c>
      <c r="P48" s="10"/>
      <c r="Q48" s="9">
        <v>0</v>
      </c>
      <c r="R48" s="9"/>
      <c r="S48" s="10">
        <v>1</v>
      </c>
      <c r="T48" s="10"/>
      <c r="U48" s="9">
        <v>0</v>
      </c>
      <c r="V48" s="9"/>
      <c r="W48" s="10">
        <v>2</v>
      </c>
      <c r="X48" s="10"/>
      <c r="Y48" s="9">
        <v>0</v>
      </c>
      <c r="Z48" s="9"/>
      <c r="AA48" s="11">
        <f t="shared" si="7"/>
        <v>7</v>
      </c>
    </row>
    <row r="49" spans="1:27" ht="30" customHeight="1" x14ac:dyDescent="0.25">
      <c r="A49" s="20" t="str">
        <f t="shared" si="8"/>
        <v>Московский</v>
      </c>
      <c r="B49" s="12" t="str">
        <f t="shared" si="8"/>
        <v>ГБОУ СОШ №510</v>
      </c>
      <c r="C49" s="6">
        <f t="shared" si="8"/>
        <v>11510</v>
      </c>
      <c r="D49" s="6" t="str">
        <f t="shared" si="8"/>
        <v>СОШ с углуб.</v>
      </c>
      <c r="E49" s="8" t="str">
        <f t="shared" si="8"/>
        <v>3б</v>
      </c>
      <c r="F49" s="8">
        <f t="shared" si="8"/>
        <v>55</v>
      </c>
      <c r="G49" s="8">
        <f t="shared" si="8"/>
        <v>55</v>
      </c>
      <c r="H49" s="8">
        <f t="shared" si="3"/>
        <v>11510046</v>
      </c>
      <c r="I49" s="9"/>
      <c r="J49" s="9">
        <v>0</v>
      </c>
      <c r="K49" s="10">
        <v>1</v>
      </c>
      <c r="L49" s="10"/>
      <c r="M49" s="9">
        <v>0</v>
      </c>
      <c r="N49" s="9"/>
      <c r="O49" s="10"/>
      <c r="P49" s="10">
        <v>1</v>
      </c>
      <c r="Q49" s="9"/>
      <c r="R49" s="9">
        <v>2</v>
      </c>
      <c r="S49" s="10">
        <v>1</v>
      </c>
      <c r="T49" s="10"/>
      <c r="U49" s="9"/>
      <c r="V49" s="9">
        <v>0</v>
      </c>
      <c r="W49" s="10"/>
      <c r="X49" s="10">
        <v>2</v>
      </c>
      <c r="Y49" s="9">
        <v>1</v>
      </c>
      <c r="Z49" s="9"/>
      <c r="AA49" s="11">
        <f t="shared" si="7"/>
        <v>8</v>
      </c>
    </row>
    <row r="50" spans="1:27" ht="30" customHeight="1" x14ac:dyDescent="0.25">
      <c r="A50" s="20" t="str">
        <f t="shared" si="8"/>
        <v>Московский</v>
      </c>
      <c r="B50" s="12" t="str">
        <f t="shared" si="8"/>
        <v>ГБОУ СОШ №510</v>
      </c>
      <c r="C50" s="6">
        <f t="shared" si="8"/>
        <v>11510</v>
      </c>
      <c r="D50" s="6" t="str">
        <f t="shared" si="8"/>
        <v>СОШ с углуб.</v>
      </c>
      <c r="E50" s="8" t="str">
        <f t="shared" si="8"/>
        <v>3б</v>
      </c>
      <c r="F50" s="8">
        <f t="shared" si="8"/>
        <v>55</v>
      </c>
      <c r="G50" s="8">
        <f t="shared" si="8"/>
        <v>55</v>
      </c>
      <c r="H50" s="8">
        <f t="shared" si="3"/>
        <v>11510047</v>
      </c>
      <c r="I50" s="9"/>
      <c r="J50" s="9">
        <v>2</v>
      </c>
      <c r="K50" s="10">
        <v>1</v>
      </c>
      <c r="L50" s="10"/>
      <c r="M50" s="9">
        <v>1</v>
      </c>
      <c r="N50" s="9"/>
      <c r="O50" s="10"/>
      <c r="P50" s="10">
        <v>1</v>
      </c>
      <c r="Q50" s="9"/>
      <c r="R50" s="9">
        <v>2</v>
      </c>
      <c r="S50" s="10">
        <v>1</v>
      </c>
      <c r="T50" s="10"/>
      <c r="U50" s="9">
        <v>0</v>
      </c>
      <c r="V50" s="9"/>
      <c r="W50" s="10">
        <v>0</v>
      </c>
      <c r="X50" s="10"/>
      <c r="Y50" s="9">
        <v>0</v>
      </c>
      <c r="Z50" s="9"/>
      <c r="AA50" s="11">
        <f t="shared" si="7"/>
        <v>8</v>
      </c>
    </row>
    <row r="51" spans="1:27" ht="30" customHeight="1" x14ac:dyDescent="0.25">
      <c r="A51" s="20" t="str">
        <f t="shared" si="8"/>
        <v>Московский</v>
      </c>
      <c r="B51" s="12" t="str">
        <f t="shared" si="8"/>
        <v>ГБОУ СОШ №510</v>
      </c>
      <c r="C51" s="6">
        <f t="shared" si="8"/>
        <v>11510</v>
      </c>
      <c r="D51" s="6" t="str">
        <f t="shared" si="8"/>
        <v>СОШ с углуб.</v>
      </c>
      <c r="E51" s="8" t="str">
        <f t="shared" si="8"/>
        <v>3б</v>
      </c>
      <c r="F51" s="8">
        <f t="shared" si="8"/>
        <v>55</v>
      </c>
      <c r="G51" s="8">
        <f t="shared" si="8"/>
        <v>55</v>
      </c>
      <c r="H51" s="8">
        <f t="shared" si="3"/>
        <v>11510048</v>
      </c>
      <c r="I51" s="9"/>
      <c r="J51" s="9">
        <v>0</v>
      </c>
      <c r="K51" s="10">
        <v>1</v>
      </c>
      <c r="L51" s="10"/>
      <c r="M51" s="9">
        <v>0</v>
      </c>
      <c r="N51" s="9"/>
      <c r="O51" s="10"/>
      <c r="P51" s="10">
        <v>1</v>
      </c>
      <c r="Q51" s="9"/>
      <c r="R51" s="9">
        <v>2</v>
      </c>
      <c r="S51" s="10">
        <v>1</v>
      </c>
      <c r="T51" s="10"/>
      <c r="U51" s="9">
        <v>0</v>
      </c>
      <c r="V51" s="9"/>
      <c r="W51" s="10"/>
      <c r="X51" s="10">
        <v>2</v>
      </c>
      <c r="Y51" s="9">
        <v>1</v>
      </c>
      <c r="Z51" s="9"/>
      <c r="AA51" s="11">
        <f t="shared" si="7"/>
        <v>8</v>
      </c>
    </row>
    <row r="52" spans="1:27" ht="30" customHeight="1" x14ac:dyDescent="0.25">
      <c r="A52" s="20" t="str">
        <f t="shared" si="8"/>
        <v>Московский</v>
      </c>
      <c r="B52" s="12" t="str">
        <f t="shared" si="8"/>
        <v>ГБОУ СОШ №510</v>
      </c>
      <c r="C52" s="6">
        <f t="shared" si="8"/>
        <v>11510</v>
      </c>
      <c r="D52" s="6" t="str">
        <f t="shared" si="8"/>
        <v>СОШ с углуб.</v>
      </c>
      <c r="E52" s="8" t="str">
        <f t="shared" si="8"/>
        <v>3б</v>
      </c>
      <c r="F52" s="8">
        <f t="shared" si="8"/>
        <v>55</v>
      </c>
      <c r="G52" s="8">
        <f t="shared" si="8"/>
        <v>55</v>
      </c>
      <c r="H52" s="8">
        <f t="shared" si="3"/>
        <v>11510049</v>
      </c>
      <c r="I52" s="9"/>
      <c r="J52" s="9">
        <v>1</v>
      </c>
      <c r="K52" s="10"/>
      <c r="L52" s="10">
        <v>1</v>
      </c>
      <c r="M52" s="9">
        <v>1</v>
      </c>
      <c r="N52" s="9"/>
      <c r="O52" s="10">
        <v>1</v>
      </c>
      <c r="P52" s="10"/>
      <c r="Q52" s="9">
        <v>1</v>
      </c>
      <c r="R52" s="9"/>
      <c r="S52" s="10">
        <v>1</v>
      </c>
      <c r="T52" s="10"/>
      <c r="U52" s="9">
        <v>0</v>
      </c>
      <c r="V52" s="9"/>
      <c r="W52" s="10">
        <v>1</v>
      </c>
      <c r="X52" s="10"/>
      <c r="Y52" s="9">
        <v>1</v>
      </c>
      <c r="Z52" s="9"/>
      <c r="AA52" s="11">
        <f t="shared" si="7"/>
        <v>8</v>
      </c>
    </row>
    <row r="53" spans="1:27" ht="30" customHeight="1" x14ac:dyDescent="0.25">
      <c r="A53" s="20" t="str">
        <f t="shared" si="8"/>
        <v>Московский</v>
      </c>
      <c r="B53" s="12" t="str">
        <f t="shared" si="8"/>
        <v>ГБОУ СОШ №510</v>
      </c>
      <c r="C53" s="6">
        <f t="shared" si="8"/>
        <v>11510</v>
      </c>
      <c r="D53" s="6" t="str">
        <f t="shared" si="8"/>
        <v>СОШ с углуб.</v>
      </c>
      <c r="E53" s="8" t="str">
        <f t="shared" si="8"/>
        <v>3б</v>
      </c>
      <c r="F53" s="8">
        <f t="shared" si="8"/>
        <v>55</v>
      </c>
      <c r="G53" s="8">
        <f t="shared" si="8"/>
        <v>55</v>
      </c>
      <c r="H53" s="8">
        <f t="shared" si="3"/>
        <v>11510050</v>
      </c>
      <c r="I53" s="9"/>
      <c r="J53" s="9">
        <v>0</v>
      </c>
      <c r="K53" s="10">
        <v>1</v>
      </c>
      <c r="L53" s="10"/>
      <c r="M53" s="9">
        <v>1</v>
      </c>
      <c r="N53" s="9"/>
      <c r="O53" s="10"/>
      <c r="P53" s="10">
        <v>2</v>
      </c>
      <c r="Q53" s="9"/>
      <c r="R53" s="9">
        <v>1</v>
      </c>
      <c r="S53" s="10"/>
      <c r="T53" s="10">
        <v>1</v>
      </c>
      <c r="U53" s="9"/>
      <c r="V53" s="9">
        <v>0</v>
      </c>
      <c r="W53" s="10">
        <v>1</v>
      </c>
      <c r="X53" s="10"/>
      <c r="Y53" s="9"/>
      <c r="Z53" s="9">
        <v>1</v>
      </c>
      <c r="AA53" s="11">
        <f t="shared" si="7"/>
        <v>8</v>
      </c>
    </row>
    <row r="54" spans="1:27" ht="30" customHeight="1" x14ac:dyDescent="0.25">
      <c r="A54" s="20" t="str">
        <f t="shared" ref="A54:G58" si="9">A53</f>
        <v>Московский</v>
      </c>
      <c r="B54" s="12" t="str">
        <f t="shared" si="9"/>
        <v>ГБОУ СОШ №510</v>
      </c>
      <c r="C54" s="6">
        <f t="shared" si="9"/>
        <v>11510</v>
      </c>
      <c r="D54" s="6" t="str">
        <f t="shared" si="9"/>
        <v>СОШ с углуб.</v>
      </c>
      <c r="E54" s="8" t="str">
        <f t="shared" si="9"/>
        <v>3б</v>
      </c>
      <c r="F54" s="8">
        <f t="shared" si="9"/>
        <v>55</v>
      </c>
      <c r="G54" s="8">
        <f t="shared" si="9"/>
        <v>55</v>
      </c>
      <c r="H54" s="8">
        <f t="shared" si="3"/>
        <v>11510051</v>
      </c>
      <c r="I54" s="9"/>
      <c r="J54" s="9">
        <v>1</v>
      </c>
      <c r="K54" s="10"/>
      <c r="L54" s="10">
        <v>1</v>
      </c>
      <c r="M54" s="9">
        <v>0</v>
      </c>
      <c r="N54" s="9"/>
      <c r="O54" s="10">
        <v>2</v>
      </c>
      <c r="P54" s="10"/>
      <c r="Q54" s="9">
        <v>1</v>
      </c>
      <c r="R54" s="9"/>
      <c r="S54" s="10">
        <v>1</v>
      </c>
      <c r="T54" s="10"/>
      <c r="U54" s="9"/>
      <c r="V54" s="9">
        <v>0</v>
      </c>
      <c r="W54" s="10">
        <v>1</v>
      </c>
      <c r="X54" s="10"/>
      <c r="Y54" s="9">
        <v>0</v>
      </c>
      <c r="Z54" s="9"/>
      <c r="AA54" s="11">
        <f t="shared" si="7"/>
        <v>7</v>
      </c>
    </row>
    <row r="55" spans="1:27" ht="30" customHeight="1" x14ac:dyDescent="0.25">
      <c r="A55" s="20" t="str">
        <f t="shared" si="9"/>
        <v>Московский</v>
      </c>
      <c r="B55" s="12" t="str">
        <f t="shared" si="9"/>
        <v>ГБОУ СОШ №510</v>
      </c>
      <c r="C55" s="6">
        <f t="shared" si="9"/>
        <v>11510</v>
      </c>
      <c r="D55" s="6" t="str">
        <f t="shared" si="9"/>
        <v>СОШ с углуб.</v>
      </c>
      <c r="E55" s="8" t="str">
        <f t="shared" si="9"/>
        <v>3б</v>
      </c>
      <c r="F55" s="8">
        <f t="shared" si="9"/>
        <v>55</v>
      </c>
      <c r="G55" s="8">
        <f t="shared" si="9"/>
        <v>55</v>
      </c>
      <c r="H55" s="8">
        <f t="shared" si="3"/>
        <v>11510052</v>
      </c>
      <c r="I55" s="9">
        <v>2</v>
      </c>
      <c r="J55" s="9"/>
      <c r="K55" s="10">
        <v>0</v>
      </c>
      <c r="L55" s="10"/>
      <c r="M55" s="9">
        <v>0</v>
      </c>
      <c r="N55" s="9"/>
      <c r="O55" s="10">
        <v>2</v>
      </c>
      <c r="P55" s="10"/>
      <c r="Q55" s="9">
        <v>1</v>
      </c>
      <c r="R55" s="9"/>
      <c r="S55" s="10">
        <v>1</v>
      </c>
      <c r="T55" s="10"/>
      <c r="U55" s="9">
        <v>0</v>
      </c>
      <c r="V55" s="9"/>
      <c r="W55" s="10">
        <v>1</v>
      </c>
      <c r="X55" s="10"/>
      <c r="Y55" s="9"/>
      <c r="Z55" s="9">
        <v>0</v>
      </c>
      <c r="AA55" s="11">
        <f t="shared" si="7"/>
        <v>7</v>
      </c>
    </row>
    <row r="56" spans="1:27" ht="30" customHeight="1" x14ac:dyDescent="0.25">
      <c r="A56" s="20" t="str">
        <f t="shared" si="9"/>
        <v>Московский</v>
      </c>
      <c r="B56" s="12" t="str">
        <f t="shared" si="9"/>
        <v>ГБОУ СОШ №510</v>
      </c>
      <c r="C56" s="6">
        <f t="shared" si="9"/>
        <v>11510</v>
      </c>
      <c r="D56" s="6" t="str">
        <f t="shared" si="9"/>
        <v>СОШ с углуб.</v>
      </c>
      <c r="E56" s="8" t="str">
        <f t="shared" si="9"/>
        <v>3б</v>
      </c>
      <c r="F56" s="8">
        <f t="shared" si="9"/>
        <v>55</v>
      </c>
      <c r="G56" s="8">
        <f t="shared" si="9"/>
        <v>55</v>
      </c>
      <c r="H56" s="8">
        <f t="shared" si="3"/>
        <v>11510053</v>
      </c>
      <c r="I56" s="9"/>
      <c r="J56" s="9">
        <v>0</v>
      </c>
      <c r="K56" s="10"/>
      <c r="L56" s="10">
        <v>1</v>
      </c>
      <c r="M56" s="9">
        <v>0</v>
      </c>
      <c r="N56" s="9"/>
      <c r="O56" s="10">
        <v>2</v>
      </c>
      <c r="P56" s="10"/>
      <c r="Q56" s="9">
        <v>1</v>
      </c>
      <c r="R56" s="9"/>
      <c r="S56" s="10"/>
      <c r="T56" s="10">
        <v>0</v>
      </c>
      <c r="U56" s="9"/>
      <c r="V56" s="9">
        <v>1</v>
      </c>
      <c r="W56" s="10">
        <v>1</v>
      </c>
      <c r="X56" s="10"/>
      <c r="Y56" s="9">
        <v>1</v>
      </c>
      <c r="Z56" s="9"/>
      <c r="AA56" s="11">
        <f t="shared" si="7"/>
        <v>7</v>
      </c>
    </row>
    <row r="57" spans="1:27" ht="30" customHeight="1" x14ac:dyDescent="0.25">
      <c r="A57" s="20" t="str">
        <f t="shared" si="9"/>
        <v>Московский</v>
      </c>
      <c r="B57" s="12" t="str">
        <f t="shared" si="9"/>
        <v>ГБОУ СОШ №510</v>
      </c>
      <c r="C57" s="6">
        <f t="shared" si="9"/>
        <v>11510</v>
      </c>
      <c r="D57" s="6" t="str">
        <f t="shared" si="9"/>
        <v>СОШ с углуб.</v>
      </c>
      <c r="E57" s="8" t="str">
        <f t="shared" si="9"/>
        <v>3б</v>
      </c>
      <c r="F57" s="8">
        <f t="shared" si="9"/>
        <v>55</v>
      </c>
      <c r="G57" s="8">
        <f t="shared" si="9"/>
        <v>55</v>
      </c>
      <c r="H57" s="8">
        <f t="shared" si="3"/>
        <v>11510054</v>
      </c>
      <c r="I57" s="9"/>
      <c r="J57" s="9">
        <v>2</v>
      </c>
      <c r="K57" s="10">
        <v>1</v>
      </c>
      <c r="L57" s="10"/>
      <c r="M57" s="9"/>
      <c r="N57" s="9">
        <v>1</v>
      </c>
      <c r="O57" s="10">
        <v>1</v>
      </c>
      <c r="P57" s="10"/>
      <c r="Q57" s="9">
        <v>0</v>
      </c>
      <c r="R57" s="9"/>
      <c r="S57" s="10">
        <v>1</v>
      </c>
      <c r="T57" s="10"/>
      <c r="U57" s="9">
        <v>1</v>
      </c>
      <c r="V57" s="9"/>
      <c r="W57" s="10">
        <v>0</v>
      </c>
      <c r="X57" s="10"/>
      <c r="Y57" s="9">
        <v>0</v>
      </c>
      <c r="Z57" s="9"/>
      <c r="AA57" s="11">
        <f t="shared" si="7"/>
        <v>7</v>
      </c>
    </row>
    <row r="58" spans="1:27" ht="30" customHeight="1" x14ac:dyDescent="0.25">
      <c r="A58" s="20" t="str">
        <f t="shared" si="9"/>
        <v>Московский</v>
      </c>
      <c r="B58" s="12" t="str">
        <f t="shared" si="9"/>
        <v>ГБОУ СОШ №510</v>
      </c>
      <c r="C58" s="6">
        <f t="shared" si="9"/>
        <v>11510</v>
      </c>
      <c r="D58" s="6" t="str">
        <f t="shared" si="9"/>
        <v>СОШ с углуб.</v>
      </c>
      <c r="E58" s="8" t="str">
        <f t="shared" si="9"/>
        <v>3б</v>
      </c>
      <c r="F58" s="8">
        <f t="shared" si="9"/>
        <v>55</v>
      </c>
      <c r="G58" s="8">
        <f t="shared" si="9"/>
        <v>55</v>
      </c>
      <c r="H58" s="8">
        <f t="shared" si="3"/>
        <v>11510055</v>
      </c>
      <c r="I58" s="9"/>
      <c r="J58" s="9">
        <v>0</v>
      </c>
      <c r="K58" s="10">
        <v>1</v>
      </c>
      <c r="L58" s="10"/>
      <c r="M58" s="9">
        <v>1</v>
      </c>
      <c r="N58" s="9"/>
      <c r="O58" s="10">
        <v>1</v>
      </c>
      <c r="P58" s="10"/>
      <c r="Q58" s="9">
        <v>0</v>
      </c>
      <c r="R58" s="9"/>
      <c r="S58" s="10"/>
      <c r="T58" s="10">
        <v>0</v>
      </c>
      <c r="U58" s="9">
        <v>1</v>
      </c>
      <c r="V58" s="9"/>
      <c r="W58" s="10"/>
      <c r="X58" s="10">
        <v>1</v>
      </c>
      <c r="Y58" s="9">
        <v>0</v>
      </c>
      <c r="Z58" s="9"/>
      <c r="AA58" s="11">
        <f t="shared" si="7"/>
        <v>5</v>
      </c>
    </row>
    <row r="59" spans="1:27" x14ac:dyDescent="0.25">
      <c r="I59" s="15">
        <f>COUNTA(I4:I58)</f>
        <v>16</v>
      </c>
      <c r="J59" s="15">
        <f t="shared" ref="J59:AA59" si="10">COUNTA(J4:J58)</f>
        <v>39</v>
      </c>
      <c r="K59" s="15">
        <f t="shared" si="10"/>
        <v>33</v>
      </c>
      <c r="L59" s="15">
        <f t="shared" si="10"/>
        <v>22</v>
      </c>
      <c r="M59" s="15">
        <f t="shared" si="10"/>
        <v>42</v>
      </c>
      <c r="N59" s="15">
        <f t="shared" si="10"/>
        <v>13</v>
      </c>
      <c r="O59" s="15">
        <f t="shared" si="10"/>
        <v>41</v>
      </c>
      <c r="P59" s="15">
        <f t="shared" si="10"/>
        <v>14</v>
      </c>
      <c r="Q59" s="15">
        <f t="shared" si="10"/>
        <v>30</v>
      </c>
      <c r="R59" s="15">
        <f t="shared" si="10"/>
        <v>25</v>
      </c>
      <c r="S59" s="15">
        <f t="shared" si="10"/>
        <v>42</v>
      </c>
      <c r="T59" s="15">
        <f t="shared" si="10"/>
        <v>13</v>
      </c>
      <c r="U59" s="15">
        <f t="shared" si="10"/>
        <v>31</v>
      </c>
      <c r="V59" s="15">
        <f t="shared" si="10"/>
        <v>24</v>
      </c>
      <c r="W59" s="15">
        <f t="shared" si="10"/>
        <v>38</v>
      </c>
      <c r="X59" s="15">
        <f t="shared" si="10"/>
        <v>17</v>
      </c>
      <c r="Y59" s="15">
        <f t="shared" si="10"/>
        <v>48</v>
      </c>
      <c r="Z59" s="15">
        <f t="shared" si="10"/>
        <v>7</v>
      </c>
      <c r="AA59" s="15">
        <f t="shared" si="10"/>
        <v>55</v>
      </c>
    </row>
    <row r="60" spans="1:27" x14ac:dyDescent="0.25">
      <c r="I60" s="15">
        <f>SUM(I4:I58)/(I59*I61)</f>
        <v>0.90625</v>
      </c>
      <c r="J60" s="15">
        <f t="shared" ref="J60:AA60" si="11">SUM(J4:J58)/(J59*J61)</f>
        <v>0.60256410256410253</v>
      </c>
      <c r="K60" s="15">
        <f t="shared" si="11"/>
        <v>0.90909090909090906</v>
      </c>
      <c r="L60" s="15">
        <f t="shared" si="11"/>
        <v>1</v>
      </c>
      <c r="M60" s="15">
        <f t="shared" si="11"/>
        <v>0.6428571428571429</v>
      </c>
      <c r="N60" s="15">
        <f t="shared" si="11"/>
        <v>0.30769230769230771</v>
      </c>
      <c r="O60" s="15">
        <f t="shared" si="11"/>
        <v>0.8902439024390244</v>
      </c>
      <c r="P60" s="15">
        <f t="shared" si="11"/>
        <v>0.7857142857142857</v>
      </c>
      <c r="Q60" s="15">
        <f t="shared" si="11"/>
        <v>0.45</v>
      </c>
      <c r="R60" s="15">
        <f t="shared" si="11"/>
        <v>0.94</v>
      </c>
      <c r="S60" s="15">
        <f t="shared" si="11"/>
        <v>0.83333333333333337</v>
      </c>
      <c r="T60" s="15">
        <f t="shared" si="11"/>
        <v>0.46153846153846156</v>
      </c>
      <c r="U60" s="15">
        <f t="shared" si="11"/>
        <v>0.5161290322580645</v>
      </c>
      <c r="V60" s="15">
        <f t="shared" si="11"/>
        <v>0.20833333333333334</v>
      </c>
      <c r="W60" s="15">
        <f t="shared" si="11"/>
        <v>0.78947368421052633</v>
      </c>
      <c r="X60" s="15">
        <f t="shared" si="11"/>
        <v>0.82352941176470584</v>
      </c>
      <c r="Y60" s="15">
        <f t="shared" si="11"/>
        <v>0.79166666666666663</v>
      </c>
      <c r="Z60" s="15">
        <f t="shared" si="11"/>
        <v>0.5714285714285714</v>
      </c>
      <c r="AA60" s="15">
        <f t="shared" si="11"/>
        <v>0.72727272727272729</v>
      </c>
    </row>
    <row r="61" spans="1:27" s="52" customFormat="1" x14ac:dyDescent="0.25">
      <c r="A61" s="52" t="s">
        <v>120</v>
      </c>
      <c r="E61" s="14"/>
      <c r="F61" s="14"/>
      <c r="G61" s="14"/>
      <c r="H61" s="14"/>
      <c r="I61" s="15">
        <v>2</v>
      </c>
      <c r="J61" s="15">
        <v>2</v>
      </c>
      <c r="K61" s="15">
        <v>1</v>
      </c>
      <c r="L61" s="15">
        <v>1</v>
      </c>
      <c r="M61" s="15">
        <v>1</v>
      </c>
      <c r="N61" s="15">
        <v>1</v>
      </c>
      <c r="O61" s="15">
        <v>2</v>
      </c>
      <c r="P61" s="15">
        <v>2</v>
      </c>
      <c r="Q61" s="15">
        <v>2</v>
      </c>
      <c r="R61" s="15">
        <v>2</v>
      </c>
      <c r="S61" s="86">
        <v>1</v>
      </c>
      <c r="T61" s="15">
        <v>1</v>
      </c>
      <c r="U61" s="87">
        <v>1</v>
      </c>
      <c r="V61" s="15">
        <v>1</v>
      </c>
      <c r="W61" s="15">
        <v>2</v>
      </c>
      <c r="X61" s="15">
        <v>2</v>
      </c>
      <c r="Y61" s="87">
        <v>1</v>
      </c>
      <c r="Z61" s="15">
        <v>1</v>
      </c>
      <c r="AA61" s="15">
        <v>13</v>
      </c>
    </row>
    <row r="62" spans="1:27" x14ac:dyDescent="0.25">
      <c r="I62" s="15">
        <f>SUM(I4:J58)/(55*I61)</f>
        <v>0.69090909090909092</v>
      </c>
      <c r="K62" s="15">
        <f t="shared" ref="K62:AA62" si="12">SUM(K4:L58)/(55*K61)</f>
        <v>0.94545454545454544</v>
      </c>
      <c r="M62" s="15">
        <f t="shared" si="12"/>
        <v>0.5636363636363636</v>
      </c>
      <c r="O62" s="15">
        <f t="shared" si="12"/>
        <v>0.86363636363636365</v>
      </c>
      <c r="Q62" s="15">
        <f t="shared" si="12"/>
        <v>0.67272727272727273</v>
      </c>
      <c r="S62" s="15">
        <f t="shared" si="12"/>
        <v>0.74545454545454548</v>
      </c>
      <c r="U62" s="15">
        <f t="shared" si="12"/>
        <v>0.38181818181818183</v>
      </c>
      <c r="W62" s="15">
        <f t="shared" si="12"/>
        <v>0.8</v>
      </c>
      <c r="Y62" s="15">
        <f t="shared" si="12"/>
        <v>0.76363636363636367</v>
      </c>
      <c r="AA62" s="15">
        <f t="shared" si="12"/>
        <v>0.72727272727272729</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allowBlank="1" showErrorMessage="1" sqref="E4:G58 JA4:JC58 SW4:SY58 ACS4:ACU58 AMO4:AMQ58 AWK4:AWM58 BGG4:BGI58 BQC4:BQE58 BZY4:CAA58 CJU4:CJW58 CTQ4:CTS58 DDM4:DDO58 DNI4:DNK58 DXE4:DXG58 EHA4:EHC58 EQW4:EQY58 FAS4:FAU58 FKO4:FKQ58 FUK4:FUM58 GEG4:GEI58 GOC4:GOE58 GXY4:GYA58 HHU4:HHW58 HRQ4:HRS58 IBM4:IBO58 ILI4:ILK58 IVE4:IVG58 JFA4:JFC58 JOW4:JOY58 JYS4:JYU58 KIO4:KIQ58 KSK4:KSM58 LCG4:LCI58 LMC4:LME58 LVY4:LWA58 MFU4:MFW58 MPQ4:MPS58 MZM4:MZO58 NJI4:NJK58 NTE4:NTG58 ODA4:ODC58 OMW4:OMY58 OWS4:OWU58 PGO4:PGQ58 PQK4:PQM58 QAG4:QAI58 QKC4:QKE58 QTY4:QUA58 RDU4:RDW58 RNQ4:RNS58 RXM4:RXO58 SHI4:SHK58 SRE4:SRG58 TBA4:TBC58 TKW4:TKY58 TUS4:TUU58 UEO4:UEQ58 UOK4:UOM58 UYG4:UYI58 VIC4:VIE58 VRY4:VSA58 WBU4:WBW58 WLQ4:WLS58 WVM4:WVO58 E65211:G65557 JA65211:JC65557 SW65211:SY65557 ACS65211:ACU65557 AMO65211:AMQ65557 AWK65211:AWM65557 BGG65211:BGI65557 BQC65211:BQE65557 BZY65211:CAA65557 CJU65211:CJW65557 CTQ65211:CTS65557 DDM65211:DDO65557 DNI65211:DNK65557 DXE65211:DXG65557 EHA65211:EHC65557 EQW65211:EQY65557 FAS65211:FAU65557 FKO65211:FKQ65557 FUK65211:FUM65557 GEG65211:GEI65557 GOC65211:GOE65557 GXY65211:GYA65557 HHU65211:HHW65557 HRQ65211:HRS65557 IBM65211:IBO65557 ILI65211:ILK65557 IVE65211:IVG65557 JFA65211:JFC65557 JOW65211:JOY65557 JYS65211:JYU65557 KIO65211:KIQ65557 KSK65211:KSM65557 LCG65211:LCI65557 LMC65211:LME65557 LVY65211:LWA65557 MFU65211:MFW65557 MPQ65211:MPS65557 MZM65211:MZO65557 NJI65211:NJK65557 NTE65211:NTG65557 ODA65211:ODC65557 OMW65211:OMY65557 OWS65211:OWU65557 PGO65211:PGQ65557 PQK65211:PQM65557 QAG65211:QAI65557 QKC65211:QKE65557 QTY65211:QUA65557 RDU65211:RDW65557 RNQ65211:RNS65557 RXM65211:RXO65557 SHI65211:SHK65557 SRE65211:SRG65557 TBA65211:TBC65557 TKW65211:TKY65557 TUS65211:TUU65557 UEO65211:UEQ65557 UOK65211:UOM65557 UYG65211:UYI65557 VIC65211:VIE65557 VRY65211:VSA65557 WBU65211:WBW65557 WLQ65211:WLS65557 WVM65211:WVO65557 E130747:G131093 JA130747:JC131093 SW130747:SY131093 ACS130747:ACU131093 AMO130747:AMQ131093 AWK130747:AWM131093 BGG130747:BGI131093 BQC130747:BQE131093 BZY130747:CAA131093 CJU130747:CJW131093 CTQ130747:CTS131093 DDM130747:DDO131093 DNI130747:DNK131093 DXE130747:DXG131093 EHA130747:EHC131093 EQW130747:EQY131093 FAS130747:FAU131093 FKO130747:FKQ131093 FUK130747:FUM131093 GEG130747:GEI131093 GOC130747:GOE131093 GXY130747:GYA131093 HHU130747:HHW131093 HRQ130747:HRS131093 IBM130747:IBO131093 ILI130747:ILK131093 IVE130747:IVG131093 JFA130747:JFC131093 JOW130747:JOY131093 JYS130747:JYU131093 KIO130747:KIQ131093 KSK130747:KSM131093 LCG130747:LCI131093 LMC130747:LME131093 LVY130747:LWA131093 MFU130747:MFW131093 MPQ130747:MPS131093 MZM130747:MZO131093 NJI130747:NJK131093 NTE130747:NTG131093 ODA130747:ODC131093 OMW130747:OMY131093 OWS130747:OWU131093 PGO130747:PGQ131093 PQK130747:PQM131093 QAG130747:QAI131093 QKC130747:QKE131093 QTY130747:QUA131093 RDU130747:RDW131093 RNQ130747:RNS131093 RXM130747:RXO131093 SHI130747:SHK131093 SRE130747:SRG131093 TBA130747:TBC131093 TKW130747:TKY131093 TUS130747:TUU131093 UEO130747:UEQ131093 UOK130747:UOM131093 UYG130747:UYI131093 VIC130747:VIE131093 VRY130747:VSA131093 WBU130747:WBW131093 WLQ130747:WLS131093 WVM130747:WVO131093 E196283:G196629 JA196283:JC196629 SW196283:SY196629 ACS196283:ACU196629 AMO196283:AMQ196629 AWK196283:AWM196629 BGG196283:BGI196629 BQC196283:BQE196629 BZY196283:CAA196629 CJU196283:CJW196629 CTQ196283:CTS196629 DDM196283:DDO196629 DNI196283:DNK196629 DXE196283:DXG196629 EHA196283:EHC196629 EQW196283:EQY196629 FAS196283:FAU196629 FKO196283:FKQ196629 FUK196283:FUM196629 GEG196283:GEI196629 GOC196283:GOE196629 GXY196283:GYA196629 HHU196283:HHW196629 HRQ196283:HRS196629 IBM196283:IBO196629 ILI196283:ILK196629 IVE196283:IVG196629 JFA196283:JFC196629 JOW196283:JOY196629 JYS196283:JYU196629 KIO196283:KIQ196629 KSK196283:KSM196629 LCG196283:LCI196629 LMC196283:LME196629 LVY196283:LWA196629 MFU196283:MFW196629 MPQ196283:MPS196629 MZM196283:MZO196629 NJI196283:NJK196629 NTE196283:NTG196629 ODA196283:ODC196629 OMW196283:OMY196629 OWS196283:OWU196629 PGO196283:PGQ196629 PQK196283:PQM196629 QAG196283:QAI196629 QKC196283:QKE196629 QTY196283:QUA196629 RDU196283:RDW196629 RNQ196283:RNS196629 RXM196283:RXO196629 SHI196283:SHK196629 SRE196283:SRG196629 TBA196283:TBC196629 TKW196283:TKY196629 TUS196283:TUU196629 UEO196283:UEQ196629 UOK196283:UOM196629 UYG196283:UYI196629 VIC196283:VIE196629 VRY196283:VSA196629 WBU196283:WBW196629 WLQ196283:WLS196629 WVM196283:WVO196629 E261819:G262165 JA261819:JC262165 SW261819:SY262165 ACS261819:ACU262165 AMO261819:AMQ262165 AWK261819:AWM262165 BGG261819:BGI262165 BQC261819:BQE262165 BZY261819:CAA262165 CJU261819:CJW262165 CTQ261819:CTS262165 DDM261819:DDO262165 DNI261819:DNK262165 DXE261819:DXG262165 EHA261819:EHC262165 EQW261819:EQY262165 FAS261819:FAU262165 FKO261819:FKQ262165 FUK261819:FUM262165 GEG261819:GEI262165 GOC261819:GOE262165 GXY261819:GYA262165 HHU261819:HHW262165 HRQ261819:HRS262165 IBM261819:IBO262165 ILI261819:ILK262165 IVE261819:IVG262165 JFA261819:JFC262165 JOW261819:JOY262165 JYS261819:JYU262165 KIO261819:KIQ262165 KSK261819:KSM262165 LCG261819:LCI262165 LMC261819:LME262165 LVY261819:LWA262165 MFU261819:MFW262165 MPQ261819:MPS262165 MZM261819:MZO262165 NJI261819:NJK262165 NTE261819:NTG262165 ODA261819:ODC262165 OMW261819:OMY262165 OWS261819:OWU262165 PGO261819:PGQ262165 PQK261819:PQM262165 QAG261819:QAI262165 QKC261819:QKE262165 QTY261819:QUA262165 RDU261819:RDW262165 RNQ261819:RNS262165 RXM261819:RXO262165 SHI261819:SHK262165 SRE261819:SRG262165 TBA261819:TBC262165 TKW261819:TKY262165 TUS261819:TUU262165 UEO261819:UEQ262165 UOK261819:UOM262165 UYG261819:UYI262165 VIC261819:VIE262165 VRY261819:VSA262165 WBU261819:WBW262165 WLQ261819:WLS262165 WVM261819:WVO262165 E327355:G327701 JA327355:JC327701 SW327355:SY327701 ACS327355:ACU327701 AMO327355:AMQ327701 AWK327355:AWM327701 BGG327355:BGI327701 BQC327355:BQE327701 BZY327355:CAA327701 CJU327355:CJW327701 CTQ327355:CTS327701 DDM327355:DDO327701 DNI327355:DNK327701 DXE327355:DXG327701 EHA327355:EHC327701 EQW327355:EQY327701 FAS327355:FAU327701 FKO327355:FKQ327701 FUK327355:FUM327701 GEG327355:GEI327701 GOC327355:GOE327701 GXY327355:GYA327701 HHU327355:HHW327701 HRQ327355:HRS327701 IBM327355:IBO327701 ILI327355:ILK327701 IVE327355:IVG327701 JFA327355:JFC327701 JOW327355:JOY327701 JYS327355:JYU327701 KIO327355:KIQ327701 KSK327355:KSM327701 LCG327355:LCI327701 LMC327355:LME327701 LVY327355:LWA327701 MFU327355:MFW327701 MPQ327355:MPS327701 MZM327355:MZO327701 NJI327355:NJK327701 NTE327355:NTG327701 ODA327355:ODC327701 OMW327355:OMY327701 OWS327355:OWU327701 PGO327355:PGQ327701 PQK327355:PQM327701 QAG327355:QAI327701 QKC327355:QKE327701 QTY327355:QUA327701 RDU327355:RDW327701 RNQ327355:RNS327701 RXM327355:RXO327701 SHI327355:SHK327701 SRE327355:SRG327701 TBA327355:TBC327701 TKW327355:TKY327701 TUS327355:TUU327701 UEO327355:UEQ327701 UOK327355:UOM327701 UYG327355:UYI327701 VIC327355:VIE327701 VRY327355:VSA327701 WBU327355:WBW327701 WLQ327355:WLS327701 WVM327355:WVO327701 E392891:G393237 JA392891:JC393237 SW392891:SY393237 ACS392891:ACU393237 AMO392891:AMQ393237 AWK392891:AWM393237 BGG392891:BGI393237 BQC392891:BQE393237 BZY392891:CAA393237 CJU392891:CJW393237 CTQ392891:CTS393237 DDM392891:DDO393237 DNI392891:DNK393237 DXE392891:DXG393237 EHA392891:EHC393237 EQW392891:EQY393237 FAS392891:FAU393237 FKO392891:FKQ393237 FUK392891:FUM393237 GEG392891:GEI393237 GOC392891:GOE393237 GXY392891:GYA393237 HHU392891:HHW393237 HRQ392891:HRS393237 IBM392891:IBO393237 ILI392891:ILK393237 IVE392891:IVG393237 JFA392891:JFC393237 JOW392891:JOY393237 JYS392891:JYU393237 KIO392891:KIQ393237 KSK392891:KSM393237 LCG392891:LCI393237 LMC392891:LME393237 LVY392891:LWA393237 MFU392891:MFW393237 MPQ392891:MPS393237 MZM392891:MZO393237 NJI392891:NJK393237 NTE392891:NTG393237 ODA392891:ODC393237 OMW392891:OMY393237 OWS392891:OWU393237 PGO392891:PGQ393237 PQK392891:PQM393237 QAG392891:QAI393237 QKC392891:QKE393237 QTY392891:QUA393237 RDU392891:RDW393237 RNQ392891:RNS393237 RXM392891:RXO393237 SHI392891:SHK393237 SRE392891:SRG393237 TBA392891:TBC393237 TKW392891:TKY393237 TUS392891:TUU393237 UEO392891:UEQ393237 UOK392891:UOM393237 UYG392891:UYI393237 VIC392891:VIE393237 VRY392891:VSA393237 WBU392891:WBW393237 WLQ392891:WLS393237 WVM392891:WVO393237 E458427:G458773 JA458427:JC458773 SW458427:SY458773 ACS458427:ACU458773 AMO458427:AMQ458773 AWK458427:AWM458773 BGG458427:BGI458773 BQC458427:BQE458773 BZY458427:CAA458773 CJU458427:CJW458773 CTQ458427:CTS458773 DDM458427:DDO458773 DNI458427:DNK458773 DXE458427:DXG458773 EHA458427:EHC458773 EQW458427:EQY458773 FAS458427:FAU458773 FKO458427:FKQ458773 FUK458427:FUM458773 GEG458427:GEI458773 GOC458427:GOE458773 GXY458427:GYA458773 HHU458427:HHW458773 HRQ458427:HRS458773 IBM458427:IBO458773 ILI458427:ILK458773 IVE458427:IVG458773 JFA458427:JFC458773 JOW458427:JOY458773 JYS458427:JYU458773 KIO458427:KIQ458773 KSK458427:KSM458773 LCG458427:LCI458773 LMC458427:LME458773 LVY458427:LWA458773 MFU458427:MFW458773 MPQ458427:MPS458773 MZM458427:MZO458773 NJI458427:NJK458773 NTE458427:NTG458773 ODA458427:ODC458773 OMW458427:OMY458773 OWS458427:OWU458773 PGO458427:PGQ458773 PQK458427:PQM458773 QAG458427:QAI458773 QKC458427:QKE458773 QTY458427:QUA458773 RDU458427:RDW458773 RNQ458427:RNS458773 RXM458427:RXO458773 SHI458427:SHK458773 SRE458427:SRG458773 TBA458427:TBC458773 TKW458427:TKY458773 TUS458427:TUU458773 UEO458427:UEQ458773 UOK458427:UOM458773 UYG458427:UYI458773 VIC458427:VIE458773 VRY458427:VSA458773 WBU458427:WBW458773 WLQ458427:WLS458773 WVM458427:WVO458773 E523963:G524309 JA523963:JC524309 SW523963:SY524309 ACS523963:ACU524309 AMO523963:AMQ524309 AWK523963:AWM524309 BGG523963:BGI524309 BQC523963:BQE524309 BZY523963:CAA524309 CJU523963:CJW524309 CTQ523963:CTS524309 DDM523963:DDO524309 DNI523963:DNK524309 DXE523963:DXG524309 EHA523963:EHC524309 EQW523963:EQY524309 FAS523963:FAU524309 FKO523963:FKQ524309 FUK523963:FUM524309 GEG523963:GEI524309 GOC523963:GOE524309 GXY523963:GYA524309 HHU523963:HHW524309 HRQ523963:HRS524309 IBM523963:IBO524309 ILI523963:ILK524309 IVE523963:IVG524309 JFA523963:JFC524309 JOW523963:JOY524309 JYS523963:JYU524309 KIO523963:KIQ524309 KSK523963:KSM524309 LCG523963:LCI524309 LMC523963:LME524309 LVY523963:LWA524309 MFU523963:MFW524309 MPQ523963:MPS524309 MZM523963:MZO524309 NJI523963:NJK524309 NTE523963:NTG524309 ODA523963:ODC524309 OMW523963:OMY524309 OWS523963:OWU524309 PGO523963:PGQ524309 PQK523963:PQM524309 QAG523963:QAI524309 QKC523963:QKE524309 QTY523963:QUA524309 RDU523963:RDW524309 RNQ523963:RNS524309 RXM523963:RXO524309 SHI523963:SHK524309 SRE523963:SRG524309 TBA523963:TBC524309 TKW523963:TKY524309 TUS523963:TUU524309 UEO523963:UEQ524309 UOK523963:UOM524309 UYG523963:UYI524309 VIC523963:VIE524309 VRY523963:VSA524309 WBU523963:WBW524309 WLQ523963:WLS524309 WVM523963:WVO524309 E589499:G589845 JA589499:JC589845 SW589499:SY589845 ACS589499:ACU589845 AMO589499:AMQ589845 AWK589499:AWM589845 BGG589499:BGI589845 BQC589499:BQE589845 BZY589499:CAA589845 CJU589499:CJW589845 CTQ589499:CTS589845 DDM589499:DDO589845 DNI589499:DNK589845 DXE589499:DXG589845 EHA589499:EHC589845 EQW589499:EQY589845 FAS589499:FAU589845 FKO589499:FKQ589845 FUK589499:FUM589845 GEG589499:GEI589845 GOC589499:GOE589845 GXY589499:GYA589845 HHU589499:HHW589845 HRQ589499:HRS589845 IBM589499:IBO589845 ILI589499:ILK589845 IVE589499:IVG589845 JFA589499:JFC589845 JOW589499:JOY589845 JYS589499:JYU589845 KIO589499:KIQ589845 KSK589499:KSM589845 LCG589499:LCI589845 LMC589499:LME589845 LVY589499:LWA589845 MFU589499:MFW589845 MPQ589499:MPS589845 MZM589499:MZO589845 NJI589499:NJK589845 NTE589499:NTG589845 ODA589499:ODC589845 OMW589499:OMY589845 OWS589499:OWU589845 PGO589499:PGQ589845 PQK589499:PQM589845 QAG589499:QAI589845 QKC589499:QKE589845 QTY589499:QUA589845 RDU589499:RDW589845 RNQ589499:RNS589845 RXM589499:RXO589845 SHI589499:SHK589845 SRE589499:SRG589845 TBA589499:TBC589845 TKW589499:TKY589845 TUS589499:TUU589845 UEO589499:UEQ589845 UOK589499:UOM589845 UYG589499:UYI589845 VIC589499:VIE589845 VRY589499:VSA589845 WBU589499:WBW589845 WLQ589499:WLS589845 WVM589499:WVO589845 E655035:G655381 JA655035:JC655381 SW655035:SY655381 ACS655035:ACU655381 AMO655035:AMQ655381 AWK655035:AWM655381 BGG655035:BGI655381 BQC655035:BQE655381 BZY655035:CAA655381 CJU655035:CJW655381 CTQ655035:CTS655381 DDM655035:DDO655381 DNI655035:DNK655381 DXE655035:DXG655381 EHA655035:EHC655381 EQW655035:EQY655381 FAS655035:FAU655381 FKO655035:FKQ655381 FUK655035:FUM655381 GEG655035:GEI655381 GOC655035:GOE655381 GXY655035:GYA655381 HHU655035:HHW655381 HRQ655035:HRS655381 IBM655035:IBO655381 ILI655035:ILK655381 IVE655035:IVG655381 JFA655035:JFC655381 JOW655035:JOY655381 JYS655035:JYU655381 KIO655035:KIQ655381 KSK655035:KSM655381 LCG655035:LCI655381 LMC655035:LME655381 LVY655035:LWA655381 MFU655035:MFW655381 MPQ655035:MPS655381 MZM655035:MZO655381 NJI655035:NJK655381 NTE655035:NTG655381 ODA655035:ODC655381 OMW655035:OMY655381 OWS655035:OWU655381 PGO655035:PGQ655381 PQK655035:PQM655381 QAG655035:QAI655381 QKC655035:QKE655381 QTY655035:QUA655381 RDU655035:RDW655381 RNQ655035:RNS655381 RXM655035:RXO655381 SHI655035:SHK655381 SRE655035:SRG655381 TBA655035:TBC655381 TKW655035:TKY655381 TUS655035:TUU655381 UEO655035:UEQ655381 UOK655035:UOM655381 UYG655035:UYI655381 VIC655035:VIE655381 VRY655035:VSA655381 WBU655035:WBW655381 WLQ655035:WLS655381 WVM655035:WVO655381 E720571:G720917 JA720571:JC720917 SW720571:SY720917 ACS720571:ACU720917 AMO720571:AMQ720917 AWK720571:AWM720917 BGG720571:BGI720917 BQC720571:BQE720917 BZY720571:CAA720917 CJU720571:CJW720917 CTQ720571:CTS720917 DDM720571:DDO720917 DNI720571:DNK720917 DXE720571:DXG720917 EHA720571:EHC720917 EQW720571:EQY720917 FAS720571:FAU720917 FKO720571:FKQ720917 FUK720571:FUM720917 GEG720571:GEI720917 GOC720571:GOE720917 GXY720571:GYA720917 HHU720571:HHW720917 HRQ720571:HRS720917 IBM720571:IBO720917 ILI720571:ILK720917 IVE720571:IVG720917 JFA720571:JFC720917 JOW720571:JOY720917 JYS720571:JYU720917 KIO720571:KIQ720917 KSK720571:KSM720917 LCG720571:LCI720917 LMC720571:LME720917 LVY720571:LWA720917 MFU720571:MFW720917 MPQ720571:MPS720917 MZM720571:MZO720917 NJI720571:NJK720917 NTE720571:NTG720917 ODA720571:ODC720917 OMW720571:OMY720917 OWS720571:OWU720917 PGO720571:PGQ720917 PQK720571:PQM720917 QAG720571:QAI720917 QKC720571:QKE720917 QTY720571:QUA720917 RDU720571:RDW720917 RNQ720571:RNS720917 RXM720571:RXO720917 SHI720571:SHK720917 SRE720571:SRG720917 TBA720571:TBC720917 TKW720571:TKY720917 TUS720571:TUU720917 UEO720571:UEQ720917 UOK720571:UOM720917 UYG720571:UYI720917 VIC720571:VIE720917 VRY720571:VSA720917 WBU720571:WBW720917 WLQ720571:WLS720917 WVM720571:WVO720917 E786107:G786453 JA786107:JC786453 SW786107:SY786453 ACS786107:ACU786453 AMO786107:AMQ786453 AWK786107:AWM786453 BGG786107:BGI786453 BQC786107:BQE786453 BZY786107:CAA786453 CJU786107:CJW786453 CTQ786107:CTS786453 DDM786107:DDO786453 DNI786107:DNK786453 DXE786107:DXG786453 EHA786107:EHC786453 EQW786107:EQY786453 FAS786107:FAU786453 FKO786107:FKQ786453 FUK786107:FUM786453 GEG786107:GEI786453 GOC786107:GOE786453 GXY786107:GYA786453 HHU786107:HHW786453 HRQ786107:HRS786453 IBM786107:IBO786453 ILI786107:ILK786453 IVE786107:IVG786453 JFA786107:JFC786453 JOW786107:JOY786453 JYS786107:JYU786453 KIO786107:KIQ786453 KSK786107:KSM786453 LCG786107:LCI786453 LMC786107:LME786453 LVY786107:LWA786453 MFU786107:MFW786453 MPQ786107:MPS786453 MZM786107:MZO786453 NJI786107:NJK786453 NTE786107:NTG786453 ODA786107:ODC786453 OMW786107:OMY786453 OWS786107:OWU786453 PGO786107:PGQ786453 PQK786107:PQM786453 QAG786107:QAI786453 QKC786107:QKE786453 QTY786107:QUA786453 RDU786107:RDW786453 RNQ786107:RNS786453 RXM786107:RXO786453 SHI786107:SHK786453 SRE786107:SRG786453 TBA786107:TBC786453 TKW786107:TKY786453 TUS786107:TUU786453 UEO786107:UEQ786453 UOK786107:UOM786453 UYG786107:UYI786453 VIC786107:VIE786453 VRY786107:VSA786453 WBU786107:WBW786453 WLQ786107:WLS786453 WVM786107:WVO786453 E851643:G851989 JA851643:JC851989 SW851643:SY851989 ACS851643:ACU851989 AMO851643:AMQ851989 AWK851643:AWM851989 BGG851643:BGI851989 BQC851643:BQE851989 BZY851643:CAA851989 CJU851643:CJW851989 CTQ851643:CTS851989 DDM851643:DDO851989 DNI851643:DNK851989 DXE851643:DXG851989 EHA851643:EHC851989 EQW851643:EQY851989 FAS851643:FAU851989 FKO851643:FKQ851989 FUK851643:FUM851989 GEG851643:GEI851989 GOC851643:GOE851989 GXY851643:GYA851989 HHU851643:HHW851989 HRQ851643:HRS851989 IBM851643:IBO851989 ILI851643:ILK851989 IVE851643:IVG851989 JFA851643:JFC851989 JOW851643:JOY851989 JYS851643:JYU851989 KIO851643:KIQ851989 KSK851643:KSM851989 LCG851643:LCI851989 LMC851643:LME851989 LVY851643:LWA851989 MFU851643:MFW851989 MPQ851643:MPS851989 MZM851643:MZO851989 NJI851643:NJK851989 NTE851643:NTG851989 ODA851643:ODC851989 OMW851643:OMY851989 OWS851643:OWU851989 PGO851643:PGQ851989 PQK851643:PQM851989 QAG851643:QAI851989 QKC851643:QKE851989 QTY851643:QUA851989 RDU851643:RDW851989 RNQ851643:RNS851989 RXM851643:RXO851989 SHI851643:SHK851989 SRE851643:SRG851989 TBA851643:TBC851989 TKW851643:TKY851989 TUS851643:TUU851989 UEO851643:UEQ851989 UOK851643:UOM851989 UYG851643:UYI851989 VIC851643:VIE851989 VRY851643:VSA851989 WBU851643:WBW851989 WLQ851643:WLS851989 WVM851643:WVO851989 E917179:G917525 JA917179:JC917525 SW917179:SY917525 ACS917179:ACU917525 AMO917179:AMQ917525 AWK917179:AWM917525 BGG917179:BGI917525 BQC917179:BQE917525 BZY917179:CAA917525 CJU917179:CJW917525 CTQ917179:CTS917525 DDM917179:DDO917525 DNI917179:DNK917525 DXE917179:DXG917525 EHA917179:EHC917525 EQW917179:EQY917525 FAS917179:FAU917525 FKO917179:FKQ917525 FUK917179:FUM917525 GEG917179:GEI917525 GOC917179:GOE917525 GXY917179:GYA917525 HHU917179:HHW917525 HRQ917179:HRS917525 IBM917179:IBO917525 ILI917179:ILK917525 IVE917179:IVG917525 JFA917179:JFC917525 JOW917179:JOY917525 JYS917179:JYU917525 KIO917179:KIQ917525 KSK917179:KSM917525 LCG917179:LCI917525 LMC917179:LME917525 LVY917179:LWA917525 MFU917179:MFW917525 MPQ917179:MPS917525 MZM917179:MZO917525 NJI917179:NJK917525 NTE917179:NTG917525 ODA917179:ODC917525 OMW917179:OMY917525 OWS917179:OWU917525 PGO917179:PGQ917525 PQK917179:PQM917525 QAG917179:QAI917525 QKC917179:QKE917525 QTY917179:QUA917525 RDU917179:RDW917525 RNQ917179:RNS917525 RXM917179:RXO917525 SHI917179:SHK917525 SRE917179:SRG917525 TBA917179:TBC917525 TKW917179:TKY917525 TUS917179:TUU917525 UEO917179:UEQ917525 UOK917179:UOM917525 UYG917179:UYI917525 VIC917179:VIE917525 VRY917179:VSA917525 WBU917179:WBW917525 WLQ917179:WLS917525 WVM917179:WVO917525 E982715:G983061 JA982715:JC983061 SW982715:SY983061 ACS982715:ACU983061 AMO982715:AMQ983061 AWK982715:AWM983061 BGG982715:BGI983061 BQC982715:BQE983061 BZY982715:CAA983061 CJU982715:CJW983061 CTQ982715:CTS983061 DDM982715:DDO983061 DNI982715:DNK983061 DXE982715:DXG983061 EHA982715:EHC983061 EQW982715:EQY983061 FAS982715:FAU983061 FKO982715:FKQ983061 FUK982715:FUM983061 GEG982715:GEI983061 GOC982715:GOE983061 GXY982715:GYA983061 HHU982715:HHW983061 HRQ982715:HRS983061 IBM982715:IBO983061 ILI982715:ILK983061 IVE982715:IVG983061 JFA982715:JFC983061 JOW982715:JOY983061 JYS982715:JYU983061 KIO982715:KIQ983061 KSK982715:KSM983061 LCG982715:LCI983061 LMC982715:LME983061 LVY982715:LWA983061 MFU982715:MFW983061 MPQ982715:MPS983061 MZM982715:MZO983061 NJI982715:NJK983061 NTE982715:NTG983061 ODA982715:ODC983061 OMW982715:OMY983061 OWS982715:OWU983061 PGO982715:PGQ983061 PQK982715:PQM983061 QAG982715:QAI983061 QKC982715:QKE983061 QTY982715:QUA983061 RDU982715:RDW983061 RNQ982715:RNS983061 RXM982715:RXO983061 SHI982715:SHK983061 SRE982715:SRG983061 TBA982715:TBC983061 TKW982715:TKY983061 TUS982715:TUU983061 UEO982715:UEQ983061 UOK982715:UOM983061 UYG982715:UYI983061 VIC982715:VIE983061 VRY982715:VSA983061 WBU982715:WBW983061 WLQ982715:WLS983061 WVM982715:WVO983061 A4 IW4 SS4 ACO4 AMK4 AWG4 BGC4 BPY4 BZU4 CJQ4 CTM4 DDI4 DNE4 DXA4 EGW4 EQS4 FAO4 FKK4 FUG4 GEC4 GNY4 GXU4 HHQ4 HRM4 IBI4 ILE4 IVA4 JEW4 JOS4 JYO4 KIK4 KSG4 LCC4 LLY4 LVU4 MFQ4 MPM4 MZI4 NJE4 NTA4 OCW4 OMS4 OWO4 PGK4 PQG4 QAC4 QJY4 QTU4 RDQ4 RNM4 RXI4 SHE4 SRA4 TAW4 TKS4 TUO4 UEK4 UOG4 UYC4 VHY4 VRU4 WBQ4 WLM4 WVI4 A65211 IW65211 SS65211 ACO65211 AMK65211 AWG65211 BGC65211 BPY65211 BZU65211 CJQ65211 CTM65211 DDI65211 DNE65211 DXA65211 EGW65211 EQS65211 FAO65211 FKK65211 FUG65211 GEC65211 GNY65211 GXU65211 HHQ65211 HRM65211 IBI65211 ILE65211 IVA65211 JEW65211 JOS65211 JYO65211 KIK65211 KSG65211 LCC65211 LLY65211 LVU65211 MFQ65211 MPM65211 MZI65211 NJE65211 NTA65211 OCW65211 OMS65211 OWO65211 PGK65211 PQG65211 QAC65211 QJY65211 QTU65211 RDQ65211 RNM65211 RXI65211 SHE65211 SRA65211 TAW65211 TKS65211 TUO65211 UEK65211 UOG65211 UYC65211 VHY65211 VRU65211 WBQ65211 WLM65211 WVI65211 A130747 IW130747 SS130747 ACO130747 AMK130747 AWG130747 BGC130747 BPY130747 BZU130747 CJQ130747 CTM130747 DDI130747 DNE130747 DXA130747 EGW130747 EQS130747 FAO130747 FKK130747 FUG130747 GEC130747 GNY130747 GXU130747 HHQ130747 HRM130747 IBI130747 ILE130747 IVA130747 JEW130747 JOS130747 JYO130747 KIK130747 KSG130747 LCC130747 LLY130747 LVU130747 MFQ130747 MPM130747 MZI130747 NJE130747 NTA130747 OCW130747 OMS130747 OWO130747 PGK130747 PQG130747 QAC130747 QJY130747 QTU130747 RDQ130747 RNM130747 RXI130747 SHE130747 SRA130747 TAW130747 TKS130747 TUO130747 UEK130747 UOG130747 UYC130747 VHY130747 VRU130747 WBQ130747 WLM130747 WVI130747 A196283 IW196283 SS196283 ACO196283 AMK196283 AWG196283 BGC196283 BPY196283 BZU196283 CJQ196283 CTM196283 DDI196283 DNE196283 DXA196283 EGW196283 EQS196283 FAO196283 FKK196283 FUG196283 GEC196283 GNY196283 GXU196283 HHQ196283 HRM196283 IBI196283 ILE196283 IVA196283 JEW196283 JOS196283 JYO196283 KIK196283 KSG196283 LCC196283 LLY196283 LVU196283 MFQ196283 MPM196283 MZI196283 NJE196283 NTA196283 OCW196283 OMS196283 OWO196283 PGK196283 PQG196283 QAC196283 QJY196283 QTU196283 RDQ196283 RNM196283 RXI196283 SHE196283 SRA196283 TAW196283 TKS196283 TUO196283 UEK196283 UOG196283 UYC196283 VHY196283 VRU196283 WBQ196283 WLM196283 WVI196283 A261819 IW261819 SS261819 ACO261819 AMK261819 AWG261819 BGC261819 BPY261819 BZU261819 CJQ261819 CTM261819 DDI261819 DNE261819 DXA261819 EGW261819 EQS261819 FAO261819 FKK261819 FUG261819 GEC261819 GNY261819 GXU261819 HHQ261819 HRM261819 IBI261819 ILE261819 IVA261819 JEW261819 JOS261819 JYO261819 KIK261819 KSG261819 LCC261819 LLY261819 LVU261819 MFQ261819 MPM261819 MZI261819 NJE261819 NTA261819 OCW261819 OMS261819 OWO261819 PGK261819 PQG261819 QAC261819 QJY261819 QTU261819 RDQ261819 RNM261819 RXI261819 SHE261819 SRA261819 TAW261819 TKS261819 TUO261819 UEK261819 UOG261819 UYC261819 VHY261819 VRU261819 WBQ261819 WLM261819 WVI261819 A327355 IW327355 SS327355 ACO327355 AMK327355 AWG327355 BGC327355 BPY327355 BZU327355 CJQ327355 CTM327355 DDI327355 DNE327355 DXA327355 EGW327355 EQS327355 FAO327355 FKK327355 FUG327355 GEC327355 GNY327355 GXU327355 HHQ327355 HRM327355 IBI327355 ILE327355 IVA327355 JEW327355 JOS327355 JYO327355 KIK327355 KSG327355 LCC327355 LLY327355 LVU327355 MFQ327355 MPM327355 MZI327355 NJE327355 NTA327355 OCW327355 OMS327355 OWO327355 PGK327355 PQG327355 QAC327355 QJY327355 QTU327355 RDQ327355 RNM327355 RXI327355 SHE327355 SRA327355 TAW327355 TKS327355 TUO327355 UEK327355 UOG327355 UYC327355 VHY327355 VRU327355 WBQ327355 WLM327355 WVI327355 A392891 IW392891 SS392891 ACO392891 AMK392891 AWG392891 BGC392891 BPY392891 BZU392891 CJQ392891 CTM392891 DDI392891 DNE392891 DXA392891 EGW392891 EQS392891 FAO392891 FKK392891 FUG392891 GEC392891 GNY392891 GXU392891 HHQ392891 HRM392891 IBI392891 ILE392891 IVA392891 JEW392891 JOS392891 JYO392891 KIK392891 KSG392891 LCC392891 LLY392891 LVU392891 MFQ392891 MPM392891 MZI392891 NJE392891 NTA392891 OCW392891 OMS392891 OWO392891 PGK392891 PQG392891 QAC392891 QJY392891 QTU392891 RDQ392891 RNM392891 RXI392891 SHE392891 SRA392891 TAW392891 TKS392891 TUO392891 UEK392891 UOG392891 UYC392891 VHY392891 VRU392891 WBQ392891 WLM392891 WVI392891 A458427 IW458427 SS458427 ACO458427 AMK458427 AWG458427 BGC458427 BPY458427 BZU458427 CJQ458427 CTM458427 DDI458427 DNE458427 DXA458427 EGW458427 EQS458427 FAO458427 FKK458427 FUG458427 GEC458427 GNY458427 GXU458427 HHQ458427 HRM458427 IBI458427 ILE458427 IVA458427 JEW458427 JOS458427 JYO458427 KIK458427 KSG458427 LCC458427 LLY458427 LVU458427 MFQ458427 MPM458427 MZI458427 NJE458427 NTA458427 OCW458427 OMS458427 OWO458427 PGK458427 PQG458427 QAC458427 QJY458427 QTU458427 RDQ458427 RNM458427 RXI458427 SHE458427 SRA458427 TAW458427 TKS458427 TUO458427 UEK458427 UOG458427 UYC458427 VHY458427 VRU458427 WBQ458427 WLM458427 WVI458427 A523963 IW523963 SS523963 ACO523963 AMK523963 AWG523963 BGC523963 BPY523963 BZU523963 CJQ523963 CTM523963 DDI523963 DNE523963 DXA523963 EGW523963 EQS523963 FAO523963 FKK523963 FUG523963 GEC523963 GNY523963 GXU523963 HHQ523963 HRM523963 IBI523963 ILE523963 IVA523963 JEW523963 JOS523963 JYO523963 KIK523963 KSG523963 LCC523963 LLY523963 LVU523963 MFQ523963 MPM523963 MZI523963 NJE523963 NTA523963 OCW523963 OMS523963 OWO523963 PGK523963 PQG523963 QAC523963 QJY523963 QTU523963 RDQ523963 RNM523963 RXI523963 SHE523963 SRA523963 TAW523963 TKS523963 TUO523963 UEK523963 UOG523963 UYC523963 VHY523963 VRU523963 WBQ523963 WLM523963 WVI523963 A589499 IW589499 SS589499 ACO589499 AMK589499 AWG589499 BGC589499 BPY589499 BZU589499 CJQ589499 CTM589499 DDI589499 DNE589499 DXA589499 EGW589499 EQS589499 FAO589499 FKK589499 FUG589499 GEC589499 GNY589499 GXU589499 HHQ589499 HRM589499 IBI589499 ILE589499 IVA589499 JEW589499 JOS589499 JYO589499 KIK589499 KSG589499 LCC589499 LLY589499 LVU589499 MFQ589499 MPM589499 MZI589499 NJE589499 NTA589499 OCW589499 OMS589499 OWO589499 PGK589499 PQG589499 QAC589499 QJY589499 QTU589499 RDQ589499 RNM589499 RXI589499 SHE589499 SRA589499 TAW589499 TKS589499 TUO589499 UEK589499 UOG589499 UYC589499 VHY589499 VRU589499 WBQ589499 WLM589499 WVI589499 A655035 IW655035 SS655035 ACO655035 AMK655035 AWG655035 BGC655035 BPY655035 BZU655035 CJQ655035 CTM655035 DDI655035 DNE655035 DXA655035 EGW655035 EQS655035 FAO655035 FKK655035 FUG655035 GEC655035 GNY655035 GXU655035 HHQ655035 HRM655035 IBI655035 ILE655035 IVA655035 JEW655035 JOS655035 JYO655035 KIK655035 KSG655035 LCC655035 LLY655035 LVU655035 MFQ655035 MPM655035 MZI655035 NJE655035 NTA655035 OCW655035 OMS655035 OWO655035 PGK655035 PQG655035 QAC655035 QJY655035 QTU655035 RDQ655035 RNM655035 RXI655035 SHE655035 SRA655035 TAW655035 TKS655035 TUO655035 UEK655035 UOG655035 UYC655035 VHY655035 VRU655035 WBQ655035 WLM655035 WVI655035 A720571 IW720571 SS720571 ACO720571 AMK720571 AWG720571 BGC720571 BPY720571 BZU720571 CJQ720571 CTM720571 DDI720571 DNE720571 DXA720571 EGW720571 EQS720571 FAO720571 FKK720571 FUG720571 GEC720571 GNY720571 GXU720571 HHQ720571 HRM720571 IBI720571 ILE720571 IVA720571 JEW720571 JOS720571 JYO720571 KIK720571 KSG720571 LCC720571 LLY720571 LVU720571 MFQ720571 MPM720571 MZI720571 NJE720571 NTA720571 OCW720571 OMS720571 OWO720571 PGK720571 PQG720571 QAC720571 QJY720571 QTU720571 RDQ720571 RNM720571 RXI720571 SHE720571 SRA720571 TAW720571 TKS720571 TUO720571 UEK720571 UOG720571 UYC720571 VHY720571 VRU720571 WBQ720571 WLM720571 WVI720571 A786107 IW786107 SS786107 ACO786107 AMK786107 AWG786107 BGC786107 BPY786107 BZU786107 CJQ786107 CTM786107 DDI786107 DNE786107 DXA786107 EGW786107 EQS786107 FAO786107 FKK786107 FUG786107 GEC786107 GNY786107 GXU786107 HHQ786107 HRM786107 IBI786107 ILE786107 IVA786107 JEW786107 JOS786107 JYO786107 KIK786107 KSG786107 LCC786107 LLY786107 LVU786107 MFQ786107 MPM786107 MZI786107 NJE786107 NTA786107 OCW786107 OMS786107 OWO786107 PGK786107 PQG786107 QAC786107 QJY786107 QTU786107 RDQ786107 RNM786107 RXI786107 SHE786107 SRA786107 TAW786107 TKS786107 TUO786107 UEK786107 UOG786107 UYC786107 VHY786107 VRU786107 WBQ786107 WLM786107 WVI786107 A851643 IW851643 SS851643 ACO851643 AMK851643 AWG851643 BGC851643 BPY851643 BZU851643 CJQ851643 CTM851643 DDI851643 DNE851643 DXA851643 EGW851643 EQS851643 FAO851643 FKK851643 FUG851643 GEC851643 GNY851643 GXU851643 HHQ851643 HRM851643 IBI851643 ILE851643 IVA851643 JEW851643 JOS851643 JYO851643 KIK851643 KSG851643 LCC851643 LLY851643 LVU851643 MFQ851643 MPM851643 MZI851643 NJE851643 NTA851643 OCW851643 OMS851643 OWO851643 PGK851643 PQG851643 QAC851643 QJY851643 QTU851643 RDQ851643 RNM851643 RXI851643 SHE851643 SRA851643 TAW851643 TKS851643 TUO851643 UEK851643 UOG851643 UYC851643 VHY851643 VRU851643 WBQ851643 WLM851643 WVI851643 A917179 IW917179 SS917179 ACO917179 AMK917179 AWG917179 BGC917179 BPY917179 BZU917179 CJQ917179 CTM917179 DDI917179 DNE917179 DXA917179 EGW917179 EQS917179 FAO917179 FKK917179 FUG917179 GEC917179 GNY917179 GXU917179 HHQ917179 HRM917179 IBI917179 ILE917179 IVA917179 JEW917179 JOS917179 JYO917179 KIK917179 KSG917179 LCC917179 LLY917179 LVU917179 MFQ917179 MPM917179 MZI917179 NJE917179 NTA917179 OCW917179 OMS917179 OWO917179 PGK917179 PQG917179 QAC917179 QJY917179 QTU917179 RDQ917179 RNM917179 RXI917179 SHE917179 SRA917179 TAW917179 TKS917179 TUO917179 UEK917179 UOG917179 UYC917179 VHY917179 VRU917179 WBQ917179 WLM917179 WVI917179 A982715 IW982715 SS982715 ACO982715 AMK982715 AWG982715 BGC982715 BPY982715 BZU982715 CJQ982715 CTM982715 DDI982715 DNE982715 DXA982715 EGW982715 EQS982715 FAO982715 FKK982715 FUG982715 GEC982715 GNY982715 GXU982715 HHQ982715 HRM982715 IBI982715 ILE982715 IVA982715 JEW982715 JOS982715 JYO982715 KIK982715 KSG982715 LCC982715 LLY982715 LVU982715 MFQ982715 MPM982715 MZI982715 NJE982715 NTA982715 OCW982715 OMS982715 OWO982715 PGK982715 PQG982715 QAC982715 QJY982715 QTU982715 RDQ982715 RNM982715 RXI982715 SHE982715 SRA982715 TAW982715 TKS982715 TUO982715 UEK982715 UOG982715 UYC982715 VHY982715 VRU982715 WBQ982715 WLM982715 WVI982715"/>
    <dataValidation operator="lessThanOrEqual" allowBlank="1" showInputMessage="1" showErrorMessage="1" sqref="H4:H58 JD4:JD58 SZ4:SZ58 ACV4:ACV58 AMR4:AMR58 AWN4:AWN58 BGJ4:BGJ58 BQF4:BQF58 CAB4:CAB58 CJX4:CJX58 CTT4:CTT58 DDP4:DDP58 DNL4:DNL58 DXH4:DXH58 EHD4:EHD58 EQZ4:EQZ58 FAV4:FAV58 FKR4:FKR58 FUN4:FUN58 GEJ4:GEJ58 GOF4:GOF58 GYB4:GYB58 HHX4:HHX58 HRT4:HRT58 IBP4:IBP58 ILL4:ILL58 IVH4:IVH58 JFD4:JFD58 JOZ4:JOZ58 JYV4:JYV58 KIR4:KIR58 KSN4:KSN58 LCJ4:LCJ58 LMF4:LMF58 LWB4:LWB58 MFX4:MFX58 MPT4:MPT58 MZP4:MZP58 NJL4:NJL58 NTH4:NTH58 ODD4:ODD58 OMZ4:OMZ58 OWV4:OWV58 PGR4:PGR58 PQN4:PQN58 QAJ4:QAJ58 QKF4:QKF58 QUB4:QUB58 RDX4:RDX58 RNT4:RNT58 RXP4:RXP58 SHL4:SHL58 SRH4:SRH58 TBD4:TBD58 TKZ4:TKZ58 TUV4:TUV58 UER4:UER58 UON4:UON58 UYJ4:UYJ58 VIF4:VIF58 VSB4:VSB58 WBX4:WBX58 WLT4:WLT58 WVP4:WVP58 H65211:H65557 JD65211:JD65557 SZ65211:SZ65557 ACV65211:ACV65557 AMR65211:AMR65557 AWN65211:AWN65557 BGJ65211:BGJ65557 BQF65211:BQF65557 CAB65211:CAB65557 CJX65211:CJX65557 CTT65211:CTT65557 DDP65211:DDP65557 DNL65211:DNL65557 DXH65211:DXH65557 EHD65211:EHD65557 EQZ65211:EQZ65557 FAV65211:FAV65557 FKR65211:FKR65557 FUN65211:FUN65557 GEJ65211:GEJ65557 GOF65211:GOF65557 GYB65211:GYB65557 HHX65211:HHX65557 HRT65211:HRT65557 IBP65211:IBP65557 ILL65211:ILL65557 IVH65211:IVH65557 JFD65211:JFD65557 JOZ65211:JOZ65557 JYV65211:JYV65557 KIR65211:KIR65557 KSN65211:KSN65557 LCJ65211:LCJ65557 LMF65211:LMF65557 LWB65211:LWB65557 MFX65211:MFX65557 MPT65211:MPT65557 MZP65211:MZP65557 NJL65211:NJL65557 NTH65211:NTH65557 ODD65211:ODD65557 OMZ65211:OMZ65557 OWV65211:OWV65557 PGR65211:PGR65557 PQN65211:PQN65557 QAJ65211:QAJ65557 QKF65211:QKF65557 QUB65211:QUB65557 RDX65211:RDX65557 RNT65211:RNT65557 RXP65211:RXP65557 SHL65211:SHL65557 SRH65211:SRH65557 TBD65211:TBD65557 TKZ65211:TKZ65557 TUV65211:TUV65557 UER65211:UER65557 UON65211:UON65557 UYJ65211:UYJ65557 VIF65211:VIF65557 VSB65211:VSB65557 WBX65211:WBX65557 WLT65211:WLT65557 WVP65211:WVP65557 H130747:H131093 JD130747:JD131093 SZ130747:SZ131093 ACV130747:ACV131093 AMR130747:AMR131093 AWN130747:AWN131093 BGJ130747:BGJ131093 BQF130747:BQF131093 CAB130747:CAB131093 CJX130747:CJX131093 CTT130747:CTT131093 DDP130747:DDP131093 DNL130747:DNL131093 DXH130747:DXH131093 EHD130747:EHD131093 EQZ130747:EQZ131093 FAV130747:FAV131093 FKR130747:FKR131093 FUN130747:FUN131093 GEJ130747:GEJ131093 GOF130747:GOF131093 GYB130747:GYB131093 HHX130747:HHX131093 HRT130747:HRT131093 IBP130747:IBP131093 ILL130747:ILL131093 IVH130747:IVH131093 JFD130747:JFD131093 JOZ130747:JOZ131093 JYV130747:JYV131093 KIR130747:KIR131093 KSN130747:KSN131093 LCJ130747:LCJ131093 LMF130747:LMF131093 LWB130747:LWB131093 MFX130747:MFX131093 MPT130747:MPT131093 MZP130747:MZP131093 NJL130747:NJL131093 NTH130747:NTH131093 ODD130747:ODD131093 OMZ130747:OMZ131093 OWV130747:OWV131093 PGR130747:PGR131093 PQN130747:PQN131093 QAJ130747:QAJ131093 QKF130747:QKF131093 QUB130747:QUB131093 RDX130747:RDX131093 RNT130747:RNT131093 RXP130747:RXP131093 SHL130747:SHL131093 SRH130747:SRH131093 TBD130747:TBD131093 TKZ130747:TKZ131093 TUV130747:TUV131093 UER130747:UER131093 UON130747:UON131093 UYJ130747:UYJ131093 VIF130747:VIF131093 VSB130747:VSB131093 WBX130747:WBX131093 WLT130747:WLT131093 WVP130747:WVP131093 H196283:H196629 JD196283:JD196629 SZ196283:SZ196629 ACV196283:ACV196629 AMR196283:AMR196629 AWN196283:AWN196629 BGJ196283:BGJ196629 BQF196283:BQF196629 CAB196283:CAB196629 CJX196283:CJX196629 CTT196283:CTT196629 DDP196283:DDP196629 DNL196283:DNL196629 DXH196283:DXH196629 EHD196283:EHD196629 EQZ196283:EQZ196629 FAV196283:FAV196629 FKR196283:FKR196629 FUN196283:FUN196629 GEJ196283:GEJ196629 GOF196283:GOF196629 GYB196283:GYB196629 HHX196283:HHX196629 HRT196283:HRT196629 IBP196283:IBP196629 ILL196283:ILL196629 IVH196283:IVH196629 JFD196283:JFD196629 JOZ196283:JOZ196629 JYV196283:JYV196629 KIR196283:KIR196629 KSN196283:KSN196629 LCJ196283:LCJ196629 LMF196283:LMF196629 LWB196283:LWB196629 MFX196283:MFX196629 MPT196283:MPT196629 MZP196283:MZP196629 NJL196283:NJL196629 NTH196283:NTH196629 ODD196283:ODD196629 OMZ196283:OMZ196629 OWV196283:OWV196629 PGR196283:PGR196629 PQN196283:PQN196629 QAJ196283:QAJ196629 QKF196283:QKF196629 QUB196283:QUB196629 RDX196283:RDX196629 RNT196283:RNT196629 RXP196283:RXP196629 SHL196283:SHL196629 SRH196283:SRH196629 TBD196283:TBD196629 TKZ196283:TKZ196629 TUV196283:TUV196629 UER196283:UER196629 UON196283:UON196629 UYJ196283:UYJ196629 VIF196283:VIF196629 VSB196283:VSB196629 WBX196283:WBX196629 WLT196283:WLT196629 WVP196283:WVP196629 H261819:H262165 JD261819:JD262165 SZ261819:SZ262165 ACV261819:ACV262165 AMR261819:AMR262165 AWN261819:AWN262165 BGJ261819:BGJ262165 BQF261819:BQF262165 CAB261819:CAB262165 CJX261819:CJX262165 CTT261819:CTT262165 DDP261819:DDP262165 DNL261819:DNL262165 DXH261819:DXH262165 EHD261819:EHD262165 EQZ261819:EQZ262165 FAV261819:FAV262165 FKR261819:FKR262165 FUN261819:FUN262165 GEJ261819:GEJ262165 GOF261819:GOF262165 GYB261819:GYB262165 HHX261819:HHX262165 HRT261819:HRT262165 IBP261819:IBP262165 ILL261819:ILL262165 IVH261819:IVH262165 JFD261819:JFD262165 JOZ261819:JOZ262165 JYV261819:JYV262165 KIR261819:KIR262165 KSN261819:KSN262165 LCJ261819:LCJ262165 LMF261819:LMF262165 LWB261819:LWB262165 MFX261819:MFX262165 MPT261819:MPT262165 MZP261819:MZP262165 NJL261819:NJL262165 NTH261819:NTH262165 ODD261819:ODD262165 OMZ261819:OMZ262165 OWV261819:OWV262165 PGR261819:PGR262165 PQN261819:PQN262165 QAJ261819:QAJ262165 QKF261819:QKF262165 QUB261819:QUB262165 RDX261819:RDX262165 RNT261819:RNT262165 RXP261819:RXP262165 SHL261819:SHL262165 SRH261819:SRH262165 TBD261819:TBD262165 TKZ261819:TKZ262165 TUV261819:TUV262165 UER261819:UER262165 UON261819:UON262165 UYJ261819:UYJ262165 VIF261819:VIF262165 VSB261819:VSB262165 WBX261819:WBX262165 WLT261819:WLT262165 WVP261819:WVP262165 H327355:H327701 JD327355:JD327701 SZ327355:SZ327701 ACV327355:ACV327701 AMR327355:AMR327701 AWN327355:AWN327701 BGJ327355:BGJ327701 BQF327355:BQF327701 CAB327355:CAB327701 CJX327355:CJX327701 CTT327355:CTT327701 DDP327355:DDP327701 DNL327355:DNL327701 DXH327355:DXH327701 EHD327355:EHD327701 EQZ327355:EQZ327701 FAV327355:FAV327701 FKR327355:FKR327701 FUN327355:FUN327701 GEJ327355:GEJ327701 GOF327355:GOF327701 GYB327355:GYB327701 HHX327355:HHX327701 HRT327355:HRT327701 IBP327355:IBP327701 ILL327355:ILL327701 IVH327355:IVH327701 JFD327355:JFD327701 JOZ327355:JOZ327701 JYV327355:JYV327701 KIR327355:KIR327701 KSN327355:KSN327701 LCJ327355:LCJ327701 LMF327355:LMF327701 LWB327355:LWB327701 MFX327355:MFX327701 MPT327355:MPT327701 MZP327355:MZP327701 NJL327355:NJL327701 NTH327355:NTH327701 ODD327355:ODD327701 OMZ327355:OMZ327701 OWV327355:OWV327701 PGR327355:PGR327701 PQN327355:PQN327701 QAJ327355:QAJ327701 QKF327355:QKF327701 QUB327355:QUB327701 RDX327355:RDX327701 RNT327355:RNT327701 RXP327355:RXP327701 SHL327355:SHL327701 SRH327355:SRH327701 TBD327355:TBD327701 TKZ327355:TKZ327701 TUV327355:TUV327701 UER327355:UER327701 UON327355:UON327701 UYJ327355:UYJ327701 VIF327355:VIF327701 VSB327355:VSB327701 WBX327355:WBX327701 WLT327355:WLT327701 WVP327355:WVP327701 H392891:H393237 JD392891:JD393237 SZ392891:SZ393237 ACV392891:ACV393237 AMR392891:AMR393237 AWN392891:AWN393237 BGJ392891:BGJ393237 BQF392891:BQF393237 CAB392891:CAB393237 CJX392891:CJX393237 CTT392891:CTT393237 DDP392891:DDP393237 DNL392891:DNL393237 DXH392891:DXH393237 EHD392891:EHD393237 EQZ392891:EQZ393237 FAV392891:FAV393237 FKR392891:FKR393237 FUN392891:FUN393237 GEJ392891:GEJ393237 GOF392891:GOF393237 GYB392891:GYB393237 HHX392891:HHX393237 HRT392891:HRT393237 IBP392891:IBP393237 ILL392891:ILL393237 IVH392891:IVH393237 JFD392891:JFD393237 JOZ392891:JOZ393237 JYV392891:JYV393237 KIR392891:KIR393237 KSN392891:KSN393237 LCJ392891:LCJ393237 LMF392891:LMF393237 LWB392891:LWB393237 MFX392891:MFX393237 MPT392891:MPT393237 MZP392891:MZP393237 NJL392891:NJL393237 NTH392891:NTH393237 ODD392891:ODD393237 OMZ392891:OMZ393237 OWV392891:OWV393237 PGR392891:PGR393237 PQN392891:PQN393237 QAJ392891:QAJ393237 QKF392891:QKF393237 QUB392891:QUB393237 RDX392891:RDX393237 RNT392891:RNT393237 RXP392891:RXP393237 SHL392891:SHL393237 SRH392891:SRH393237 TBD392891:TBD393237 TKZ392891:TKZ393237 TUV392891:TUV393237 UER392891:UER393237 UON392891:UON393237 UYJ392891:UYJ393237 VIF392891:VIF393237 VSB392891:VSB393237 WBX392891:WBX393237 WLT392891:WLT393237 WVP392891:WVP393237 H458427:H458773 JD458427:JD458773 SZ458427:SZ458773 ACV458427:ACV458773 AMR458427:AMR458773 AWN458427:AWN458773 BGJ458427:BGJ458773 BQF458427:BQF458773 CAB458427:CAB458773 CJX458427:CJX458773 CTT458427:CTT458773 DDP458427:DDP458773 DNL458427:DNL458773 DXH458427:DXH458773 EHD458427:EHD458773 EQZ458427:EQZ458773 FAV458427:FAV458773 FKR458427:FKR458773 FUN458427:FUN458773 GEJ458427:GEJ458773 GOF458427:GOF458773 GYB458427:GYB458773 HHX458427:HHX458773 HRT458427:HRT458773 IBP458427:IBP458773 ILL458427:ILL458773 IVH458427:IVH458773 JFD458427:JFD458773 JOZ458427:JOZ458773 JYV458427:JYV458773 KIR458427:KIR458773 KSN458427:KSN458773 LCJ458427:LCJ458773 LMF458427:LMF458773 LWB458427:LWB458773 MFX458427:MFX458773 MPT458427:MPT458773 MZP458427:MZP458773 NJL458427:NJL458773 NTH458427:NTH458773 ODD458427:ODD458773 OMZ458427:OMZ458773 OWV458427:OWV458773 PGR458427:PGR458773 PQN458427:PQN458773 QAJ458427:QAJ458773 QKF458427:QKF458773 QUB458427:QUB458773 RDX458427:RDX458773 RNT458427:RNT458773 RXP458427:RXP458773 SHL458427:SHL458773 SRH458427:SRH458773 TBD458427:TBD458773 TKZ458427:TKZ458773 TUV458427:TUV458773 UER458427:UER458773 UON458427:UON458773 UYJ458427:UYJ458773 VIF458427:VIF458773 VSB458427:VSB458773 WBX458427:WBX458773 WLT458427:WLT458773 WVP458427:WVP458773 H523963:H524309 JD523963:JD524309 SZ523963:SZ524309 ACV523963:ACV524309 AMR523963:AMR524309 AWN523963:AWN524309 BGJ523963:BGJ524309 BQF523963:BQF524309 CAB523963:CAB524309 CJX523963:CJX524309 CTT523963:CTT524309 DDP523963:DDP524309 DNL523963:DNL524309 DXH523963:DXH524309 EHD523963:EHD524309 EQZ523963:EQZ524309 FAV523963:FAV524309 FKR523963:FKR524309 FUN523963:FUN524309 GEJ523963:GEJ524309 GOF523963:GOF524309 GYB523963:GYB524309 HHX523963:HHX524309 HRT523963:HRT524309 IBP523963:IBP524309 ILL523963:ILL524309 IVH523963:IVH524309 JFD523963:JFD524309 JOZ523963:JOZ524309 JYV523963:JYV524309 KIR523963:KIR524309 KSN523963:KSN524309 LCJ523963:LCJ524309 LMF523963:LMF524309 LWB523963:LWB524309 MFX523963:MFX524309 MPT523963:MPT524309 MZP523963:MZP524309 NJL523963:NJL524309 NTH523963:NTH524309 ODD523963:ODD524309 OMZ523963:OMZ524309 OWV523963:OWV524309 PGR523963:PGR524309 PQN523963:PQN524309 QAJ523963:QAJ524309 QKF523963:QKF524309 QUB523963:QUB524309 RDX523963:RDX524309 RNT523963:RNT524309 RXP523963:RXP524309 SHL523963:SHL524309 SRH523963:SRH524309 TBD523963:TBD524309 TKZ523963:TKZ524309 TUV523963:TUV524309 UER523963:UER524309 UON523963:UON524309 UYJ523963:UYJ524309 VIF523963:VIF524309 VSB523963:VSB524309 WBX523963:WBX524309 WLT523963:WLT524309 WVP523963:WVP524309 H589499:H589845 JD589499:JD589845 SZ589499:SZ589845 ACV589499:ACV589845 AMR589499:AMR589845 AWN589499:AWN589845 BGJ589499:BGJ589845 BQF589499:BQF589845 CAB589499:CAB589845 CJX589499:CJX589845 CTT589499:CTT589845 DDP589499:DDP589845 DNL589499:DNL589845 DXH589499:DXH589845 EHD589499:EHD589845 EQZ589499:EQZ589845 FAV589499:FAV589845 FKR589499:FKR589845 FUN589499:FUN589845 GEJ589499:GEJ589845 GOF589499:GOF589845 GYB589499:GYB589845 HHX589499:HHX589845 HRT589499:HRT589845 IBP589499:IBP589845 ILL589499:ILL589845 IVH589499:IVH589845 JFD589499:JFD589845 JOZ589499:JOZ589845 JYV589499:JYV589845 KIR589499:KIR589845 KSN589499:KSN589845 LCJ589499:LCJ589845 LMF589499:LMF589845 LWB589499:LWB589845 MFX589499:MFX589845 MPT589499:MPT589845 MZP589499:MZP589845 NJL589499:NJL589845 NTH589499:NTH589845 ODD589499:ODD589845 OMZ589499:OMZ589845 OWV589499:OWV589845 PGR589499:PGR589845 PQN589499:PQN589845 QAJ589499:QAJ589845 QKF589499:QKF589845 QUB589499:QUB589845 RDX589499:RDX589845 RNT589499:RNT589845 RXP589499:RXP589845 SHL589499:SHL589845 SRH589499:SRH589845 TBD589499:TBD589845 TKZ589499:TKZ589845 TUV589499:TUV589845 UER589499:UER589845 UON589499:UON589845 UYJ589499:UYJ589845 VIF589499:VIF589845 VSB589499:VSB589845 WBX589499:WBX589845 WLT589499:WLT589845 WVP589499:WVP589845 H655035:H655381 JD655035:JD655381 SZ655035:SZ655381 ACV655035:ACV655381 AMR655035:AMR655381 AWN655035:AWN655381 BGJ655035:BGJ655381 BQF655035:BQF655381 CAB655035:CAB655381 CJX655035:CJX655381 CTT655035:CTT655381 DDP655035:DDP655381 DNL655035:DNL655381 DXH655035:DXH655381 EHD655035:EHD655381 EQZ655035:EQZ655381 FAV655035:FAV655381 FKR655035:FKR655381 FUN655035:FUN655381 GEJ655035:GEJ655381 GOF655035:GOF655381 GYB655035:GYB655381 HHX655035:HHX655381 HRT655035:HRT655381 IBP655035:IBP655381 ILL655035:ILL655381 IVH655035:IVH655381 JFD655035:JFD655381 JOZ655035:JOZ655381 JYV655035:JYV655381 KIR655035:KIR655381 KSN655035:KSN655381 LCJ655035:LCJ655381 LMF655035:LMF655381 LWB655035:LWB655381 MFX655035:MFX655381 MPT655035:MPT655381 MZP655035:MZP655381 NJL655035:NJL655381 NTH655035:NTH655381 ODD655035:ODD655381 OMZ655035:OMZ655381 OWV655035:OWV655381 PGR655035:PGR655381 PQN655035:PQN655381 QAJ655035:QAJ655381 QKF655035:QKF655381 QUB655035:QUB655381 RDX655035:RDX655381 RNT655035:RNT655381 RXP655035:RXP655381 SHL655035:SHL655381 SRH655035:SRH655381 TBD655035:TBD655381 TKZ655035:TKZ655381 TUV655035:TUV655381 UER655035:UER655381 UON655035:UON655381 UYJ655035:UYJ655381 VIF655035:VIF655381 VSB655035:VSB655381 WBX655035:WBX655381 WLT655035:WLT655381 WVP655035:WVP655381 H720571:H720917 JD720571:JD720917 SZ720571:SZ720917 ACV720571:ACV720917 AMR720571:AMR720917 AWN720571:AWN720917 BGJ720571:BGJ720917 BQF720571:BQF720917 CAB720571:CAB720917 CJX720571:CJX720917 CTT720571:CTT720917 DDP720571:DDP720917 DNL720571:DNL720917 DXH720571:DXH720917 EHD720571:EHD720917 EQZ720571:EQZ720917 FAV720571:FAV720917 FKR720571:FKR720917 FUN720571:FUN720917 GEJ720571:GEJ720917 GOF720571:GOF720917 GYB720571:GYB720917 HHX720571:HHX720917 HRT720571:HRT720917 IBP720571:IBP720917 ILL720571:ILL720917 IVH720571:IVH720917 JFD720571:JFD720917 JOZ720571:JOZ720917 JYV720571:JYV720917 KIR720571:KIR720917 KSN720571:KSN720917 LCJ720571:LCJ720917 LMF720571:LMF720917 LWB720571:LWB720917 MFX720571:MFX720917 MPT720571:MPT720917 MZP720571:MZP720917 NJL720571:NJL720917 NTH720571:NTH720917 ODD720571:ODD720917 OMZ720571:OMZ720917 OWV720571:OWV720917 PGR720571:PGR720917 PQN720571:PQN720917 QAJ720571:QAJ720917 QKF720571:QKF720917 QUB720571:QUB720917 RDX720571:RDX720917 RNT720571:RNT720917 RXP720571:RXP720917 SHL720571:SHL720917 SRH720571:SRH720917 TBD720571:TBD720917 TKZ720571:TKZ720917 TUV720571:TUV720917 UER720571:UER720917 UON720571:UON720917 UYJ720571:UYJ720917 VIF720571:VIF720917 VSB720571:VSB720917 WBX720571:WBX720917 WLT720571:WLT720917 WVP720571:WVP720917 H786107:H786453 JD786107:JD786453 SZ786107:SZ786453 ACV786107:ACV786453 AMR786107:AMR786453 AWN786107:AWN786453 BGJ786107:BGJ786453 BQF786107:BQF786453 CAB786107:CAB786453 CJX786107:CJX786453 CTT786107:CTT786453 DDP786107:DDP786453 DNL786107:DNL786453 DXH786107:DXH786453 EHD786107:EHD786453 EQZ786107:EQZ786453 FAV786107:FAV786453 FKR786107:FKR786453 FUN786107:FUN786453 GEJ786107:GEJ786453 GOF786107:GOF786453 GYB786107:GYB786453 HHX786107:HHX786453 HRT786107:HRT786453 IBP786107:IBP786453 ILL786107:ILL786453 IVH786107:IVH786453 JFD786107:JFD786453 JOZ786107:JOZ786453 JYV786107:JYV786453 KIR786107:KIR786453 KSN786107:KSN786453 LCJ786107:LCJ786453 LMF786107:LMF786453 LWB786107:LWB786453 MFX786107:MFX786453 MPT786107:MPT786453 MZP786107:MZP786453 NJL786107:NJL786453 NTH786107:NTH786453 ODD786107:ODD786453 OMZ786107:OMZ786453 OWV786107:OWV786453 PGR786107:PGR786453 PQN786107:PQN786453 QAJ786107:QAJ786453 QKF786107:QKF786453 QUB786107:QUB786453 RDX786107:RDX786453 RNT786107:RNT786453 RXP786107:RXP786453 SHL786107:SHL786453 SRH786107:SRH786453 TBD786107:TBD786453 TKZ786107:TKZ786453 TUV786107:TUV786453 UER786107:UER786453 UON786107:UON786453 UYJ786107:UYJ786453 VIF786107:VIF786453 VSB786107:VSB786453 WBX786107:WBX786453 WLT786107:WLT786453 WVP786107:WVP786453 H851643:H851989 JD851643:JD851989 SZ851643:SZ851989 ACV851643:ACV851989 AMR851643:AMR851989 AWN851643:AWN851989 BGJ851643:BGJ851989 BQF851643:BQF851989 CAB851643:CAB851989 CJX851643:CJX851989 CTT851643:CTT851989 DDP851643:DDP851989 DNL851643:DNL851989 DXH851643:DXH851989 EHD851643:EHD851989 EQZ851643:EQZ851989 FAV851643:FAV851989 FKR851643:FKR851989 FUN851643:FUN851989 GEJ851643:GEJ851989 GOF851643:GOF851989 GYB851643:GYB851989 HHX851643:HHX851989 HRT851643:HRT851989 IBP851643:IBP851989 ILL851643:ILL851989 IVH851643:IVH851989 JFD851643:JFD851989 JOZ851643:JOZ851989 JYV851643:JYV851989 KIR851643:KIR851989 KSN851643:KSN851989 LCJ851643:LCJ851989 LMF851643:LMF851989 LWB851643:LWB851989 MFX851643:MFX851989 MPT851643:MPT851989 MZP851643:MZP851989 NJL851643:NJL851989 NTH851643:NTH851989 ODD851643:ODD851989 OMZ851643:OMZ851989 OWV851643:OWV851989 PGR851643:PGR851989 PQN851643:PQN851989 QAJ851643:QAJ851989 QKF851643:QKF851989 QUB851643:QUB851989 RDX851643:RDX851989 RNT851643:RNT851989 RXP851643:RXP851989 SHL851643:SHL851989 SRH851643:SRH851989 TBD851643:TBD851989 TKZ851643:TKZ851989 TUV851643:TUV851989 UER851643:UER851989 UON851643:UON851989 UYJ851643:UYJ851989 VIF851643:VIF851989 VSB851643:VSB851989 WBX851643:WBX851989 WLT851643:WLT851989 WVP851643:WVP851989 H917179:H917525 JD917179:JD917525 SZ917179:SZ917525 ACV917179:ACV917525 AMR917179:AMR917525 AWN917179:AWN917525 BGJ917179:BGJ917525 BQF917179:BQF917525 CAB917179:CAB917525 CJX917179:CJX917525 CTT917179:CTT917525 DDP917179:DDP917525 DNL917179:DNL917525 DXH917179:DXH917525 EHD917179:EHD917525 EQZ917179:EQZ917525 FAV917179:FAV917525 FKR917179:FKR917525 FUN917179:FUN917525 GEJ917179:GEJ917525 GOF917179:GOF917525 GYB917179:GYB917525 HHX917179:HHX917525 HRT917179:HRT917525 IBP917179:IBP917525 ILL917179:ILL917525 IVH917179:IVH917525 JFD917179:JFD917525 JOZ917179:JOZ917525 JYV917179:JYV917525 KIR917179:KIR917525 KSN917179:KSN917525 LCJ917179:LCJ917525 LMF917179:LMF917525 LWB917179:LWB917525 MFX917179:MFX917525 MPT917179:MPT917525 MZP917179:MZP917525 NJL917179:NJL917525 NTH917179:NTH917525 ODD917179:ODD917525 OMZ917179:OMZ917525 OWV917179:OWV917525 PGR917179:PGR917525 PQN917179:PQN917525 QAJ917179:QAJ917525 QKF917179:QKF917525 QUB917179:QUB917525 RDX917179:RDX917525 RNT917179:RNT917525 RXP917179:RXP917525 SHL917179:SHL917525 SRH917179:SRH917525 TBD917179:TBD917525 TKZ917179:TKZ917525 TUV917179:TUV917525 UER917179:UER917525 UON917179:UON917525 UYJ917179:UYJ917525 VIF917179:VIF917525 VSB917179:VSB917525 WBX917179:WBX917525 WLT917179:WLT917525 WVP917179:WVP917525 H982715:H983061 JD982715:JD983061 SZ982715:SZ983061 ACV982715:ACV983061 AMR982715:AMR983061 AWN982715:AWN983061 BGJ982715:BGJ983061 BQF982715:BQF983061 CAB982715:CAB983061 CJX982715:CJX983061 CTT982715:CTT983061 DDP982715:DDP983061 DNL982715:DNL983061 DXH982715:DXH983061 EHD982715:EHD983061 EQZ982715:EQZ983061 FAV982715:FAV983061 FKR982715:FKR983061 FUN982715:FUN983061 GEJ982715:GEJ983061 GOF982715:GOF983061 GYB982715:GYB983061 HHX982715:HHX983061 HRT982715:HRT983061 IBP982715:IBP983061 ILL982715:ILL983061 IVH982715:IVH983061 JFD982715:JFD983061 JOZ982715:JOZ983061 JYV982715:JYV983061 KIR982715:KIR983061 KSN982715:KSN983061 LCJ982715:LCJ983061 LMF982715:LMF983061 LWB982715:LWB983061 MFX982715:MFX983061 MPT982715:MPT983061 MZP982715:MZP983061 NJL982715:NJL983061 NTH982715:NTH983061 ODD982715:ODD983061 OMZ982715:OMZ983061 OWV982715:OWV983061 PGR982715:PGR983061 PQN982715:PQN983061 QAJ982715:QAJ983061 QKF982715:QKF983061 QUB982715:QUB983061 RDX982715:RDX983061 RNT982715:RNT983061 RXP982715:RXP983061 SHL982715:SHL983061 SRH982715:SRH983061 TBD982715:TBD983061 TKZ982715:TKZ983061 TUV982715:TUV983061 UER982715:UER983061 UON982715:UON983061 UYJ982715:UYJ983061 VIF982715:VIF983061 VSB982715:VSB983061 WBX982715:WBX983061 WLT982715:WLT983061 WVP982715:WVP983061"/>
    <dataValidation type="list" allowBlank="1" showInputMessage="1" showErrorMessage="1" sqref="I4:J58 JE4:JF58 TA4:TB58 ACW4:ACX58 AMS4:AMT58 AWO4:AWP58 BGK4:BGL58 BQG4:BQH58 CAC4:CAD58 CJY4:CJZ58 CTU4:CTV58 DDQ4:DDR58 DNM4:DNN58 DXI4:DXJ58 EHE4:EHF58 ERA4:ERB58 FAW4:FAX58 FKS4:FKT58 FUO4:FUP58 GEK4:GEL58 GOG4:GOH58 GYC4:GYD58 HHY4:HHZ58 HRU4:HRV58 IBQ4:IBR58 ILM4:ILN58 IVI4:IVJ58 JFE4:JFF58 JPA4:JPB58 JYW4:JYX58 KIS4:KIT58 KSO4:KSP58 LCK4:LCL58 LMG4:LMH58 LWC4:LWD58 MFY4:MFZ58 MPU4:MPV58 MZQ4:MZR58 NJM4:NJN58 NTI4:NTJ58 ODE4:ODF58 ONA4:ONB58 OWW4:OWX58 PGS4:PGT58 PQO4:PQP58 QAK4:QAL58 QKG4:QKH58 QUC4:QUD58 RDY4:RDZ58 RNU4:RNV58 RXQ4:RXR58 SHM4:SHN58 SRI4:SRJ58 TBE4:TBF58 TLA4:TLB58 TUW4:TUX58 UES4:UET58 UOO4:UOP58 UYK4:UYL58 VIG4:VIH58 VSC4:VSD58 WBY4:WBZ58 WLU4:WLV58 WVQ4:WVR58 I65211:J65557 JE65211:JF65557 TA65211:TB65557 ACW65211:ACX65557 AMS65211:AMT65557 AWO65211:AWP65557 BGK65211:BGL65557 BQG65211:BQH65557 CAC65211:CAD65557 CJY65211:CJZ65557 CTU65211:CTV65557 DDQ65211:DDR65557 DNM65211:DNN65557 DXI65211:DXJ65557 EHE65211:EHF65557 ERA65211:ERB65557 FAW65211:FAX65557 FKS65211:FKT65557 FUO65211:FUP65557 GEK65211:GEL65557 GOG65211:GOH65557 GYC65211:GYD65557 HHY65211:HHZ65557 HRU65211:HRV65557 IBQ65211:IBR65557 ILM65211:ILN65557 IVI65211:IVJ65557 JFE65211:JFF65557 JPA65211:JPB65557 JYW65211:JYX65557 KIS65211:KIT65557 KSO65211:KSP65557 LCK65211:LCL65557 LMG65211:LMH65557 LWC65211:LWD65557 MFY65211:MFZ65557 MPU65211:MPV65557 MZQ65211:MZR65557 NJM65211:NJN65557 NTI65211:NTJ65557 ODE65211:ODF65557 ONA65211:ONB65557 OWW65211:OWX65557 PGS65211:PGT65557 PQO65211:PQP65557 QAK65211:QAL65557 QKG65211:QKH65557 QUC65211:QUD65557 RDY65211:RDZ65557 RNU65211:RNV65557 RXQ65211:RXR65557 SHM65211:SHN65557 SRI65211:SRJ65557 TBE65211:TBF65557 TLA65211:TLB65557 TUW65211:TUX65557 UES65211:UET65557 UOO65211:UOP65557 UYK65211:UYL65557 VIG65211:VIH65557 VSC65211:VSD65557 WBY65211:WBZ65557 WLU65211:WLV65557 WVQ65211:WVR65557 I130747:J131093 JE130747:JF131093 TA130747:TB131093 ACW130747:ACX131093 AMS130747:AMT131093 AWO130747:AWP131093 BGK130747:BGL131093 BQG130747:BQH131093 CAC130747:CAD131093 CJY130747:CJZ131093 CTU130747:CTV131093 DDQ130747:DDR131093 DNM130747:DNN131093 DXI130747:DXJ131093 EHE130747:EHF131093 ERA130747:ERB131093 FAW130747:FAX131093 FKS130747:FKT131093 FUO130747:FUP131093 GEK130747:GEL131093 GOG130747:GOH131093 GYC130747:GYD131093 HHY130747:HHZ131093 HRU130747:HRV131093 IBQ130747:IBR131093 ILM130747:ILN131093 IVI130747:IVJ131093 JFE130747:JFF131093 JPA130747:JPB131093 JYW130747:JYX131093 KIS130747:KIT131093 KSO130747:KSP131093 LCK130747:LCL131093 LMG130747:LMH131093 LWC130747:LWD131093 MFY130747:MFZ131093 MPU130747:MPV131093 MZQ130747:MZR131093 NJM130747:NJN131093 NTI130747:NTJ131093 ODE130747:ODF131093 ONA130747:ONB131093 OWW130747:OWX131093 PGS130747:PGT131093 PQO130747:PQP131093 QAK130747:QAL131093 QKG130747:QKH131093 QUC130747:QUD131093 RDY130747:RDZ131093 RNU130747:RNV131093 RXQ130747:RXR131093 SHM130747:SHN131093 SRI130747:SRJ131093 TBE130747:TBF131093 TLA130747:TLB131093 TUW130747:TUX131093 UES130747:UET131093 UOO130747:UOP131093 UYK130747:UYL131093 VIG130747:VIH131093 VSC130747:VSD131093 WBY130747:WBZ131093 WLU130747:WLV131093 WVQ130747:WVR131093 I196283:J196629 JE196283:JF196629 TA196283:TB196629 ACW196283:ACX196629 AMS196283:AMT196629 AWO196283:AWP196629 BGK196283:BGL196629 BQG196283:BQH196629 CAC196283:CAD196629 CJY196283:CJZ196629 CTU196283:CTV196629 DDQ196283:DDR196629 DNM196283:DNN196629 DXI196283:DXJ196629 EHE196283:EHF196629 ERA196283:ERB196629 FAW196283:FAX196629 FKS196283:FKT196629 FUO196283:FUP196629 GEK196283:GEL196629 GOG196283:GOH196629 GYC196283:GYD196629 HHY196283:HHZ196629 HRU196283:HRV196629 IBQ196283:IBR196629 ILM196283:ILN196629 IVI196283:IVJ196629 JFE196283:JFF196629 JPA196283:JPB196629 JYW196283:JYX196629 KIS196283:KIT196629 KSO196283:KSP196629 LCK196283:LCL196629 LMG196283:LMH196629 LWC196283:LWD196629 MFY196283:MFZ196629 MPU196283:MPV196629 MZQ196283:MZR196629 NJM196283:NJN196629 NTI196283:NTJ196629 ODE196283:ODF196629 ONA196283:ONB196629 OWW196283:OWX196629 PGS196283:PGT196629 PQO196283:PQP196629 QAK196283:QAL196629 QKG196283:QKH196629 QUC196283:QUD196629 RDY196283:RDZ196629 RNU196283:RNV196629 RXQ196283:RXR196629 SHM196283:SHN196629 SRI196283:SRJ196629 TBE196283:TBF196629 TLA196283:TLB196629 TUW196283:TUX196629 UES196283:UET196629 UOO196283:UOP196629 UYK196283:UYL196629 VIG196283:VIH196629 VSC196283:VSD196629 WBY196283:WBZ196629 WLU196283:WLV196629 WVQ196283:WVR196629 I261819:J262165 JE261819:JF262165 TA261819:TB262165 ACW261819:ACX262165 AMS261819:AMT262165 AWO261819:AWP262165 BGK261819:BGL262165 BQG261819:BQH262165 CAC261819:CAD262165 CJY261819:CJZ262165 CTU261819:CTV262165 DDQ261819:DDR262165 DNM261819:DNN262165 DXI261819:DXJ262165 EHE261819:EHF262165 ERA261819:ERB262165 FAW261819:FAX262165 FKS261819:FKT262165 FUO261819:FUP262165 GEK261819:GEL262165 GOG261819:GOH262165 GYC261819:GYD262165 HHY261819:HHZ262165 HRU261819:HRV262165 IBQ261819:IBR262165 ILM261819:ILN262165 IVI261819:IVJ262165 JFE261819:JFF262165 JPA261819:JPB262165 JYW261819:JYX262165 KIS261819:KIT262165 KSO261819:KSP262165 LCK261819:LCL262165 LMG261819:LMH262165 LWC261819:LWD262165 MFY261819:MFZ262165 MPU261819:MPV262165 MZQ261819:MZR262165 NJM261819:NJN262165 NTI261819:NTJ262165 ODE261819:ODF262165 ONA261819:ONB262165 OWW261819:OWX262165 PGS261819:PGT262165 PQO261819:PQP262165 QAK261819:QAL262165 QKG261819:QKH262165 QUC261819:QUD262165 RDY261819:RDZ262165 RNU261819:RNV262165 RXQ261819:RXR262165 SHM261819:SHN262165 SRI261819:SRJ262165 TBE261819:TBF262165 TLA261819:TLB262165 TUW261819:TUX262165 UES261819:UET262165 UOO261819:UOP262165 UYK261819:UYL262165 VIG261819:VIH262165 VSC261819:VSD262165 WBY261819:WBZ262165 WLU261819:WLV262165 WVQ261819:WVR262165 I327355:J327701 JE327355:JF327701 TA327355:TB327701 ACW327355:ACX327701 AMS327355:AMT327701 AWO327355:AWP327701 BGK327355:BGL327701 BQG327355:BQH327701 CAC327355:CAD327701 CJY327355:CJZ327701 CTU327355:CTV327701 DDQ327355:DDR327701 DNM327355:DNN327701 DXI327355:DXJ327701 EHE327355:EHF327701 ERA327355:ERB327701 FAW327355:FAX327701 FKS327355:FKT327701 FUO327355:FUP327701 GEK327355:GEL327701 GOG327355:GOH327701 GYC327355:GYD327701 HHY327355:HHZ327701 HRU327355:HRV327701 IBQ327355:IBR327701 ILM327355:ILN327701 IVI327355:IVJ327701 JFE327355:JFF327701 JPA327355:JPB327701 JYW327355:JYX327701 KIS327355:KIT327701 KSO327355:KSP327701 LCK327355:LCL327701 LMG327355:LMH327701 LWC327355:LWD327701 MFY327355:MFZ327701 MPU327355:MPV327701 MZQ327355:MZR327701 NJM327355:NJN327701 NTI327355:NTJ327701 ODE327355:ODF327701 ONA327355:ONB327701 OWW327355:OWX327701 PGS327355:PGT327701 PQO327355:PQP327701 QAK327355:QAL327701 QKG327355:QKH327701 QUC327355:QUD327701 RDY327355:RDZ327701 RNU327355:RNV327701 RXQ327355:RXR327701 SHM327355:SHN327701 SRI327355:SRJ327701 TBE327355:TBF327701 TLA327355:TLB327701 TUW327355:TUX327701 UES327355:UET327701 UOO327355:UOP327701 UYK327355:UYL327701 VIG327355:VIH327701 VSC327355:VSD327701 WBY327355:WBZ327701 WLU327355:WLV327701 WVQ327355:WVR327701 I392891:J393237 JE392891:JF393237 TA392891:TB393237 ACW392891:ACX393237 AMS392891:AMT393237 AWO392891:AWP393237 BGK392891:BGL393237 BQG392891:BQH393237 CAC392891:CAD393237 CJY392891:CJZ393237 CTU392891:CTV393237 DDQ392891:DDR393237 DNM392891:DNN393237 DXI392891:DXJ393237 EHE392891:EHF393237 ERA392891:ERB393237 FAW392891:FAX393237 FKS392891:FKT393237 FUO392891:FUP393237 GEK392891:GEL393237 GOG392891:GOH393237 GYC392891:GYD393237 HHY392891:HHZ393237 HRU392891:HRV393237 IBQ392891:IBR393237 ILM392891:ILN393237 IVI392891:IVJ393237 JFE392891:JFF393237 JPA392891:JPB393237 JYW392891:JYX393237 KIS392891:KIT393237 KSO392891:KSP393237 LCK392891:LCL393237 LMG392891:LMH393237 LWC392891:LWD393237 MFY392891:MFZ393237 MPU392891:MPV393237 MZQ392891:MZR393237 NJM392891:NJN393237 NTI392891:NTJ393237 ODE392891:ODF393237 ONA392891:ONB393237 OWW392891:OWX393237 PGS392891:PGT393237 PQO392891:PQP393237 QAK392891:QAL393237 QKG392891:QKH393237 QUC392891:QUD393237 RDY392891:RDZ393237 RNU392891:RNV393237 RXQ392891:RXR393237 SHM392891:SHN393237 SRI392891:SRJ393237 TBE392891:TBF393237 TLA392891:TLB393237 TUW392891:TUX393237 UES392891:UET393237 UOO392891:UOP393237 UYK392891:UYL393237 VIG392891:VIH393237 VSC392891:VSD393237 WBY392891:WBZ393237 WLU392891:WLV393237 WVQ392891:WVR393237 I458427:J458773 JE458427:JF458773 TA458427:TB458773 ACW458427:ACX458773 AMS458427:AMT458773 AWO458427:AWP458773 BGK458427:BGL458773 BQG458427:BQH458773 CAC458427:CAD458773 CJY458427:CJZ458773 CTU458427:CTV458773 DDQ458427:DDR458773 DNM458427:DNN458773 DXI458427:DXJ458773 EHE458427:EHF458773 ERA458427:ERB458773 FAW458427:FAX458773 FKS458427:FKT458773 FUO458427:FUP458773 GEK458427:GEL458773 GOG458427:GOH458773 GYC458427:GYD458773 HHY458427:HHZ458773 HRU458427:HRV458773 IBQ458427:IBR458773 ILM458427:ILN458773 IVI458427:IVJ458773 JFE458427:JFF458773 JPA458427:JPB458773 JYW458427:JYX458773 KIS458427:KIT458773 KSO458427:KSP458773 LCK458427:LCL458773 LMG458427:LMH458773 LWC458427:LWD458773 MFY458427:MFZ458773 MPU458427:MPV458773 MZQ458427:MZR458773 NJM458427:NJN458773 NTI458427:NTJ458773 ODE458427:ODF458773 ONA458427:ONB458773 OWW458427:OWX458773 PGS458427:PGT458773 PQO458427:PQP458773 QAK458427:QAL458773 QKG458427:QKH458773 QUC458427:QUD458773 RDY458427:RDZ458773 RNU458427:RNV458773 RXQ458427:RXR458773 SHM458427:SHN458773 SRI458427:SRJ458773 TBE458427:TBF458773 TLA458427:TLB458773 TUW458427:TUX458773 UES458427:UET458773 UOO458427:UOP458773 UYK458427:UYL458773 VIG458427:VIH458773 VSC458427:VSD458773 WBY458427:WBZ458773 WLU458427:WLV458773 WVQ458427:WVR458773 I523963:J524309 JE523963:JF524309 TA523963:TB524309 ACW523963:ACX524309 AMS523963:AMT524309 AWO523963:AWP524309 BGK523963:BGL524309 BQG523963:BQH524309 CAC523963:CAD524309 CJY523963:CJZ524309 CTU523963:CTV524309 DDQ523963:DDR524309 DNM523963:DNN524309 DXI523963:DXJ524309 EHE523963:EHF524309 ERA523963:ERB524309 FAW523963:FAX524309 FKS523963:FKT524309 FUO523963:FUP524309 GEK523963:GEL524309 GOG523963:GOH524309 GYC523963:GYD524309 HHY523963:HHZ524309 HRU523963:HRV524309 IBQ523963:IBR524309 ILM523963:ILN524309 IVI523963:IVJ524309 JFE523963:JFF524309 JPA523963:JPB524309 JYW523963:JYX524309 KIS523963:KIT524309 KSO523963:KSP524309 LCK523963:LCL524309 LMG523963:LMH524309 LWC523963:LWD524309 MFY523963:MFZ524309 MPU523963:MPV524309 MZQ523963:MZR524309 NJM523963:NJN524309 NTI523963:NTJ524309 ODE523963:ODF524309 ONA523963:ONB524309 OWW523963:OWX524309 PGS523963:PGT524309 PQO523963:PQP524309 QAK523963:QAL524309 QKG523963:QKH524309 QUC523963:QUD524309 RDY523963:RDZ524309 RNU523963:RNV524309 RXQ523963:RXR524309 SHM523963:SHN524309 SRI523963:SRJ524309 TBE523963:TBF524309 TLA523963:TLB524309 TUW523963:TUX524309 UES523963:UET524309 UOO523963:UOP524309 UYK523963:UYL524309 VIG523963:VIH524309 VSC523963:VSD524309 WBY523963:WBZ524309 WLU523963:WLV524309 WVQ523963:WVR524309 I589499:J589845 JE589499:JF589845 TA589499:TB589845 ACW589499:ACX589845 AMS589499:AMT589845 AWO589499:AWP589845 BGK589499:BGL589845 BQG589499:BQH589845 CAC589499:CAD589845 CJY589499:CJZ589845 CTU589499:CTV589845 DDQ589499:DDR589845 DNM589499:DNN589845 DXI589499:DXJ589845 EHE589499:EHF589845 ERA589499:ERB589845 FAW589499:FAX589845 FKS589499:FKT589845 FUO589499:FUP589845 GEK589499:GEL589845 GOG589499:GOH589845 GYC589499:GYD589845 HHY589499:HHZ589845 HRU589499:HRV589845 IBQ589499:IBR589845 ILM589499:ILN589845 IVI589499:IVJ589845 JFE589499:JFF589845 JPA589499:JPB589845 JYW589499:JYX589845 KIS589499:KIT589845 KSO589499:KSP589845 LCK589499:LCL589845 LMG589499:LMH589845 LWC589499:LWD589845 MFY589499:MFZ589845 MPU589499:MPV589845 MZQ589499:MZR589845 NJM589499:NJN589845 NTI589499:NTJ589845 ODE589499:ODF589845 ONA589499:ONB589845 OWW589499:OWX589845 PGS589499:PGT589845 PQO589499:PQP589845 QAK589499:QAL589845 QKG589499:QKH589845 QUC589499:QUD589845 RDY589499:RDZ589845 RNU589499:RNV589845 RXQ589499:RXR589845 SHM589499:SHN589845 SRI589499:SRJ589845 TBE589499:TBF589845 TLA589499:TLB589845 TUW589499:TUX589845 UES589499:UET589845 UOO589499:UOP589845 UYK589499:UYL589845 VIG589499:VIH589845 VSC589499:VSD589845 WBY589499:WBZ589845 WLU589499:WLV589845 WVQ589499:WVR589845 I655035:J655381 JE655035:JF655381 TA655035:TB655381 ACW655035:ACX655381 AMS655035:AMT655381 AWO655035:AWP655381 BGK655035:BGL655381 BQG655035:BQH655381 CAC655035:CAD655381 CJY655035:CJZ655381 CTU655035:CTV655381 DDQ655035:DDR655381 DNM655035:DNN655381 DXI655035:DXJ655381 EHE655035:EHF655381 ERA655035:ERB655381 FAW655035:FAX655381 FKS655035:FKT655381 FUO655035:FUP655381 GEK655035:GEL655381 GOG655035:GOH655381 GYC655035:GYD655381 HHY655035:HHZ655381 HRU655035:HRV655381 IBQ655035:IBR655381 ILM655035:ILN655381 IVI655035:IVJ655381 JFE655035:JFF655381 JPA655035:JPB655381 JYW655035:JYX655381 KIS655035:KIT655381 KSO655035:KSP655381 LCK655035:LCL655381 LMG655035:LMH655381 LWC655035:LWD655381 MFY655035:MFZ655381 MPU655035:MPV655381 MZQ655035:MZR655381 NJM655035:NJN655381 NTI655035:NTJ655381 ODE655035:ODF655381 ONA655035:ONB655381 OWW655035:OWX655381 PGS655035:PGT655381 PQO655035:PQP655381 QAK655035:QAL655381 QKG655035:QKH655381 QUC655035:QUD655381 RDY655035:RDZ655381 RNU655035:RNV655381 RXQ655035:RXR655381 SHM655035:SHN655381 SRI655035:SRJ655381 TBE655035:TBF655381 TLA655035:TLB655381 TUW655035:TUX655381 UES655035:UET655381 UOO655035:UOP655381 UYK655035:UYL655381 VIG655035:VIH655381 VSC655035:VSD655381 WBY655035:WBZ655381 WLU655035:WLV655381 WVQ655035:WVR655381 I720571:J720917 JE720571:JF720917 TA720571:TB720917 ACW720571:ACX720917 AMS720571:AMT720917 AWO720571:AWP720917 BGK720571:BGL720917 BQG720571:BQH720917 CAC720571:CAD720917 CJY720571:CJZ720917 CTU720571:CTV720917 DDQ720571:DDR720917 DNM720571:DNN720917 DXI720571:DXJ720917 EHE720571:EHF720917 ERA720571:ERB720917 FAW720571:FAX720917 FKS720571:FKT720917 FUO720571:FUP720917 GEK720571:GEL720917 GOG720571:GOH720917 GYC720571:GYD720917 HHY720571:HHZ720917 HRU720571:HRV720917 IBQ720571:IBR720917 ILM720571:ILN720917 IVI720571:IVJ720917 JFE720571:JFF720917 JPA720571:JPB720917 JYW720571:JYX720917 KIS720571:KIT720917 KSO720571:KSP720917 LCK720571:LCL720917 LMG720571:LMH720917 LWC720571:LWD720917 MFY720571:MFZ720917 MPU720571:MPV720917 MZQ720571:MZR720917 NJM720571:NJN720917 NTI720571:NTJ720917 ODE720571:ODF720917 ONA720571:ONB720917 OWW720571:OWX720917 PGS720571:PGT720917 PQO720571:PQP720917 QAK720571:QAL720917 QKG720571:QKH720917 QUC720571:QUD720917 RDY720571:RDZ720917 RNU720571:RNV720917 RXQ720571:RXR720917 SHM720571:SHN720917 SRI720571:SRJ720917 TBE720571:TBF720917 TLA720571:TLB720917 TUW720571:TUX720917 UES720571:UET720917 UOO720571:UOP720917 UYK720571:UYL720917 VIG720571:VIH720917 VSC720571:VSD720917 WBY720571:WBZ720917 WLU720571:WLV720917 WVQ720571:WVR720917 I786107:J786453 JE786107:JF786453 TA786107:TB786453 ACW786107:ACX786453 AMS786107:AMT786453 AWO786107:AWP786453 BGK786107:BGL786453 BQG786107:BQH786453 CAC786107:CAD786453 CJY786107:CJZ786453 CTU786107:CTV786453 DDQ786107:DDR786453 DNM786107:DNN786453 DXI786107:DXJ786453 EHE786107:EHF786453 ERA786107:ERB786453 FAW786107:FAX786453 FKS786107:FKT786453 FUO786107:FUP786453 GEK786107:GEL786453 GOG786107:GOH786453 GYC786107:GYD786453 HHY786107:HHZ786453 HRU786107:HRV786453 IBQ786107:IBR786453 ILM786107:ILN786453 IVI786107:IVJ786453 JFE786107:JFF786453 JPA786107:JPB786453 JYW786107:JYX786453 KIS786107:KIT786453 KSO786107:KSP786453 LCK786107:LCL786453 LMG786107:LMH786453 LWC786107:LWD786453 MFY786107:MFZ786453 MPU786107:MPV786453 MZQ786107:MZR786453 NJM786107:NJN786453 NTI786107:NTJ786453 ODE786107:ODF786453 ONA786107:ONB786453 OWW786107:OWX786453 PGS786107:PGT786453 PQO786107:PQP786453 QAK786107:QAL786453 QKG786107:QKH786453 QUC786107:QUD786453 RDY786107:RDZ786453 RNU786107:RNV786453 RXQ786107:RXR786453 SHM786107:SHN786453 SRI786107:SRJ786453 TBE786107:TBF786453 TLA786107:TLB786453 TUW786107:TUX786453 UES786107:UET786453 UOO786107:UOP786453 UYK786107:UYL786453 VIG786107:VIH786453 VSC786107:VSD786453 WBY786107:WBZ786453 WLU786107:WLV786453 WVQ786107:WVR786453 I851643:J851989 JE851643:JF851989 TA851643:TB851989 ACW851643:ACX851989 AMS851643:AMT851989 AWO851643:AWP851989 BGK851643:BGL851989 BQG851643:BQH851989 CAC851643:CAD851989 CJY851643:CJZ851989 CTU851643:CTV851989 DDQ851643:DDR851989 DNM851643:DNN851989 DXI851643:DXJ851989 EHE851643:EHF851989 ERA851643:ERB851989 FAW851643:FAX851989 FKS851643:FKT851989 FUO851643:FUP851989 GEK851643:GEL851989 GOG851643:GOH851989 GYC851643:GYD851989 HHY851643:HHZ851989 HRU851643:HRV851989 IBQ851643:IBR851989 ILM851643:ILN851989 IVI851643:IVJ851989 JFE851643:JFF851989 JPA851643:JPB851989 JYW851643:JYX851989 KIS851643:KIT851989 KSO851643:KSP851989 LCK851643:LCL851989 LMG851643:LMH851989 LWC851643:LWD851989 MFY851643:MFZ851989 MPU851643:MPV851989 MZQ851643:MZR851989 NJM851643:NJN851989 NTI851643:NTJ851989 ODE851643:ODF851989 ONA851643:ONB851989 OWW851643:OWX851989 PGS851643:PGT851989 PQO851643:PQP851989 QAK851643:QAL851989 QKG851643:QKH851989 QUC851643:QUD851989 RDY851643:RDZ851989 RNU851643:RNV851989 RXQ851643:RXR851989 SHM851643:SHN851989 SRI851643:SRJ851989 TBE851643:TBF851989 TLA851643:TLB851989 TUW851643:TUX851989 UES851643:UET851989 UOO851643:UOP851989 UYK851643:UYL851989 VIG851643:VIH851989 VSC851643:VSD851989 WBY851643:WBZ851989 WLU851643:WLV851989 WVQ851643:WVR851989 I917179:J917525 JE917179:JF917525 TA917179:TB917525 ACW917179:ACX917525 AMS917179:AMT917525 AWO917179:AWP917525 BGK917179:BGL917525 BQG917179:BQH917525 CAC917179:CAD917525 CJY917179:CJZ917525 CTU917179:CTV917525 DDQ917179:DDR917525 DNM917179:DNN917525 DXI917179:DXJ917525 EHE917179:EHF917525 ERA917179:ERB917525 FAW917179:FAX917525 FKS917179:FKT917525 FUO917179:FUP917525 GEK917179:GEL917525 GOG917179:GOH917525 GYC917179:GYD917525 HHY917179:HHZ917525 HRU917179:HRV917525 IBQ917179:IBR917525 ILM917179:ILN917525 IVI917179:IVJ917525 JFE917179:JFF917525 JPA917179:JPB917525 JYW917179:JYX917525 KIS917179:KIT917525 KSO917179:KSP917525 LCK917179:LCL917525 LMG917179:LMH917525 LWC917179:LWD917525 MFY917179:MFZ917525 MPU917179:MPV917525 MZQ917179:MZR917525 NJM917179:NJN917525 NTI917179:NTJ917525 ODE917179:ODF917525 ONA917179:ONB917525 OWW917179:OWX917525 PGS917179:PGT917525 PQO917179:PQP917525 QAK917179:QAL917525 QKG917179:QKH917525 QUC917179:QUD917525 RDY917179:RDZ917525 RNU917179:RNV917525 RXQ917179:RXR917525 SHM917179:SHN917525 SRI917179:SRJ917525 TBE917179:TBF917525 TLA917179:TLB917525 TUW917179:TUX917525 UES917179:UET917525 UOO917179:UOP917525 UYK917179:UYL917525 VIG917179:VIH917525 VSC917179:VSD917525 WBY917179:WBZ917525 WLU917179:WLV917525 WVQ917179:WVR917525 I982715:J983061 JE982715:JF983061 TA982715:TB983061 ACW982715:ACX983061 AMS982715:AMT983061 AWO982715:AWP983061 BGK982715:BGL983061 BQG982715:BQH983061 CAC982715:CAD983061 CJY982715:CJZ983061 CTU982715:CTV983061 DDQ982715:DDR983061 DNM982715:DNN983061 DXI982715:DXJ983061 EHE982715:EHF983061 ERA982715:ERB983061 FAW982715:FAX983061 FKS982715:FKT983061 FUO982715:FUP983061 GEK982715:GEL983061 GOG982715:GOH983061 GYC982715:GYD983061 HHY982715:HHZ983061 HRU982715:HRV983061 IBQ982715:IBR983061 ILM982715:ILN983061 IVI982715:IVJ983061 JFE982715:JFF983061 JPA982715:JPB983061 JYW982715:JYX983061 KIS982715:KIT983061 KSO982715:KSP983061 LCK982715:LCL983061 LMG982715:LMH983061 LWC982715:LWD983061 MFY982715:MFZ983061 MPU982715:MPV983061 MZQ982715:MZR983061 NJM982715:NJN983061 NTI982715:NTJ983061 ODE982715:ODF983061 ONA982715:ONB983061 OWW982715:OWX983061 PGS982715:PGT983061 PQO982715:PQP983061 QAK982715:QAL983061 QKG982715:QKH983061 QUC982715:QUD983061 RDY982715:RDZ983061 RNU982715:RNV983061 RXQ982715:RXR983061 SHM982715:SHN983061 SRI982715:SRJ983061 TBE982715:TBF983061 TLA982715:TLB983061 TUW982715:TUX983061 UES982715:UET983061 UOO982715:UOP983061 UYK982715:UYL983061 VIG982715:VIH983061 VSC982715:VSD983061 WBY982715:WBZ983061 WLU982715:WLV983061 WVQ982715:WVR983061 W4:X58 JS4:JT58 TO4:TP58 ADK4:ADL58 ANG4:ANH58 AXC4:AXD58 BGY4:BGZ58 BQU4:BQV58 CAQ4:CAR58 CKM4:CKN58 CUI4:CUJ58 DEE4:DEF58 DOA4:DOB58 DXW4:DXX58 EHS4:EHT58 ERO4:ERP58 FBK4:FBL58 FLG4:FLH58 FVC4:FVD58 GEY4:GEZ58 GOU4:GOV58 GYQ4:GYR58 HIM4:HIN58 HSI4:HSJ58 ICE4:ICF58 IMA4:IMB58 IVW4:IVX58 JFS4:JFT58 JPO4:JPP58 JZK4:JZL58 KJG4:KJH58 KTC4:KTD58 LCY4:LCZ58 LMU4:LMV58 LWQ4:LWR58 MGM4:MGN58 MQI4:MQJ58 NAE4:NAF58 NKA4:NKB58 NTW4:NTX58 ODS4:ODT58 ONO4:ONP58 OXK4:OXL58 PHG4:PHH58 PRC4:PRD58 QAY4:QAZ58 QKU4:QKV58 QUQ4:QUR58 REM4:REN58 ROI4:ROJ58 RYE4:RYF58 SIA4:SIB58 SRW4:SRX58 TBS4:TBT58 TLO4:TLP58 TVK4:TVL58 UFG4:UFH58 UPC4:UPD58 UYY4:UYZ58 VIU4:VIV58 VSQ4:VSR58 WCM4:WCN58 WMI4:WMJ58 WWE4:WWF58 W65211:X65557 JS65211:JT65557 TO65211:TP65557 ADK65211:ADL65557 ANG65211:ANH65557 AXC65211:AXD65557 BGY65211:BGZ65557 BQU65211:BQV65557 CAQ65211:CAR65557 CKM65211:CKN65557 CUI65211:CUJ65557 DEE65211:DEF65557 DOA65211:DOB65557 DXW65211:DXX65557 EHS65211:EHT65557 ERO65211:ERP65557 FBK65211:FBL65557 FLG65211:FLH65557 FVC65211:FVD65557 GEY65211:GEZ65557 GOU65211:GOV65557 GYQ65211:GYR65557 HIM65211:HIN65557 HSI65211:HSJ65557 ICE65211:ICF65557 IMA65211:IMB65557 IVW65211:IVX65557 JFS65211:JFT65557 JPO65211:JPP65557 JZK65211:JZL65557 KJG65211:KJH65557 KTC65211:KTD65557 LCY65211:LCZ65557 LMU65211:LMV65557 LWQ65211:LWR65557 MGM65211:MGN65557 MQI65211:MQJ65557 NAE65211:NAF65557 NKA65211:NKB65557 NTW65211:NTX65557 ODS65211:ODT65557 ONO65211:ONP65557 OXK65211:OXL65557 PHG65211:PHH65557 PRC65211:PRD65557 QAY65211:QAZ65557 QKU65211:QKV65557 QUQ65211:QUR65557 REM65211:REN65557 ROI65211:ROJ65557 RYE65211:RYF65557 SIA65211:SIB65557 SRW65211:SRX65557 TBS65211:TBT65557 TLO65211:TLP65557 TVK65211:TVL65557 UFG65211:UFH65557 UPC65211:UPD65557 UYY65211:UYZ65557 VIU65211:VIV65557 VSQ65211:VSR65557 WCM65211:WCN65557 WMI65211:WMJ65557 WWE65211:WWF65557 W130747:X131093 JS130747:JT131093 TO130747:TP131093 ADK130747:ADL131093 ANG130747:ANH131093 AXC130747:AXD131093 BGY130747:BGZ131093 BQU130747:BQV131093 CAQ130747:CAR131093 CKM130747:CKN131093 CUI130747:CUJ131093 DEE130747:DEF131093 DOA130747:DOB131093 DXW130747:DXX131093 EHS130747:EHT131093 ERO130747:ERP131093 FBK130747:FBL131093 FLG130747:FLH131093 FVC130747:FVD131093 GEY130747:GEZ131093 GOU130747:GOV131093 GYQ130747:GYR131093 HIM130747:HIN131093 HSI130747:HSJ131093 ICE130747:ICF131093 IMA130747:IMB131093 IVW130747:IVX131093 JFS130747:JFT131093 JPO130747:JPP131093 JZK130747:JZL131093 KJG130747:KJH131093 KTC130747:KTD131093 LCY130747:LCZ131093 LMU130747:LMV131093 LWQ130747:LWR131093 MGM130747:MGN131093 MQI130747:MQJ131093 NAE130747:NAF131093 NKA130747:NKB131093 NTW130747:NTX131093 ODS130747:ODT131093 ONO130747:ONP131093 OXK130747:OXL131093 PHG130747:PHH131093 PRC130747:PRD131093 QAY130747:QAZ131093 QKU130747:QKV131093 QUQ130747:QUR131093 REM130747:REN131093 ROI130747:ROJ131093 RYE130747:RYF131093 SIA130747:SIB131093 SRW130747:SRX131093 TBS130747:TBT131093 TLO130747:TLP131093 TVK130747:TVL131093 UFG130747:UFH131093 UPC130747:UPD131093 UYY130747:UYZ131093 VIU130747:VIV131093 VSQ130747:VSR131093 WCM130747:WCN131093 WMI130747:WMJ131093 WWE130747:WWF131093 W196283:X196629 JS196283:JT196629 TO196283:TP196629 ADK196283:ADL196629 ANG196283:ANH196629 AXC196283:AXD196629 BGY196283:BGZ196629 BQU196283:BQV196629 CAQ196283:CAR196629 CKM196283:CKN196629 CUI196283:CUJ196629 DEE196283:DEF196629 DOA196283:DOB196629 DXW196283:DXX196629 EHS196283:EHT196629 ERO196283:ERP196629 FBK196283:FBL196629 FLG196283:FLH196629 FVC196283:FVD196629 GEY196283:GEZ196629 GOU196283:GOV196629 GYQ196283:GYR196629 HIM196283:HIN196629 HSI196283:HSJ196629 ICE196283:ICF196629 IMA196283:IMB196629 IVW196283:IVX196629 JFS196283:JFT196629 JPO196283:JPP196629 JZK196283:JZL196629 KJG196283:KJH196629 KTC196283:KTD196629 LCY196283:LCZ196629 LMU196283:LMV196629 LWQ196283:LWR196629 MGM196283:MGN196629 MQI196283:MQJ196629 NAE196283:NAF196629 NKA196283:NKB196629 NTW196283:NTX196629 ODS196283:ODT196629 ONO196283:ONP196629 OXK196283:OXL196629 PHG196283:PHH196629 PRC196283:PRD196629 QAY196283:QAZ196629 QKU196283:QKV196629 QUQ196283:QUR196629 REM196283:REN196629 ROI196283:ROJ196629 RYE196283:RYF196629 SIA196283:SIB196629 SRW196283:SRX196629 TBS196283:TBT196629 TLO196283:TLP196629 TVK196283:TVL196629 UFG196283:UFH196629 UPC196283:UPD196629 UYY196283:UYZ196629 VIU196283:VIV196629 VSQ196283:VSR196629 WCM196283:WCN196629 WMI196283:WMJ196629 WWE196283:WWF196629 W261819:X262165 JS261819:JT262165 TO261819:TP262165 ADK261819:ADL262165 ANG261819:ANH262165 AXC261819:AXD262165 BGY261819:BGZ262165 BQU261819:BQV262165 CAQ261819:CAR262165 CKM261819:CKN262165 CUI261819:CUJ262165 DEE261819:DEF262165 DOA261819:DOB262165 DXW261819:DXX262165 EHS261819:EHT262165 ERO261819:ERP262165 FBK261819:FBL262165 FLG261819:FLH262165 FVC261819:FVD262165 GEY261819:GEZ262165 GOU261819:GOV262165 GYQ261819:GYR262165 HIM261819:HIN262165 HSI261819:HSJ262165 ICE261819:ICF262165 IMA261819:IMB262165 IVW261819:IVX262165 JFS261819:JFT262165 JPO261819:JPP262165 JZK261819:JZL262165 KJG261819:KJH262165 KTC261819:KTD262165 LCY261819:LCZ262165 LMU261819:LMV262165 LWQ261819:LWR262165 MGM261819:MGN262165 MQI261819:MQJ262165 NAE261819:NAF262165 NKA261819:NKB262165 NTW261819:NTX262165 ODS261819:ODT262165 ONO261819:ONP262165 OXK261819:OXL262165 PHG261819:PHH262165 PRC261819:PRD262165 QAY261819:QAZ262165 QKU261819:QKV262165 QUQ261819:QUR262165 REM261819:REN262165 ROI261819:ROJ262165 RYE261819:RYF262165 SIA261819:SIB262165 SRW261819:SRX262165 TBS261819:TBT262165 TLO261819:TLP262165 TVK261819:TVL262165 UFG261819:UFH262165 UPC261819:UPD262165 UYY261819:UYZ262165 VIU261819:VIV262165 VSQ261819:VSR262165 WCM261819:WCN262165 WMI261819:WMJ262165 WWE261819:WWF262165 W327355:X327701 JS327355:JT327701 TO327355:TP327701 ADK327355:ADL327701 ANG327355:ANH327701 AXC327355:AXD327701 BGY327355:BGZ327701 BQU327355:BQV327701 CAQ327355:CAR327701 CKM327355:CKN327701 CUI327355:CUJ327701 DEE327355:DEF327701 DOA327355:DOB327701 DXW327355:DXX327701 EHS327355:EHT327701 ERO327355:ERP327701 FBK327355:FBL327701 FLG327355:FLH327701 FVC327355:FVD327701 GEY327355:GEZ327701 GOU327355:GOV327701 GYQ327355:GYR327701 HIM327355:HIN327701 HSI327355:HSJ327701 ICE327355:ICF327701 IMA327355:IMB327701 IVW327355:IVX327701 JFS327355:JFT327701 JPO327355:JPP327701 JZK327355:JZL327701 KJG327355:KJH327701 KTC327355:KTD327701 LCY327355:LCZ327701 LMU327355:LMV327701 LWQ327355:LWR327701 MGM327355:MGN327701 MQI327355:MQJ327701 NAE327355:NAF327701 NKA327355:NKB327701 NTW327355:NTX327701 ODS327355:ODT327701 ONO327355:ONP327701 OXK327355:OXL327701 PHG327355:PHH327701 PRC327355:PRD327701 QAY327355:QAZ327701 QKU327355:QKV327701 QUQ327355:QUR327701 REM327355:REN327701 ROI327355:ROJ327701 RYE327355:RYF327701 SIA327355:SIB327701 SRW327355:SRX327701 TBS327355:TBT327701 TLO327355:TLP327701 TVK327355:TVL327701 UFG327355:UFH327701 UPC327355:UPD327701 UYY327355:UYZ327701 VIU327355:VIV327701 VSQ327355:VSR327701 WCM327355:WCN327701 WMI327355:WMJ327701 WWE327355:WWF327701 W392891:X393237 JS392891:JT393237 TO392891:TP393237 ADK392891:ADL393237 ANG392891:ANH393237 AXC392891:AXD393237 BGY392891:BGZ393237 BQU392891:BQV393237 CAQ392891:CAR393237 CKM392891:CKN393237 CUI392891:CUJ393237 DEE392891:DEF393237 DOA392891:DOB393237 DXW392891:DXX393237 EHS392891:EHT393237 ERO392891:ERP393237 FBK392891:FBL393237 FLG392891:FLH393237 FVC392891:FVD393237 GEY392891:GEZ393237 GOU392891:GOV393237 GYQ392891:GYR393237 HIM392891:HIN393237 HSI392891:HSJ393237 ICE392891:ICF393237 IMA392891:IMB393237 IVW392891:IVX393237 JFS392891:JFT393237 JPO392891:JPP393237 JZK392891:JZL393237 KJG392891:KJH393237 KTC392891:KTD393237 LCY392891:LCZ393237 LMU392891:LMV393237 LWQ392891:LWR393237 MGM392891:MGN393237 MQI392891:MQJ393237 NAE392891:NAF393237 NKA392891:NKB393237 NTW392891:NTX393237 ODS392891:ODT393237 ONO392891:ONP393237 OXK392891:OXL393237 PHG392891:PHH393237 PRC392891:PRD393237 QAY392891:QAZ393237 QKU392891:QKV393237 QUQ392891:QUR393237 REM392891:REN393237 ROI392891:ROJ393237 RYE392891:RYF393237 SIA392891:SIB393237 SRW392891:SRX393237 TBS392891:TBT393237 TLO392891:TLP393237 TVK392891:TVL393237 UFG392891:UFH393237 UPC392891:UPD393237 UYY392891:UYZ393237 VIU392891:VIV393237 VSQ392891:VSR393237 WCM392891:WCN393237 WMI392891:WMJ393237 WWE392891:WWF393237 W458427:X458773 JS458427:JT458773 TO458427:TP458773 ADK458427:ADL458773 ANG458427:ANH458773 AXC458427:AXD458773 BGY458427:BGZ458773 BQU458427:BQV458773 CAQ458427:CAR458773 CKM458427:CKN458773 CUI458427:CUJ458773 DEE458427:DEF458773 DOA458427:DOB458773 DXW458427:DXX458773 EHS458427:EHT458773 ERO458427:ERP458773 FBK458427:FBL458773 FLG458427:FLH458773 FVC458427:FVD458773 GEY458427:GEZ458773 GOU458427:GOV458773 GYQ458427:GYR458773 HIM458427:HIN458773 HSI458427:HSJ458773 ICE458427:ICF458773 IMA458427:IMB458773 IVW458427:IVX458773 JFS458427:JFT458773 JPO458427:JPP458773 JZK458427:JZL458773 KJG458427:KJH458773 KTC458427:KTD458773 LCY458427:LCZ458773 LMU458427:LMV458773 LWQ458427:LWR458773 MGM458427:MGN458773 MQI458427:MQJ458773 NAE458427:NAF458773 NKA458427:NKB458773 NTW458427:NTX458773 ODS458427:ODT458773 ONO458427:ONP458773 OXK458427:OXL458773 PHG458427:PHH458773 PRC458427:PRD458773 QAY458427:QAZ458773 QKU458427:QKV458773 QUQ458427:QUR458773 REM458427:REN458773 ROI458427:ROJ458773 RYE458427:RYF458773 SIA458427:SIB458773 SRW458427:SRX458773 TBS458427:TBT458773 TLO458427:TLP458773 TVK458427:TVL458773 UFG458427:UFH458773 UPC458427:UPD458773 UYY458427:UYZ458773 VIU458427:VIV458773 VSQ458427:VSR458773 WCM458427:WCN458773 WMI458427:WMJ458773 WWE458427:WWF458773 W523963:X524309 JS523963:JT524309 TO523963:TP524309 ADK523963:ADL524309 ANG523963:ANH524309 AXC523963:AXD524309 BGY523963:BGZ524309 BQU523963:BQV524309 CAQ523963:CAR524309 CKM523963:CKN524309 CUI523963:CUJ524309 DEE523963:DEF524309 DOA523963:DOB524309 DXW523963:DXX524309 EHS523963:EHT524309 ERO523963:ERP524309 FBK523963:FBL524309 FLG523963:FLH524309 FVC523963:FVD524309 GEY523963:GEZ524309 GOU523963:GOV524309 GYQ523963:GYR524309 HIM523963:HIN524309 HSI523963:HSJ524309 ICE523963:ICF524309 IMA523963:IMB524309 IVW523963:IVX524309 JFS523963:JFT524309 JPO523963:JPP524309 JZK523963:JZL524309 KJG523963:KJH524309 KTC523963:KTD524309 LCY523963:LCZ524309 LMU523963:LMV524309 LWQ523963:LWR524309 MGM523963:MGN524309 MQI523963:MQJ524309 NAE523963:NAF524309 NKA523963:NKB524309 NTW523963:NTX524309 ODS523963:ODT524309 ONO523963:ONP524309 OXK523963:OXL524309 PHG523963:PHH524309 PRC523963:PRD524309 QAY523963:QAZ524309 QKU523963:QKV524309 QUQ523963:QUR524309 REM523963:REN524309 ROI523963:ROJ524309 RYE523963:RYF524309 SIA523963:SIB524309 SRW523963:SRX524309 TBS523963:TBT524309 TLO523963:TLP524309 TVK523963:TVL524309 UFG523963:UFH524309 UPC523963:UPD524309 UYY523963:UYZ524309 VIU523963:VIV524309 VSQ523963:VSR524309 WCM523963:WCN524309 WMI523963:WMJ524309 WWE523963:WWF524309 W589499:X589845 JS589499:JT589845 TO589499:TP589845 ADK589499:ADL589845 ANG589499:ANH589845 AXC589499:AXD589845 BGY589499:BGZ589845 BQU589499:BQV589845 CAQ589499:CAR589845 CKM589499:CKN589845 CUI589499:CUJ589845 DEE589499:DEF589845 DOA589499:DOB589845 DXW589499:DXX589845 EHS589499:EHT589845 ERO589499:ERP589845 FBK589499:FBL589845 FLG589499:FLH589845 FVC589499:FVD589845 GEY589499:GEZ589845 GOU589499:GOV589845 GYQ589499:GYR589845 HIM589499:HIN589845 HSI589499:HSJ589845 ICE589499:ICF589845 IMA589499:IMB589845 IVW589499:IVX589845 JFS589499:JFT589845 JPO589499:JPP589845 JZK589499:JZL589845 KJG589499:KJH589845 KTC589499:KTD589845 LCY589499:LCZ589845 LMU589499:LMV589845 LWQ589499:LWR589845 MGM589499:MGN589845 MQI589499:MQJ589845 NAE589499:NAF589845 NKA589499:NKB589845 NTW589499:NTX589845 ODS589499:ODT589845 ONO589499:ONP589845 OXK589499:OXL589845 PHG589499:PHH589845 PRC589499:PRD589845 QAY589499:QAZ589845 QKU589499:QKV589845 QUQ589499:QUR589845 REM589499:REN589845 ROI589499:ROJ589845 RYE589499:RYF589845 SIA589499:SIB589845 SRW589499:SRX589845 TBS589499:TBT589845 TLO589499:TLP589845 TVK589499:TVL589845 UFG589499:UFH589845 UPC589499:UPD589845 UYY589499:UYZ589845 VIU589499:VIV589845 VSQ589499:VSR589845 WCM589499:WCN589845 WMI589499:WMJ589845 WWE589499:WWF589845 W655035:X655381 JS655035:JT655381 TO655035:TP655381 ADK655035:ADL655381 ANG655035:ANH655381 AXC655035:AXD655381 BGY655035:BGZ655381 BQU655035:BQV655381 CAQ655035:CAR655381 CKM655035:CKN655381 CUI655035:CUJ655381 DEE655035:DEF655381 DOA655035:DOB655381 DXW655035:DXX655381 EHS655035:EHT655381 ERO655035:ERP655381 FBK655035:FBL655381 FLG655035:FLH655381 FVC655035:FVD655381 GEY655035:GEZ655381 GOU655035:GOV655381 GYQ655035:GYR655381 HIM655035:HIN655381 HSI655035:HSJ655381 ICE655035:ICF655381 IMA655035:IMB655381 IVW655035:IVX655381 JFS655035:JFT655381 JPO655035:JPP655381 JZK655035:JZL655381 KJG655035:KJH655381 KTC655035:KTD655381 LCY655035:LCZ655381 LMU655035:LMV655381 LWQ655035:LWR655381 MGM655035:MGN655381 MQI655035:MQJ655381 NAE655035:NAF655381 NKA655035:NKB655381 NTW655035:NTX655381 ODS655035:ODT655381 ONO655035:ONP655381 OXK655035:OXL655381 PHG655035:PHH655381 PRC655035:PRD655381 QAY655035:QAZ655381 QKU655035:QKV655381 QUQ655035:QUR655381 REM655035:REN655381 ROI655035:ROJ655381 RYE655035:RYF655381 SIA655035:SIB655381 SRW655035:SRX655381 TBS655035:TBT655381 TLO655035:TLP655381 TVK655035:TVL655381 UFG655035:UFH655381 UPC655035:UPD655381 UYY655035:UYZ655381 VIU655035:VIV655381 VSQ655035:VSR655381 WCM655035:WCN655381 WMI655035:WMJ655381 WWE655035:WWF655381 W720571:X720917 JS720571:JT720917 TO720571:TP720917 ADK720571:ADL720917 ANG720571:ANH720917 AXC720571:AXD720917 BGY720571:BGZ720917 BQU720571:BQV720917 CAQ720571:CAR720917 CKM720571:CKN720917 CUI720571:CUJ720917 DEE720571:DEF720917 DOA720571:DOB720917 DXW720571:DXX720917 EHS720571:EHT720917 ERO720571:ERP720917 FBK720571:FBL720917 FLG720571:FLH720917 FVC720571:FVD720917 GEY720571:GEZ720917 GOU720571:GOV720917 GYQ720571:GYR720917 HIM720571:HIN720917 HSI720571:HSJ720917 ICE720571:ICF720917 IMA720571:IMB720917 IVW720571:IVX720917 JFS720571:JFT720917 JPO720571:JPP720917 JZK720571:JZL720917 KJG720571:KJH720917 KTC720571:KTD720917 LCY720571:LCZ720917 LMU720571:LMV720917 LWQ720571:LWR720917 MGM720571:MGN720917 MQI720571:MQJ720917 NAE720571:NAF720917 NKA720571:NKB720917 NTW720571:NTX720917 ODS720571:ODT720917 ONO720571:ONP720917 OXK720571:OXL720917 PHG720571:PHH720917 PRC720571:PRD720917 QAY720571:QAZ720917 QKU720571:QKV720917 QUQ720571:QUR720917 REM720571:REN720917 ROI720571:ROJ720917 RYE720571:RYF720917 SIA720571:SIB720917 SRW720571:SRX720917 TBS720571:TBT720917 TLO720571:TLP720917 TVK720571:TVL720917 UFG720571:UFH720917 UPC720571:UPD720917 UYY720571:UYZ720917 VIU720571:VIV720917 VSQ720571:VSR720917 WCM720571:WCN720917 WMI720571:WMJ720917 WWE720571:WWF720917 W786107:X786453 JS786107:JT786453 TO786107:TP786453 ADK786107:ADL786453 ANG786107:ANH786453 AXC786107:AXD786453 BGY786107:BGZ786453 BQU786107:BQV786453 CAQ786107:CAR786453 CKM786107:CKN786453 CUI786107:CUJ786453 DEE786107:DEF786453 DOA786107:DOB786453 DXW786107:DXX786453 EHS786107:EHT786453 ERO786107:ERP786453 FBK786107:FBL786453 FLG786107:FLH786453 FVC786107:FVD786453 GEY786107:GEZ786453 GOU786107:GOV786453 GYQ786107:GYR786453 HIM786107:HIN786453 HSI786107:HSJ786453 ICE786107:ICF786453 IMA786107:IMB786453 IVW786107:IVX786453 JFS786107:JFT786453 JPO786107:JPP786453 JZK786107:JZL786453 KJG786107:KJH786453 KTC786107:KTD786453 LCY786107:LCZ786453 LMU786107:LMV786453 LWQ786107:LWR786453 MGM786107:MGN786453 MQI786107:MQJ786453 NAE786107:NAF786453 NKA786107:NKB786453 NTW786107:NTX786453 ODS786107:ODT786453 ONO786107:ONP786453 OXK786107:OXL786453 PHG786107:PHH786453 PRC786107:PRD786453 QAY786107:QAZ786453 QKU786107:QKV786453 QUQ786107:QUR786453 REM786107:REN786453 ROI786107:ROJ786453 RYE786107:RYF786453 SIA786107:SIB786453 SRW786107:SRX786453 TBS786107:TBT786453 TLO786107:TLP786453 TVK786107:TVL786453 UFG786107:UFH786453 UPC786107:UPD786453 UYY786107:UYZ786453 VIU786107:VIV786453 VSQ786107:VSR786453 WCM786107:WCN786453 WMI786107:WMJ786453 WWE786107:WWF786453 W851643:X851989 JS851643:JT851989 TO851643:TP851989 ADK851643:ADL851989 ANG851643:ANH851989 AXC851643:AXD851989 BGY851643:BGZ851989 BQU851643:BQV851989 CAQ851643:CAR851989 CKM851643:CKN851989 CUI851643:CUJ851989 DEE851643:DEF851989 DOA851643:DOB851989 DXW851643:DXX851989 EHS851643:EHT851989 ERO851643:ERP851989 FBK851643:FBL851989 FLG851643:FLH851989 FVC851643:FVD851989 GEY851643:GEZ851989 GOU851643:GOV851989 GYQ851643:GYR851989 HIM851643:HIN851989 HSI851643:HSJ851989 ICE851643:ICF851989 IMA851643:IMB851989 IVW851643:IVX851989 JFS851643:JFT851989 JPO851643:JPP851989 JZK851643:JZL851989 KJG851643:KJH851989 KTC851643:KTD851989 LCY851643:LCZ851989 LMU851643:LMV851989 LWQ851643:LWR851989 MGM851643:MGN851989 MQI851643:MQJ851989 NAE851643:NAF851989 NKA851643:NKB851989 NTW851643:NTX851989 ODS851643:ODT851989 ONO851643:ONP851989 OXK851643:OXL851989 PHG851643:PHH851989 PRC851643:PRD851989 QAY851643:QAZ851989 QKU851643:QKV851989 QUQ851643:QUR851989 REM851643:REN851989 ROI851643:ROJ851989 RYE851643:RYF851989 SIA851643:SIB851989 SRW851643:SRX851989 TBS851643:TBT851989 TLO851643:TLP851989 TVK851643:TVL851989 UFG851643:UFH851989 UPC851643:UPD851989 UYY851643:UYZ851989 VIU851643:VIV851989 VSQ851643:VSR851989 WCM851643:WCN851989 WMI851643:WMJ851989 WWE851643:WWF851989 W917179:X917525 JS917179:JT917525 TO917179:TP917525 ADK917179:ADL917525 ANG917179:ANH917525 AXC917179:AXD917525 BGY917179:BGZ917525 BQU917179:BQV917525 CAQ917179:CAR917525 CKM917179:CKN917525 CUI917179:CUJ917525 DEE917179:DEF917525 DOA917179:DOB917525 DXW917179:DXX917525 EHS917179:EHT917525 ERO917179:ERP917525 FBK917179:FBL917525 FLG917179:FLH917525 FVC917179:FVD917525 GEY917179:GEZ917525 GOU917179:GOV917525 GYQ917179:GYR917525 HIM917179:HIN917525 HSI917179:HSJ917525 ICE917179:ICF917525 IMA917179:IMB917525 IVW917179:IVX917525 JFS917179:JFT917525 JPO917179:JPP917525 JZK917179:JZL917525 KJG917179:KJH917525 KTC917179:KTD917525 LCY917179:LCZ917525 LMU917179:LMV917525 LWQ917179:LWR917525 MGM917179:MGN917525 MQI917179:MQJ917525 NAE917179:NAF917525 NKA917179:NKB917525 NTW917179:NTX917525 ODS917179:ODT917525 ONO917179:ONP917525 OXK917179:OXL917525 PHG917179:PHH917525 PRC917179:PRD917525 QAY917179:QAZ917525 QKU917179:QKV917525 QUQ917179:QUR917525 REM917179:REN917525 ROI917179:ROJ917525 RYE917179:RYF917525 SIA917179:SIB917525 SRW917179:SRX917525 TBS917179:TBT917525 TLO917179:TLP917525 TVK917179:TVL917525 UFG917179:UFH917525 UPC917179:UPD917525 UYY917179:UYZ917525 VIU917179:VIV917525 VSQ917179:VSR917525 WCM917179:WCN917525 WMI917179:WMJ917525 WWE917179:WWF917525 W982715:X983061 JS982715:JT983061 TO982715:TP983061 ADK982715:ADL983061 ANG982715:ANH983061 AXC982715:AXD983061 BGY982715:BGZ983061 BQU982715:BQV983061 CAQ982715:CAR983061 CKM982715:CKN983061 CUI982715:CUJ983061 DEE982715:DEF983061 DOA982715:DOB983061 DXW982715:DXX983061 EHS982715:EHT983061 ERO982715:ERP983061 FBK982715:FBL983061 FLG982715:FLH983061 FVC982715:FVD983061 GEY982715:GEZ983061 GOU982715:GOV983061 GYQ982715:GYR983061 HIM982715:HIN983061 HSI982715:HSJ983061 ICE982715:ICF983061 IMA982715:IMB983061 IVW982715:IVX983061 JFS982715:JFT983061 JPO982715:JPP983061 JZK982715:JZL983061 KJG982715:KJH983061 KTC982715:KTD983061 LCY982715:LCZ983061 LMU982715:LMV983061 LWQ982715:LWR983061 MGM982715:MGN983061 MQI982715:MQJ983061 NAE982715:NAF983061 NKA982715:NKB983061 NTW982715:NTX983061 ODS982715:ODT983061 ONO982715:ONP983061 OXK982715:OXL983061 PHG982715:PHH983061 PRC982715:PRD983061 QAY982715:QAZ983061 QKU982715:QKV983061 QUQ982715:QUR983061 REM982715:REN983061 ROI982715:ROJ983061 RYE982715:RYF983061 SIA982715:SIB983061 SRW982715:SRX983061 TBS982715:TBT983061 TLO982715:TLP983061 TVK982715:TVL983061 UFG982715:UFH983061 UPC982715:UPD983061 UYY982715:UYZ983061 VIU982715:VIV983061 VSQ982715:VSR983061 WCM982715:WCN983061 WMI982715:WMJ983061 WWE982715:WWF983061 O4:R58 JK4:JN58 TG4:TJ58 ADC4:ADF58 AMY4:ANB58 AWU4:AWX58 BGQ4:BGT58 BQM4:BQP58 CAI4:CAL58 CKE4:CKH58 CUA4:CUD58 DDW4:DDZ58 DNS4:DNV58 DXO4:DXR58 EHK4:EHN58 ERG4:ERJ58 FBC4:FBF58 FKY4:FLB58 FUU4:FUX58 GEQ4:GET58 GOM4:GOP58 GYI4:GYL58 HIE4:HIH58 HSA4:HSD58 IBW4:IBZ58 ILS4:ILV58 IVO4:IVR58 JFK4:JFN58 JPG4:JPJ58 JZC4:JZF58 KIY4:KJB58 KSU4:KSX58 LCQ4:LCT58 LMM4:LMP58 LWI4:LWL58 MGE4:MGH58 MQA4:MQD58 MZW4:MZZ58 NJS4:NJV58 NTO4:NTR58 ODK4:ODN58 ONG4:ONJ58 OXC4:OXF58 PGY4:PHB58 PQU4:PQX58 QAQ4:QAT58 QKM4:QKP58 QUI4:QUL58 REE4:REH58 ROA4:ROD58 RXW4:RXZ58 SHS4:SHV58 SRO4:SRR58 TBK4:TBN58 TLG4:TLJ58 TVC4:TVF58 UEY4:UFB58 UOU4:UOX58 UYQ4:UYT58 VIM4:VIP58 VSI4:VSL58 WCE4:WCH58 WMA4:WMD58 WVW4:WVZ58 O65211:R65557 JK65211:JN65557 TG65211:TJ65557 ADC65211:ADF65557 AMY65211:ANB65557 AWU65211:AWX65557 BGQ65211:BGT65557 BQM65211:BQP65557 CAI65211:CAL65557 CKE65211:CKH65557 CUA65211:CUD65557 DDW65211:DDZ65557 DNS65211:DNV65557 DXO65211:DXR65557 EHK65211:EHN65557 ERG65211:ERJ65557 FBC65211:FBF65557 FKY65211:FLB65557 FUU65211:FUX65557 GEQ65211:GET65557 GOM65211:GOP65557 GYI65211:GYL65557 HIE65211:HIH65557 HSA65211:HSD65557 IBW65211:IBZ65557 ILS65211:ILV65557 IVO65211:IVR65557 JFK65211:JFN65557 JPG65211:JPJ65557 JZC65211:JZF65557 KIY65211:KJB65557 KSU65211:KSX65557 LCQ65211:LCT65557 LMM65211:LMP65557 LWI65211:LWL65557 MGE65211:MGH65557 MQA65211:MQD65557 MZW65211:MZZ65557 NJS65211:NJV65557 NTO65211:NTR65557 ODK65211:ODN65557 ONG65211:ONJ65557 OXC65211:OXF65557 PGY65211:PHB65557 PQU65211:PQX65557 QAQ65211:QAT65557 QKM65211:QKP65557 QUI65211:QUL65557 REE65211:REH65557 ROA65211:ROD65557 RXW65211:RXZ65557 SHS65211:SHV65557 SRO65211:SRR65557 TBK65211:TBN65557 TLG65211:TLJ65557 TVC65211:TVF65557 UEY65211:UFB65557 UOU65211:UOX65557 UYQ65211:UYT65557 VIM65211:VIP65557 VSI65211:VSL65557 WCE65211:WCH65557 WMA65211:WMD65557 WVW65211:WVZ65557 O130747:R131093 JK130747:JN131093 TG130747:TJ131093 ADC130747:ADF131093 AMY130747:ANB131093 AWU130747:AWX131093 BGQ130747:BGT131093 BQM130747:BQP131093 CAI130747:CAL131093 CKE130747:CKH131093 CUA130747:CUD131093 DDW130747:DDZ131093 DNS130747:DNV131093 DXO130747:DXR131093 EHK130747:EHN131093 ERG130747:ERJ131093 FBC130747:FBF131093 FKY130747:FLB131093 FUU130747:FUX131093 GEQ130747:GET131093 GOM130747:GOP131093 GYI130747:GYL131093 HIE130747:HIH131093 HSA130747:HSD131093 IBW130747:IBZ131093 ILS130747:ILV131093 IVO130747:IVR131093 JFK130747:JFN131093 JPG130747:JPJ131093 JZC130747:JZF131093 KIY130747:KJB131093 KSU130747:KSX131093 LCQ130747:LCT131093 LMM130747:LMP131093 LWI130747:LWL131093 MGE130747:MGH131093 MQA130747:MQD131093 MZW130747:MZZ131093 NJS130747:NJV131093 NTO130747:NTR131093 ODK130747:ODN131093 ONG130747:ONJ131093 OXC130747:OXF131093 PGY130747:PHB131093 PQU130747:PQX131093 QAQ130747:QAT131093 QKM130747:QKP131093 QUI130747:QUL131093 REE130747:REH131093 ROA130747:ROD131093 RXW130747:RXZ131093 SHS130747:SHV131093 SRO130747:SRR131093 TBK130747:TBN131093 TLG130747:TLJ131093 TVC130747:TVF131093 UEY130747:UFB131093 UOU130747:UOX131093 UYQ130747:UYT131093 VIM130747:VIP131093 VSI130747:VSL131093 WCE130747:WCH131093 WMA130747:WMD131093 WVW130747:WVZ131093 O196283:R196629 JK196283:JN196629 TG196283:TJ196629 ADC196283:ADF196629 AMY196283:ANB196629 AWU196283:AWX196629 BGQ196283:BGT196629 BQM196283:BQP196629 CAI196283:CAL196629 CKE196283:CKH196629 CUA196283:CUD196629 DDW196283:DDZ196629 DNS196283:DNV196629 DXO196283:DXR196629 EHK196283:EHN196629 ERG196283:ERJ196629 FBC196283:FBF196629 FKY196283:FLB196629 FUU196283:FUX196629 GEQ196283:GET196629 GOM196283:GOP196629 GYI196283:GYL196629 HIE196283:HIH196629 HSA196283:HSD196629 IBW196283:IBZ196629 ILS196283:ILV196629 IVO196283:IVR196629 JFK196283:JFN196629 JPG196283:JPJ196629 JZC196283:JZF196629 KIY196283:KJB196629 KSU196283:KSX196629 LCQ196283:LCT196629 LMM196283:LMP196629 LWI196283:LWL196629 MGE196283:MGH196629 MQA196283:MQD196629 MZW196283:MZZ196629 NJS196283:NJV196629 NTO196283:NTR196629 ODK196283:ODN196629 ONG196283:ONJ196629 OXC196283:OXF196629 PGY196283:PHB196629 PQU196283:PQX196629 QAQ196283:QAT196629 QKM196283:QKP196629 QUI196283:QUL196629 REE196283:REH196629 ROA196283:ROD196629 RXW196283:RXZ196629 SHS196283:SHV196629 SRO196283:SRR196629 TBK196283:TBN196629 TLG196283:TLJ196629 TVC196283:TVF196629 UEY196283:UFB196629 UOU196283:UOX196629 UYQ196283:UYT196629 VIM196283:VIP196629 VSI196283:VSL196629 WCE196283:WCH196629 WMA196283:WMD196629 WVW196283:WVZ196629 O261819:R262165 JK261819:JN262165 TG261819:TJ262165 ADC261819:ADF262165 AMY261819:ANB262165 AWU261819:AWX262165 BGQ261819:BGT262165 BQM261819:BQP262165 CAI261819:CAL262165 CKE261819:CKH262165 CUA261819:CUD262165 DDW261819:DDZ262165 DNS261819:DNV262165 DXO261819:DXR262165 EHK261819:EHN262165 ERG261819:ERJ262165 FBC261819:FBF262165 FKY261819:FLB262165 FUU261819:FUX262165 GEQ261819:GET262165 GOM261819:GOP262165 GYI261819:GYL262165 HIE261819:HIH262165 HSA261819:HSD262165 IBW261819:IBZ262165 ILS261819:ILV262165 IVO261819:IVR262165 JFK261819:JFN262165 JPG261819:JPJ262165 JZC261819:JZF262165 KIY261819:KJB262165 KSU261819:KSX262165 LCQ261819:LCT262165 LMM261819:LMP262165 LWI261819:LWL262165 MGE261819:MGH262165 MQA261819:MQD262165 MZW261819:MZZ262165 NJS261819:NJV262165 NTO261819:NTR262165 ODK261819:ODN262165 ONG261819:ONJ262165 OXC261819:OXF262165 PGY261819:PHB262165 PQU261819:PQX262165 QAQ261819:QAT262165 QKM261819:QKP262165 QUI261819:QUL262165 REE261819:REH262165 ROA261819:ROD262165 RXW261819:RXZ262165 SHS261819:SHV262165 SRO261819:SRR262165 TBK261819:TBN262165 TLG261819:TLJ262165 TVC261819:TVF262165 UEY261819:UFB262165 UOU261819:UOX262165 UYQ261819:UYT262165 VIM261819:VIP262165 VSI261819:VSL262165 WCE261819:WCH262165 WMA261819:WMD262165 WVW261819:WVZ262165 O327355:R327701 JK327355:JN327701 TG327355:TJ327701 ADC327355:ADF327701 AMY327355:ANB327701 AWU327355:AWX327701 BGQ327355:BGT327701 BQM327355:BQP327701 CAI327355:CAL327701 CKE327355:CKH327701 CUA327355:CUD327701 DDW327355:DDZ327701 DNS327355:DNV327701 DXO327355:DXR327701 EHK327355:EHN327701 ERG327355:ERJ327701 FBC327355:FBF327701 FKY327355:FLB327701 FUU327355:FUX327701 GEQ327355:GET327701 GOM327355:GOP327701 GYI327355:GYL327701 HIE327355:HIH327701 HSA327355:HSD327701 IBW327355:IBZ327701 ILS327355:ILV327701 IVO327355:IVR327701 JFK327355:JFN327701 JPG327355:JPJ327701 JZC327355:JZF327701 KIY327355:KJB327701 KSU327355:KSX327701 LCQ327355:LCT327701 LMM327355:LMP327701 LWI327355:LWL327701 MGE327355:MGH327701 MQA327355:MQD327701 MZW327355:MZZ327701 NJS327355:NJV327701 NTO327355:NTR327701 ODK327355:ODN327701 ONG327355:ONJ327701 OXC327355:OXF327701 PGY327355:PHB327701 PQU327355:PQX327701 QAQ327355:QAT327701 QKM327355:QKP327701 QUI327355:QUL327701 REE327355:REH327701 ROA327355:ROD327701 RXW327355:RXZ327701 SHS327355:SHV327701 SRO327355:SRR327701 TBK327355:TBN327701 TLG327355:TLJ327701 TVC327355:TVF327701 UEY327355:UFB327701 UOU327355:UOX327701 UYQ327355:UYT327701 VIM327355:VIP327701 VSI327355:VSL327701 WCE327355:WCH327701 WMA327355:WMD327701 WVW327355:WVZ327701 O392891:R393237 JK392891:JN393237 TG392891:TJ393237 ADC392891:ADF393237 AMY392891:ANB393237 AWU392891:AWX393237 BGQ392891:BGT393237 BQM392891:BQP393237 CAI392891:CAL393237 CKE392891:CKH393237 CUA392891:CUD393237 DDW392891:DDZ393237 DNS392891:DNV393237 DXO392891:DXR393237 EHK392891:EHN393237 ERG392891:ERJ393237 FBC392891:FBF393237 FKY392891:FLB393237 FUU392891:FUX393237 GEQ392891:GET393237 GOM392891:GOP393237 GYI392891:GYL393237 HIE392891:HIH393237 HSA392891:HSD393237 IBW392891:IBZ393237 ILS392891:ILV393237 IVO392891:IVR393237 JFK392891:JFN393237 JPG392891:JPJ393237 JZC392891:JZF393237 KIY392891:KJB393237 KSU392891:KSX393237 LCQ392891:LCT393237 LMM392891:LMP393237 LWI392891:LWL393237 MGE392891:MGH393237 MQA392891:MQD393237 MZW392891:MZZ393237 NJS392891:NJV393237 NTO392891:NTR393237 ODK392891:ODN393237 ONG392891:ONJ393237 OXC392891:OXF393237 PGY392891:PHB393237 PQU392891:PQX393237 QAQ392891:QAT393237 QKM392891:QKP393237 QUI392891:QUL393237 REE392891:REH393237 ROA392891:ROD393237 RXW392891:RXZ393237 SHS392891:SHV393237 SRO392891:SRR393237 TBK392891:TBN393237 TLG392891:TLJ393237 TVC392891:TVF393237 UEY392891:UFB393237 UOU392891:UOX393237 UYQ392891:UYT393237 VIM392891:VIP393237 VSI392891:VSL393237 WCE392891:WCH393237 WMA392891:WMD393237 WVW392891:WVZ393237 O458427:R458773 JK458427:JN458773 TG458427:TJ458773 ADC458427:ADF458773 AMY458427:ANB458773 AWU458427:AWX458773 BGQ458427:BGT458773 BQM458427:BQP458773 CAI458427:CAL458773 CKE458427:CKH458773 CUA458427:CUD458773 DDW458427:DDZ458773 DNS458427:DNV458773 DXO458427:DXR458773 EHK458427:EHN458773 ERG458427:ERJ458773 FBC458427:FBF458773 FKY458427:FLB458773 FUU458427:FUX458773 GEQ458427:GET458773 GOM458427:GOP458773 GYI458427:GYL458773 HIE458427:HIH458773 HSA458427:HSD458773 IBW458427:IBZ458773 ILS458427:ILV458773 IVO458427:IVR458773 JFK458427:JFN458773 JPG458427:JPJ458773 JZC458427:JZF458773 KIY458427:KJB458773 KSU458427:KSX458773 LCQ458427:LCT458773 LMM458427:LMP458773 LWI458427:LWL458773 MGE458427:MGH458773 MQA458427:MQD458773 MZW458427:MZZ458773 NJS458427:NJV458773 NTO458427:NTR458773 ODK458427:ODN458773 ONG458427:ONJ458773 OXC458427:OXF458773 PGY458427:PHB458773 PQU458427:PQX458773 QAQ458427:QAT458773 QKM458427:QKP458773 QUI458427:QUL458773 REE458427:REH458773 ROA458427:ROD458773 RXW458427:RXZ458773 SHS458427:SHV458773 SRO458427:SRR458773 TBK458427:TBN458773 TLG458427:TLJ458773 TVC458427:TVF458773 UEY458427:UFB458773 UOU458427:UOX458773 UYQ458427:UYT458773 VIM458427:VIP458773 VSI458427:VSL458773 WCE458427:WCH458773 WMA458427:WMD458773 WVW458427:WVZ458773 O523963:R524309 JK523963:JN524309 TG523963:TJ524309 ADC523963:ADF524309 AMY523963:ANB524309 AWU523963:AWX524309 BGQ523963:BGT524309 BQM523963:BQP524309 CAI523963:CAL524309 CKE523963:CKH524309 CUA523963:CUD524309 DDW523963:DDZ524309 DNS523963:DNV524309 DXO523963:DXR524309 EHK523963:EHN524309 ERG523963:ERJ524309 FBC523963:FBF524309 FKY523963:FLB524309 FUU523963:FUX524309 GEQ523963:GET524309 GOM523963:GOP524309 GYI523963:GYL524309 HIE523963:HIH524309 HSA523963:HSD524309 IBW523963:IBZ524309 ILS523963:ILV524309 IVO523963:IVR524309 JFK523963:JFN524309 JPG523963:JPJ524309 JZC523963:JZF524309 KIY523963:KJB524309 KSU523963:KSX524309 LCQ523963:LCT524309 LMM523963:LMP524309 LWI523963:LWL524309 MGE523963:MGH524309 MQA523963:MQD524309 MZW523963:MZZ524309 NJS523963:NJV524309 NTO523963:NTR524309 ODK523963:ODN524309 ONG523963:ONJ524309 OXC523963:OXF524309 PGY523963:PHB524309 PQU523963:PQX524309 QAQ523963:QAT524309 QKM523963:QKP524309 QUI523963:QUL524309 REE523963:REH524309 ROA523963:ROD524309 RXW523963:RXZ524309 SHS523963:SHV524309 SRO523963:SRR524309 TBK523963:TBN524309 TLG523963:TLJ524309 TVC523963:TVF524309 UEY523963:UFB524309 UOU523963:UOX524309 UYQ523963:UYT524309 VIM523963:VIP524309 VSI523963:VSL524309 WCE523963:WCH524309 WMA523963:WMD524309 WVW523963:WVZ524309 O589499:R589845 JK589499:JN589845 TG589499:TJ589845 ADC589499:ADF589845 AMY589499:ANB589845 AWU589499:AWX589845 BGQ589499:BGT589845 BQM589499:BQP589845 CAI589499:CAL589845 CKE589499:CKH589845 CUA589499:CUD589845 DDW589499:DDZ589845 DNS589499:DNV589845 DXO589499:DXR589845 EHK589499:EHN589845 ERG589499:ERJ589845 FBC589499:FBF589845 FKY589499:FLB589845 FUU589499:FUX589845 GEQ589499:GET589845 GOM589499:GOP589845 GYI589499:GYL589845 HIE589499:HIH589845 HSA589499:HSD589845 IBW589499:IBZ589845 ILS589499:ILV589845 IVO589499:IVR589845 JFK589499:JFN589845 JPG589499:JPJ589845 JZC589499:JZF589845 KIY589499:KJB589845 KSU589499:KSX589845 LCQ589499:LCT589845 LMM589499:LMP589845 LWI589499:LWL589845 MGE589499:MGH589845 MQA589499:MQD589845 MZW589499:MZZ589845 NJS589499:NJV589845 NTO589499:NTR589845 ODK589499:ODN589845 ONG589499:ONJ589845 OXC589499:OXF589845 PGY589499:PHB589845 PQU589499:PQX589845 QAQ589499:QAT589845 QKM589499:QKP589845 QUI589499:QUL589845 REE589499:REH589845 ROA589499:ROD589845 RXW589499:RXZ589845 SHS589499:SHV589845 SRO589499:SRR589845 TBK589499:TBN589845 TLG589499:TLJ589845 TVC589499:TVF589845 UEY589499:UFB589845 UOU589499:UOX589845 UYQ589499:UYT589845 VIM589499:VIP589845 VSI589499:VSL589845 WCE589499:WCH589845 WMA589499:WMD589845 WVW589499:WVZ589845 O655035:R655381 JK655035:JN655381 TG655035:TJ655381 ADC655035:ADF655381 AMY655035:ANB655381 AWU655035:AWX655381 BGQ655035:BGT655381 BQM655035:BQP655381 CAI655035:CAL655381 CKE655035:CKH655381 CUA655035:CUD655381 DDW655035:DDZ655381 DNS655035:DNV655381 DXO655035:DXR655381 EHK655035:EHN655381 ERG655035:ERJ655381 FBC655035:FBF655381 FKY655035:FLB655381 FUU655035:FUX655381 GEQ655035:GET655381 GOM655035:GOP655381 GYI655035:GYL655381 HIE655035:HIH655381 HSA655035:HSD655381 IBW655035:IBZ655381 ILS655035:ILV655381 IVO655035:IVR655381 JFK655035:JFN655381 JPG655035:JPJ655381 JZC655035:JZF655381 KIY655035:KJB655381 KSU655035:KSX655381 LCQ655035:LCT655381 LMM655035:LMP655381 LWI655035:LWL655381 MGE655035:MGH655381 MQA655035:MQD655381 MZW655035:MZZ655381 NJS655035:NJV655381 NTO655035:NTR655381 ODK655035:ODN655381 ONG655035:ONJ655381 OXC655035:OXF655381 PGY655035:PHB655381 PQU655035:PQX655381 QAQ655035:QAT655381 QKM655035:QKP655381 QUI655035:QUL655381 REE655035:REH655381 ROA655035:ROD655381 RXW655035:RXZ655381 SHS655035:SHV655381 SRO655035:SRR655381 TBK655035:TBN655381 TLG655035:TLJ655381 TVC655035:TVF655381 UEY655035:UFB655381 UOU655035:UOX655381 UYQ655035:UYT655381 VIM655035:VIP655381 VSI655035:VSL655381 WCE655035:WCH655381 WMA655035:WMD655381 WVW655035:WVZ655381 O720571:R720917 JK720571:JN720917 TG720571:TJ720917 ADC720571:ADF720917 AMY720571:ANB720917 AWU720571:AWX720917 BGQ720571:BGT720917 BQM720571:BQP720917 CAI720571:CAL720917 CKE720571:CKH720917 CUA720571:CUD720917 DDW720571:DDZ720917 DNS720571:DNV720917 DXO720571:DXR720917 EHK720571:EHN720917 ERG720571:ERJ720917 FBC720571:FBF720917 FKY720571:FLB720917 FUU720571:FUX720917 GEQ720571:GET720917 GOM720571:GOP720917 GYI720571:GYL720917 HIE720571:HIH720917 HSA720571:HSD720917 IBW720571:IBZ720917 ILS720571:ILV720917 IVO720571:IVR720917 JFK720571:JFN720917 JPG720571:JPJ720917 JZC720571:JZF720917 KIY720571:KJB720917 KSU720571:KSX720917 LCQ720571:LCT720917 LMM720571:LMP720917 LWI720571:LWL720917 MGE720571:MGH720917 MQA720571:MQD720917 MZW720571:MZZ720917 NJS720571:NJV720917 NTO720571:NTR720917 ODK720571:ODN720917 ONG720571:ONJ720917 OXC720571:OXF720917 PGY720571:PHB720917 PQU720571:PQX720917 QAQ720571:QAT720917 QKM720571:QKP720917 QUI720571:QUL720917 REE720571:REH720917 ROA720571:ROD720917 RXW720571:RXZ720917 SHS720571:SHV720917 SRO720571:SRR720917 TBK720571:TBN720917 TLG720571:TLJ720917 TVC720571:TVF720917 UEY720571:UFB720917 UOU720571:UOX720917 UYQ720571:UYT720917 VIM720571:VIP720917 VSI720571:VSL720917 WCE720571:WCH720917 WMA720571:WMD720917 WVW720571:WVZ720917 O786107:R786453 JK786107:JN786453 TG786107:TJ786453 ADC786107:ADF786453 AMY786107:ANB786453 AWU786107:AWX786453 BGQ786107:BGT786453 BQM786107:BQP786453 CAI786107:CAL786453 CKE786107:CKH786453 CUA786107:CUD786453 DDW786107:DDZ786453 DNS786107:DNV786453 DXO786107:DXR786453 EHK786107:EHN786453 ERG786107:ERJ786453 FBC786107:FBF786453 FKY786107:FLB786453 FUU786107:FUX786453 GEQ786107:GET786453 GOM786107:GOP786453 GYI786107:GYL786453 HIE786107:HIH786453 HSA786107:HSD786453 IBW786107:IBZ786453 ILS786107:ILV786453 IVO786107:IVR786453 JFK786107:JFN786453 JPG786107:JPJ786453 JZC786107:JZF786453 KIY786107:KJB786453 KSU786107:KSX786453 LCQ786107:LCT786453 LMM786107:LMP786453 LWI786107:LWL786453 MGE786107:MGH786453 MQA786107:MQD786453 MZW786107:MZZ786453 NJS786107:NJV786453 NTO786107:NTR786453 ODK786107:ODN786453 ONG786107:ONJ786453 OXC786107:OXF786453 PGY786107:PHB786453 PQU786107:PQX786453 QAQ786107:QAT786453 QKM786107:QKP786453 QUI786107:QUL786453 REE786107:REH786453 ROA786107:ROD786453 RXW786107:RXZ786453 SHS786107:SHV786453 SRO786107:SRR786453 TBK786107:TBN786453 TLG786107:TLJ786453 TVC786107:TVF786453 UEY786107:UFB786453 UOU786107:UOX786453 UYQ786107:UYT786453 VIM786107:VIP786453 VSI786107:VSL786453 WCE786107:WCH786453 WMA786107:WMD786453 WVW786107:WVZ786453 O851643:R851989 JK851643:JN851989 TG851643:TJ851989 ADC851643:ADF851989 AMY851643:ANB851989 AWU851643:AWX851989 BGQ851643:BGT851989 BQM851643:BQP851989 CAI851643:CAL851989 CKE851643:CKH851989 CUA851643:CUD851989 DDW851643:DDZ851989 DNS851643:DNV851989 DXO851643:DXR851989 EHK851643:EHN851989 ERG851643:ERJ851989 FBC851643:FBF851989 FKY851643:FLB851989 FUU851643:FUX851989 GEQ851643:GET851989 GOM851643:GOP851989 GYI851643:GYL851989 HIE851643:HIH851989 HSA851643:HSD851989 IBW851643:IBZ851989 ILS851643:ILV851989 IVO851643:IVR851989 JFK851643:JFN851989 JPG851643:JPJ851989 JZC851643:JZF851989 KIY851643:KJB851989 KSU851643:KSX851989 LCQ851643:LCT851989 LMM851643:LMP851989 LWI851643:LWL851989 MGE851643:MGH851989 MQA851643:MQD851989 MZW851643:MZZ851989 NJS851643:NJV851989 NTO851643:NTR851989 ODK851643:ODN851989 ONG851643:ONJ851989 OXC851643:OXF851989 PGY851643:PHB851989 PQU851643:PQX851989 QAQ851643:QAT851989 QKM851643:QKP851989 QUI851643:QUL851989 REE851643:REH851989 ROA851643:ROD851989 RXW851643:RXZ851989 SHS851643:SHV851989 SRO851643:SRR851989 TBK851643:TBN851989 TLG851643:TLJ851989 TVC851643:TVF851989 UEY851643:UFB851989 UOU851643:UOX851989 UYQ851643:UYT851989 VIM851643:VIP851989 VSI851643:VSL851989 WCE851643:WCH851989 WMA851643:WMD851989 WVW851643:WVZ851989 O917179:R917525 JK917179:JN917525 TG917179:TJ917525 ADC917179:ADF917525 AMY917179:ANB917525 AWU917179:AWX917525 BGQ917179:BGT917525 BQM917179:BQP917525 CAI917179:CAL917525 CKE917179:CKH917525 CUA917179:CUD917525 DDW917179:DDZ917525 DNS917179:DNV917525 DXO917179:DXR917525 EHK917179:EHN917525 ERG917179:ERJ917525 FBC917179:FBF917525 FKY917179:FLB917525 FUU917179:FUX917525 GEQ917179:GET917525 GOM917179:GOP917525 GYI917179:GYL917525 HIE917179:HIH917525 HSA917179:HSD917525 IBW917179:IBZ917525 ILS917179:ILV917525 IVO917179:IVR917525 JFK917179:JFN917525 JPG917179:JPJ917525 JZC917179:JZF917525 KIY917179:KJB917525 KSU917179:KSX917525 LCQ917179:LCT917525 LMM917179:LMP917525 LWI917179:LWL917525 MGE917179:MGH917525 MQA917179:MQD917525 MZW917179:MZZ917525 NJS917179:NJV917525 NTO917179:NTR917525 ODK917179:ODN917525 ONG917179:ONJ917525 OXC917179:OXF917525 PGY917179:PHB917525 PQU917179:PQX917525 QAQ917179:QAT917525 QKM917179:QKP917525 QUI917179:QUL917525 REE917179:REH917525 ROA917179:ROD917525 RXW917179:RXZ917525 SHS917179:SHV917525 SRO917179:SRR917525 TBK917179:TBN917525 TLG917179:TLJ917525 TVC917179:TVF917525 UEY917179:UFB917525 UOU917179:UOX917525 UYQ917179:UYT917525 VIM917179:VIP917525 VSI917179:VSL917525 WCE917179:WCH917525 WMA917179:WMD917525 WVW917179:WVZ917525 O982715:R983061 JK982715:JN983061 TG982715:TJ983061 ADC982715:ADF983061 AMY982715:ANB983061 AWU982715:AWX983061 BGQ982715:BGT983061 BQM982715:BQP983061 CAI982715:CAL983061 CKE982715:CKH983061 CUA982715:CUD983061 DDW982715:DDZ983061 DNS982715:DNV983061 DXO982715:DXR983061 EHK982715:EHN983061 ERG982715:ERJ983061 FBC982715:FBF983061 FKY982715:FLB983061 FUU982715:FUX983061 GEQ982715:GET983061 GOM982715:GOP983061 GYI982715:GYL983061 HIE982715:HIH983061 HSA982715:HSD983061 IBW982715:IBZ983061 ILS982715:ILV983061 IVO982715:IVR983061 JFK982715:JFN983061 JPG982715:JPJ983061 JZC982715:JZF983061 KIY982715:KJB983061 KSU982715:KSX983061 LCQ982715:LCT983061 LMM982715:LMP983061 LWI982715:LWL983061 MGE982715:MGH983061 MQA982715:MQD983061 MZW982715:MZZ983061 NJS982715:NJV983061 NTO982715:NTR983061 ODK982715:ODN983061 ONG982715:ONJ983061 OXC982715:OXF983061 PGY982715:PHB983061 PQU982715:PQX983061 QAQ982715:QAT983061 QKM982715:QKP983061 QUI982715:QUL983061 REE982715:REH983061 ROA982715:ROD983061 RXW982715:RXZ983061 SHS982715:SHV983061 SRO982715:SRR983061 TBK982715:TBN983061 TLG982715:TLJ983061 TVC982715:TVF983061 UEY982715:UFB983061 UOU982715:UOX983061 UYQ982715:UYT983061 VIM982715:VIP983061 VSI982715:VSL983061 WCE982715:WCH983061 WMA982715:WMD983061 WVW982715:WVZ983061">
      <formula1>балл2</formula1>
    </dataValidation>
    <dataValidation type="list" allowBlank="1" showInputMessage="1" showErrorMessage="1" sqref="K4:N58 JG4:JJ58 TC4:TF58 ACY4:ADB58 AMU4:AMX58 AWQ4:AWT58 BGM4:BGP58 BQI4:BQL58 CAE4:CAH58 CKA4:CKD58 CTW4:CTZ58 DDS4:DDV58 DNO4:DNR58 DXK4:DXN58 EHG4:EHJ58 ERC4:ERF58 FAY4:FBB58 FKU4:FKX58 FUQ4:FUT58 GEM4:GEP58 GOI4:GOL58 GYE4:GYH58 HIA4:HID58 HRW4:HRZ58 IBS4:IBV58 ILO4:ILR58 IVK4:IVN58 JFG4:JFJ58 JPC4:JPF58 JYY4:JZB58 KIU4:KIX58 KSQ4:KST58 LCM4:LCP58 LMI4:LML58 LWE4:LWH58 MGA4:MGD58 MPW4:MPZ58 MZS4:MZV58 NJO4:NJR58 NTK4:NTN58 ODG4:ODJ58 ONC4:ONF58 OWY4:OXB58 PGU4:PGX58 PQQ4:PQT58 QAM4:QAP58 QKI4:QKL58 QUE4:QUH58 REA4:RED58 RNW4:RNZ58 RXS4:RXV58 SHO4:SHR58 SRK4:SRN58 TBG4:TBJ58 TLC4:TLF58 TUY4:TVB58 UEU4:UEX58 UOQ4:UOT58 UYM4:UYP58 VII4:VIL58 VSE4:VSH58 WCA4:WCD58 WLW4:WLZ58 WVS4:WVV58 K65211:N65557 JG65211:JJ65557 TC65211:TF65557 ACY65211:ADB65557 AMU65211:AMX65557 AWQ65211:AWT65557 BGM65211:BGP65557 BQI65211:BQL65557 CAE65211:CAH65557 CKA65211:CKD65557 CTW65211:CTZ65557 DDS65211:DDV65557 DNO65211:DNR65557 DXK65211:DXN65557 EHG65211:EHJ65557 ERC65211:ERF65557 FAY65211:FBB65557 FKU65211:FKX65557 FUQ65211:FUT65557 GEM65211:GEP65557 GOI65211:GOL65557 GYE65211:GYH65557 HIA65211:HID65557 HRW65211:HRZ65557 IBS65211:IBV65557 ILO65211:ILR65557 IVK65211:IVN65557 JFG65211:JFJ65557 JPC65211:JPF65557 JYY65211:JZB65557 KIU65211:KIX65557 KSQ65211:KST65557 LCM65211:LCP65557 LMI65211:LML65557 LWE65211:LWH65557 MGA65211:MGD65557 MPW65211:MPZ65557 MZS65211:MZV65557 NJO65211:NJR65557 NTK65211:NTN65557 ODG65211:ODJ65557 ONC65211:ONF65557 OWY65211:OXB65557 PGU65211:PGX65557 PQQ65211:PQT65557 QAM65211:QAP65557 QKI65211:QKL65557 QUE65211:QUH65557 REA65211:RED65557 RNW65211:RNZ65557 RXS65211:RXV65557 SHO65211:SHR65557 SRK65211:SRN65557 TBG65211:TBJ65557 TLC65211:TLF65557 TUY65211:TVB65557 UEU65211:UEX65557 UOQ65211:UOT65557 UYM65211:UYP65557 VII65211:VIL65557 VSE65211:VSH65557 WCA65211:WCD65557 WLW65211:WLZ65557 WVS65211:WVV65557 K130747:N131093 JG130747:JJ131093 TC130747:TF131093 ACY130747:ADB131093 AMU130747:AMX131093 AWQ130747:AWT131093 BGM130747:BGP131093 BQI130747:BQL131093 CAE130747:CAH131093 CKA130747:CKD131093 CTW130747:CTZ131093 DDS130747:DDV131093 DNO130747:DNR131093 DXK130747:DXN131093 EHG130747:EHJ131093 ERC130747:ERF131093 FAY130747:FBB131093 FKU130747:FKX131093 FUQ130747:FUT131093 GEM130747:GEP131093 GOI130747:GOL131093 GYE130747:GYH131093 HIA130747:HID131093 HRW130747:HRZ131093 IBS130747:IBV131093 ILO130747:ILR131093 IVK130747:IVN131093 JFG130747:JFJ131093 JPC130747:JPF131093 JYY130747:JZB131093 KIU130747:KIX131093 KSQ130747:KST131093 LCM130747:LCP131093 LMI130747:LML131093 LWE130747:LWH131093 MGA130747:MGD131093 MPW130747:MPZ131093 MZS130747:MZV131093 NJO130747:NJR131093 NTK130747:NTN131093 ODG130747:ODJ131093 ONC130747:ONF131093 OWY130747:OXB131093 PGU130747:PGX131093 PQQ130747:PQT131093 QAM130747:QAP131093 QKI130747:QKL131093 QUE130747:QUH131093 REA130747:RED131093 RNW130747:RNZ131093 RXS130747:RXV131093 SHO130747:SHR131093 SRK130747:SRN131093 TBG130747:TBJ131093 TLC130747:TLF131093 TUY130747:TVB131093 UEU130747:UEX131093 UOQ130747:UOT131093 UYM130747:UYP131093 VII130747:VIL131093 VSE130747:VSH131093 WCA130747:WCD131093 WLW130747:WLZ131093 WVS130747:WVV131093 K196283:N196629 JG196283:JJ196629 TC196283:TF196629 ACY196283:ADB196629 AMU196283:AMX196629 AWQ196283:AWT196629 BGM196283:BGP196629 BQI196283:BQL196629 CAE196283:CAH196629 CKA196283:CKD196629 CTW196283:CTZ196629 DDS196283:DDV196629 DNO196283:DNR196629 DXK196283:DXN196629 EHG196283:EHJ196629 ERC196283:ERF196629 FAY196283:FBB196629 FKU196283:FKX196629 FUQ196283:FUT196629 GEM196283:GEP196629 GOI196283:GOL196629 GYE196283:GYH196629 HIA196283:HID196629 HRW196283:HRZ196629 IBS196283:IBV196629 ILO196283:ILR196629 IVK196283:IVN196629 JFG196283:JFJ196629 JPC196283:JPF196629 JYY196283:JZB196629 KIU196283:KIX196629 KSQ196283:KST196629 LCM196283:LCP196629 LMI196283:LML196629 LWE196283:LWH196629 MGA196283:MGD196629 MPW196283:MPZ196629 MZS196283:MZV196629 NJO196283:NJR196629 NTK196283:NTN196629 ODG196283:ODJ196629 ONC196283:ONF196629 OWY196283:OXB196629 PGU196283:PGX196629 PQQ196283:PQT196629 QAM196283:QAP196629 QKI196283:QKL196629 QUE196283:QUH196629 REA196283:RED196629 RNW196283:RNZ196629 RXS196283:RXV196629 SHO196283:SHR196629 SRK196283:SRN196629 TBG196283:TBJ196629 TLC196283:TLF196629 TUY196283:TVB196629 UEU196283:UEX196629 UOQ196283:UOT196629 UYM196283:UYP196629 VII196283:VIL196629 VSE196283:VSH196629 WCA196283:WCD196629 WLW196283:WLZ196629 WVS196283:WVV196629 K261819:N262165 JG261819:JJ262165 TC261819:TF262165 ACY261819:ADB262165 AMU261819:AMX262165 AWQ261819:AWT262165 BGM261819:BGP262165 BQI261819:BQL262165 CAE261819:CAH262165 CKA261819:CKD262165 CTW261819:CTZ262165 DDS261819:DDV262165 DNO261819:DNR262165 DXK261819:DXN262165 EHG261819:EHJ262165 ERC261819:ERF262165 FAY261819:FBB262165 FKU261819:FKX262165 FUQ261819:FUT262165 GEM261819:GEP262165 GOI261819:GOL262165 GYE261819:GYH262165 HIA261819:HID262165 HRW261819:HRZ262165 IBS261819:IBV262165 ILO261819:ILR262165 IVK261819:IVN262165 JFG261819:JFJ262165 JPC261819:JPF262165 JYY261819:JZB262165 KIU261819:KIX262165 KSQ261819:KST262165 LCM261819:LCP262165 LMI261819:LML262165 LWE261819:LWH262165 MGA261819:MGD262165 MPW261819:MPZ262165 MZS261819:MZV262165 NJO261819:NJR262165 NTK261819:NTN262165 ODG261819:ODJ262165 ONC261819:ONF262165 OWY261819:OXB262165 PGU261819:PGX262165 PQQ261819:PQT262165 QAM261819:QAP262165 QKI261819:QKL262165 QUE261819:QUH262165 REA261819:RED262165 RNW261819:RNZ262165 RXS261819:RXV262165 SHO261819:SHR262165 SRK261819:SRN262165 TBG261819:TBJ262165 TLC261819:TLF262165 TUY261819:TVB262165 UEU261819:UEX262165 UOQ261819:UOT262165 UYM261819:UYP262165 VII261819:VIL262165 VSE261819:VSH262165 WCA261819:WCD262165 WLW261819:WLZ262165 WVS261819:WVV262165 K327355:N327701 JG327355:JJ327701 TC327355:TF327701 ACY327355:ADB327701 AMU327355:AMX327701 AWQ327355:AWT327701 BGM327355:BGP327701 BQI327355:BQL327701 CAE327355:CAH327701 CKA327355:CKD327701 CTW327355:CTZ327701 DDS327355:DDV327701 DNO327355:DNR327701 DXK327355:DXN327701 EHG327355:EHJ327701 ERC327355:ERF327701 FAY327355:FBB327701 FKU327355:FKX327701 FUQ327355:FUT327701 GEM327355:GEP327701 GOI327355:GOL327701 GYE327355:GYH327701 HIA327355:HID327701 HRW327355:HRZ327701 IBS327355:IBV327701 ILO327355:ILR327701 IVK327355:IVN327701 JFG327355:JFJ327701 JPC327355:JPF327701 JYY327355:JZB327701 KIU327355:KIX327701 KSQ327355:KST327701 LCM327355:LCP327701 LMI327355:LML327701 LWE327355:LWH327701 MGA327355:MGD327701 MPW327355:MPZ327701 MZS327355:MZV327701 NJO327355:NJR327701 NTK327355:NTN327701 ODG327355:ODJ327701 ONC327355:ONF327701 OWY327355:OXB327701 PGU327355:PGX327701 PQQ327355:PQT327701 QAM327355:QAP327701 QKI327355:QKL327701 QUE327355:QUH327701 REA327355:RED327701 RNW327355:RNZ327701 RXS327355:RXV327701 SHO327355:SHR327701 SRK327355:SRN327701 TBG327355:TBJ327701 TLC327355:TLF327701 TUY327355:TVB327701 UEU327355:UEX327701 UOQ327355:UOT327701 UYM327355:UYP327701 VII327355:VIL327701 VSE327355:VSH327701 WCA327355:WCD327701 WLW327355:WLZ327701 WVS327355:WVV327701 K392891:N393237 JG392891:JJ393237 TC392891:TF393237 ACY392891:ADB393237 AMU392891:AMX393237 AWQ392891:AWT393237 BGM392891:BGP393237 BQI392891:BQL393237 CAE392891:CAH393237 CKA392891:CKD393237 CTW392891:CTZ393237 DDS392891:DDV393237 DNO392891:DNR393237 DXK392891:DXN393237 EHG392891:EHJ393237 ERC392891:ERF393237 FAY392891:FBB393237 FKU392891:FKX393237 FUQ392891:FUT393237 GEM392891:GEP393237 GOI392891:GOL393237 GYE392891:GYH393237 HIA392891:HID393237 HRW392891:HRZ393237 IBS392891:IBV393237 ILO392891:ILR393237 IVK392891:IVN393237 JFG392891:JFJ393237 JPC392891:JPF393237 JYY392891:JZB393237 KIU392891:KIX393237 KSQ392891:KST393237 LCM392891:LCP393237 LMI392891:LML393237 LWE392891:LWH393237 MGA392891:MGD393237 MPW392891:MPZ393237 MZS392891:MZV393237 NJO392891:NJR393237 NTK392891:NTN393237 ODG392891:ODJ393237 ONC392891:ONF393237 OWY392891:OXB393237 PGU392891:PGX393237 PQQ392891:PQT393237 QAM392891:QAP393237 QKI392891:QKL393237 QUE392891:QUH393237 REA392891:RED393237 RNW392891:RNZ393237 RXS392891:RXV393237 SHO392891:SHR393237 SRK392891:SRN393237 TBG392891:TBJ393237 TLC392891:TLF393237 TUY392891:TVB393237 UEU392891:UEX393237 UOQ392891:UOT393237 UYM392891:UYP393237 VII392891:VIL393237 VSE392891:VSH393237 WCA392891:WCD393237 WLW392891:WLZ393237 WVS392891:WVV393237 K458427:N458773 JG458427:JJ458773 TC458427:TF458773 ACY458427:ADB458773 AMU458427:AMX458773 AWQ458427:AWT458773 BGM458427:BGP458773 BQI458427:BQL458773 CAE458427:CAH458773 CKA458427:CKD458773 CTW458427:CTZ458773 DDS458427:DDV458773 DNO458427:DNR458773 DXK458427:DXN458773 EHG458427:EHJ458773 ERC458427:ERF458773 FAY458427:FBB458773 FKU458427:FKX458773 FUQ458427:FUT458773 GEM458427:GEP458773 GOI458427:GOL458773 GYE458427:GYH458773 HIA458427:HID458773 HRW458427:HRZ458773 IBS458427:IBV458773 ILO458427:ILR458773 IVK458427:IVN458773 JFG458427:JFJ458773 JPC458427:JPF458773 JYY458427:JZB458773 KIU458427:KIX458773 KSQ458427:KST458773 LCM458427:LCP458773 LMI458427:LML458773 LWE458427:LWH458773 MGA458427:MGD458773 MPW458427:MPZ458773 MZS458427:MZV458773 NJO458427:NJR458773 NTK458427:NTN458773 ODG458427:ODJ458773 ONC458427:ONF458773 OWY458427:OXB458773 PGU458427:PGX458773 PQQ458427:PQT458773 QAM458427:QAP458773 QKI458427:QKL458773 QUE458427:QUH458773 REA458427:RED458773 RNW458427:RNZ458773 RXS458427:RXV458773 SHO458427:SHR458773 SRK458427:SRN458773 TBG458427:TBJ458773 TLC458427:TLF458773 TUY458427:TVB458773 UEU458427:UEX458773 UOQ458427:UOT458773 UYM458427:UYP458773 VII458427:VIL458773 VSE458427:VSH458773 WCA458427:WCD458773 WLW458427:WLZ458773 WVS458427:WVV458773 K523963:N524309 JG523963:JJ524309 TC523963:TF524309 ACY523963:ADB524309 AMU523963:AMX524309 AWQ523963:AWT524309 BGM523963:BGP524309 BQI523963:BQL524309 CAE523963:CAH524309 CKA523963:CKD524309 CTW523963:CTZ524309 DDS523963:DDV524309 DNO523963:DNR524309 DXK523963:DXN524309 EHG523963:EHJ524309 ERC523963:ERF524309 FAY523963:FBB524309 FKU523963:FKX524309 FUQ523963:FUT524309 GEM523963:GEP524309 GOI523963:GOL524309 GYE523963:GYH524309 HIA523963:HID524309 HRW523963:HRZ524309 IBS523963:IBV524309 ILO523963:ILR524309 IVK523963:IVN524309 JFG523963:JFJ524309 JPC523963:JPF524309 JYY523963:JZB524309 KIU523963:KIX524309 KSQ523963:KST524309 LCM523963:LCP524309 LMI523963:LML524309 LWE523963:LWH524309 MGA523963:MGD524309 MPW523963:MPZ524309 MZS523963:MZV524309 NJO523963:NJR524309 NTK523963:NTN524309 ODG523963:ODJ524309 ONC523963:ONF524309 OWY523963:OXB524309 PGU523963:PGX524309 PQQ523963:PQT524309 QAM523963:QAP524309 QKI523963:QKL524309 QUE523963:QUH524309 REA523963:RED524309 RNW523963:RNZ524309 RXS523963:RXV524309 SHO523963:SHR524309 SRK523963:SRN524309 TBG523963:TBJ524309 TLC523963:TLF524309 TUY523963:TVB524309 UEU523963:UEX524309 UOQ523963:UOT524309 UYM523963:UYP524309 VII523963:VIL524309 VSE523963:VSH524309 WCA523963:WCD524309 WLW523963:WLZ524309 WVS523963:WVV524309 K589499:N589845 JG589499:JJ589845 TC589499:TF589845 ACY589499:ADB589845 AMU589499:AMX589845 AWQ589499:AWT589845 BGM589499:BGP589845 BQI589499:BQL589845 CAE589499:CAH589845 CKA589499:CKD589845 CTW589499:CTZ589845 DDS589499:DDV589845 DNO589499:DNR589845 DXK589499:DXN589845 EHG589499:EHJ589845 ERC589499:ERF589845 FAY589499:FBB589845 FKU589499:FKX589845 FUQ589499:FUT589845 GEM589499:GEP589845 GOI589499:GOL589845 GYE589499:GYH589845 HIA589499:HID589845 HRW589499:HRZ589845 IBS589499:IBV589845 ILO589499:ILR589845 IVK589499:IVN589845 JFG589499:JFJ589845 JPC589499:JPF589845 JYY589499:JZB589845 KIU589499:KIX589845 KSQ589499:KST589845 LCM589499:LCP589845 LMI589499:LML589845 LWE589499:LWH589845 MGA589499:MGD589845 MPW589499:MPZ589845 MZS589499:MZV589845 NJO589499:NJR589845 NTK589499:NTN589845 ODG589499:ODJ589845 ONC589499:ONF589845 OWY589499:OXB589845 PGU589499:PGX589845 PQQ589499:PQT589845 QAM589499:QAP589845 QKI589499:QKL589845 QUE589499:QUH589845 REA589499:RED589845 RNW589499:RNZ589845 RXS589499:RXV589845 SHO589499:SHR589845 SRK589499:SRN589845 TBG589499:TBJ589845 TLC589499:TLF589845 TUY589499:TVB589845 UEU589499:UEX589845 UOQ589499:UOT589845 UYM589499:UYP589845 VII589499:VIL589845 VSE589499:VSH589845 WCA589499:WCD589845 WLW589499:WLZ589845 WVS589499:WVV589845 K655035:N655381 JG655035:JJ655381 TC655035:TF655381 ACY655035:ADB655381 AMU655035:AMX655381 AWQ655035:AWT655381 BGM655035:BGP655381 BQI655035:BQL655381 CAE655035:CAH655381 CKA655035:CKD655381 CTW655035:CTZ655381 DDS655035:DDV655381 DNO655035:DNR655381 DXK655035:DXN655381 EHG655035:EHJ655381 ERC655035:ERF655381 FAY655035:FBB655381 FKU655035:FKX655381 FUQ655035:FUT655381 GEM655035:GEP655381 GOI655035:GOL655381 GYE655035:GYH655381 HIA655035:HID655381 HRW655035:HRZ655381 IBS655035:IBV655381 ILO655035:ILR655381 IVK655035:IVN655381 JFG655035:JFJ655381 JPC655035:JPF655381 JYY655035:JZB655381 KIU655035:KIX655381 KSQ655035:KST655381 LCM655035:LCP655381 LMI655035:LML655381 LWE655035:LWH655381 MGA655035:MGD655381 MPW655035:MPZ655381 MZS655035:MZV655381 NJO655035:NJR655381 NTK655035:NTN655381 ODG655035:ODJ655381 ONC655035:ONF655381 OWY655035:OXB655381 PGU655035:PGX655381 PQQ655035:PQT655381 QAM655035:QAP655381 QKI655035:QKL655381 QUE655035:QUH655381 REA655035:RED655381 RNW655035:RNZ655381 RXS655035:RXV655381 SHO655035:SHR655381 SRK655035:SRN655381 TBG655035:TBJ655381 TLC655035:TLF655381 TUY655035:TVB655381 UEU655035:UEX655381 UOQ655035:UOT655381 UYM655035:UYP655381 VII655035:VIL655381 VSE655035:VSH655381 WCA655035:WCD655381 WLW655035:WLZ655381 WVS655035:WVV655381 K720571:N720917 JG720571:JJ720917 TC720571:TF720917 ACY720571:ADB720917 AMU720571:AMX720917 AWQ720571:AWT720917 BGM720571:BGP720917 BQI720571:BQL720917 CAE720571:CAH720917 CKA720571:CKD720917 CTW720571:CTZ720917 DDS720571:DDV720917 DNO720571:DNR720917 DXK720571:DXN720917 EHG720571:EHJ720917 ERC720571:ERF720917 FAY720571:FBB720917 FKU720571:FKX720917 FUQ720571:FUT720917 GEM720571:GEP720917 GOI720571:GOL720917 GYE720571:GYH720917 HIA720571:HID720917 HRW720571:HRZ720917 IBS720571:IBV720917 ILO720571:ILR720917 IVK720571:IVN720917 JFG720571:JFJ720917 JPC720571:JPF720917 JYY720571:JZB720917 KIU720571:KIX720917 KSQ720571:KST720917 LCM720571:LCP720917 LMI720571:LML720917 LWE720571:LWH720917 MGA720571:MGD720917 MPW720571:MPZ720917 MZS720571:MZV720917 NJO720571:NJR720917 NTK720571:NTN720917 ODG720571:ODJ720917 ONC720571:ONF720917 OWY720571:OXB720917 PGU720571:PGX720917 PQQ720571:PQT720917 QAM720571:QAP720917 QKI720571:QKL720917 QUE720571:QUH720917 REA720571:RED720917 RNW720571:RNZ720917 RXS720571:RXV720917 SHO720571:SHR720917 SRK720571:SRN720917 TBG720571:TBJ720917 TLC720571:TLF720917 TUY720571:TVB720917 UEU720571:UEX720917 UOQ720571:UOT720917 UYM720571:UYP720917 VII720571:VIL720917 VSE720571:VSH720917 WCA720571:WCD720917 WLW720571:WLZ720917 WVS720571:WVV720917 K786107:N786453 JG786107:JJ786453 TC786107:TF786453 ACY786107:ADB786453 AMU786107:AMX786453 AWQ786107:AWT786453 BGM786107:BGP786453 BQI786107:BQL786453 CAE786107:CAH786453 CKA786107:CKD786453 CTW786107:CTZ786453 DDS786107:DDV786453 DNO786107:DNR786453 DXK786107:DXN786453 EHG786107:EHJ786453 ERC786107:ERF786453 FAY786107:FBB786453 FKU786107:FKX786453 FUQ786107:FUT786453 GEM786107:GEP786453 GOI786107:GOL786453 GYE786107:GYH786453 HIA786107:HID786453 HRW786107:HRZ786453 IBS786107:IBV786453 ILO786107:ILR786453 IVK786107:IVN786453 JFG786107:JFJ786453 JPC786107:JPF786453 JYY786107:JZB786453 KIU786107:KIX786453 KSQ786107:KST786453 LCM786107:LCP786453 LMI786107:LML786453 LWE786107:LWH786453 MGA786107:MGD786453 MPW786107:MPZ786453 MZS786107:MZV786453 NJO786107:NJR786453 NTK786107:NTN786453 ODG786107:ODJ786453 ONC786107:ONF786453 OWY786107:OXB786453 PGU786107:PGX786453 PQQ786107:PQT786453 QAM786107:QAP786453 QKI786107:QKL786453 QUE786107:QUH786453 REA786107:RED786453 RNW786107:RNZ786453 RXS786107:RXV786453 SHO786107:SHR786453 SRK786107:SRN786453 TBG786107:TBJ786453 TLC786107:TLF786453 TUY786107:TVB786453 UEU786107:UEX786453 UOQ786107:UOT786453 UYM786107:UYP786453 VII786107:VIL786453 VSE786107:VSH786453 WCA786107:WCD786453 WLW786107:WLZ786453 WVS786107:WVV786453 K851643:N851989 JG851643:JJ851989 TC851643:TF851989 ACY851643:ADB851989 AMU851643:AMX851989 AWQ851643:AWT851989 BGM851643:BGP851989 BQI851643:BQL851989 CAE851643:CAH851989 CKA851643:CKD851989 CTW851643:CTZ851989 DDS851643:DDV851989 DNO851643:DNR851989 DXK851643:DXN851989 EHG851643:EHJ851989 ERC851643:ERF851989 FAY851643:FBB851989 FKU851643:FKX851989 FUQ851643:FUT851989 GEM851643:GEP851989 GOI851643:GOL851989 GYE851643:GYH851989 HIA851643:HID851989 HRW851643:HRZ851989 IBS851643:IBV851989 ILO851643:ILR851989 IVK851643:IVN851989 JFG851643:JFJ851989 JPC851643:JPF851989 JYY851643:JZB851989 KIU851643:KIX851989 KSQ851643:KST851989 LCM851643:LCP851989 LMI851643:LML851989 LWE851643:LWH851989 MGA851643:MGD851989 MPW851643:MPZ851989 MZS851643:MZV851989 NJO851643:NJR851989 NTK851643:NTN851989 ODG851643:ODJ851989 ONC851643:ONF851989 OWY851643:OXB851989 PGU851643:PGX851989 PQQ851643:PQT851989 QAM851643:QAP851989 QKI851643:QKL851989 QUE851643:QUH851989 REA851643:RED851989 RNW851643:RNZ851989 RXS851643:RXV851989 SHO851643:SHR851989 SRK851643:SRN851989 TBG851643:TBJ851989 TLC851643:TLF851989 TUY851643:TVB851989 UEU851643:UEX851989 UOQ851643:UOT851989 UYM851643:UYP851989 VII851643:VIL851989 VSE851643:VSH851989 WCA851643:WCD851989 WLW851643:WLZ851989 WVS851643:WVV851989 K917179:N917525 JG917179:JJ917525 TC917179:TF917525 ACY917179:ADB917525 AMU917179:AMX917525 AWQ917179:AWT917525 BGM917179:BGP917525 BQI917179:BQL917525 CAE917179:CAH917525 CKA917179:CKD917525 CTW917179:CTZ917525 DDS917179:DDV917525 DNO917179:DNR917525 DXK917179:DXN917525 EHG917179:EHJ917525 ERC917179:ERF917525 FAY917179:FBB917525 FKU917179:FKX917525 FUQ917179:FUT917525 GEM917179:GEP917525 GOI917179:GOL917525 GYE917179:GYH917525 HIA917179:HID917525 HRW917179:HRZ917525 IBS917179:IBV917525 ILO917179:ILR917525 IVK917179:IVN917525 JFG917179:JFJ917525 JPC917179:JPF917525 JYY917179:JZB917525 KIU917179:KIX917525 KSQ917179:KST917525 LCM917179:LCP917525 LMI917179:LML917525 LWE917179:LWH917525 MGA917179:MGD917525 MPW917179:MPZ917525 MZS917179:MZV917525 NJO917179:NJR917525 NTK917179:NTN917525 ODG917179:ODJ917525 ONC917179:ONF917525 OWY917179:OXB917525 PGU917179:PGX917525 PQQ917179:PQT917525 QAM917179:QAP917525 QKI917179:QKL917525 QUE917179:QUH917525 REA917179:RED917525 RNW917179:RNZ917525 RXS917179:RXV917525 SHO917179:SHR917525 SRK917179:SRN917525 TBG917179:TBJ917525 TLC917179:TLF917525 TUY917179:TVB917525 UEU917179:UEX917525 UOQ917179:UOT917525 UYM917179:UYP917525 VII917179:VIL917525 VSE917179:VSH917525 WCA917179:WCD917525 WLW917179:WLZ917525 WVS917179:WVV917525 K982715:N983061 JG982715:JJ983061 TC982715:TF983061 ACY982715:ADB983061 AMU982715:AMX983061 AWQ982715:AWT983061 BGM982715:BGP983061 BQI982715:BQL983061 CAE982715:CAH983061 CKA982715:CKD983061 CTW982715:CTZ983061 DDS982715:DDV983061 DNO982715:DNR983061 DXK982715:DXN983061 EHG982715:EHJ983061 ERC982715:ERF983061 FAY982715:FBB983061 FKU982715:FKX983061 FUQ982715:FUT983061 GEM982715:GEP983061 GOI982715:GOL983061 GYE982715:GYH983061 HIA982715:HID983061 HRW982715:HRZ983061 IBS982715:IBV983061 ILO982715:ILR983061 IVK982715:IVN983061 JFG982715:JFJ983061 JPC982715:JPF983061 JYY982715:JZB983061 KIU982715:KIX983061 KSQ982715:KST983061 LCM982715:LCP983061 LMI982715:LML983061 LWE982715:LWH983061 MGA982715:MGD983061 MPW982715:MPZ983061 MZS982715:MZV983061 NJO982715:NJR983061 NTK982715:NTN983061 ODG982715:ODJ983061 ONC982715:ONF983061 OWY982715:OXB983061 PGU982715:PGX983061 PQQ982715:PQT983061 QAM982715:QAP983061 QKI982715:QKL983061 QUE982715:QUH983061 REA982715:RED983061 RNW982715:RNZ983061 RXS982715:RXV983061 SHO982715:SHR983061 SRK982715:SRN983061 TBG982715:TBJ983061 TLC982715:TLF983061 TUY982715:TVB983061 UEU982715:UEX983061 UOQ982715:UOT983061 UYM982715:UYP983061 VII982715:VIL983061 VSE982715:VSH983061 WCA982715:WCD983061 WLW982715:WLZ983061 WVS982715:WVV983061 Y4:Z58 JU4:JV58 TQ4:TR58 ADM4:ADN58 ANI4:ANJ58 AXE4:AXF58 BHA4:BHB58 BQW4:BQX58 CAS4:CAT58 CKO4:CKP58 CUK4:CUL58 DEG4:DEH58 DOC4:DOD58 DXY4:DXZ58 EHU4:EHV58 ERQ4:ERR58 FBM4:FBN58 FLI4:FLJ58 FVE4:FVF58 GFA4:GFB58 GOW4:GOX58 GYS4:GYT58 HIO4:HIP58 HSK4:HSL58 ICG4:ICH58 IMC4:IMD58 IVY4:IVZ58 JFU4:JFV58 JPQ4:JPR58 JZM4:JZN58 KJI4:KJJ58 KTE4:KTF58 LDA4:LDB58 LMW4:LMX58 LWS4:LWT58 MGO4:MGP58 MQK4:MQL58 NAG4:NAH58 NKC4:NKD58 NTY4:NTZ58 ODU4:ODV58 ONQ4:ONR58 OXM4:OXN58 PHI4:PHJ58 PRE4:PRF58 QBA4:QBB58 QKW4:QKX58 QUS4:QUT58 REO4:REP58 ROK4:ROL58 RYG4:RYH58 SIC4:SID58 SRY4:SRZ58 TBU4:TBV58 TLQ4:TLR58 TVM4:TVN58 UFI4:UFJ58 UPE4:UPF58 UZA4:UZB58 VIW4:VIX58 VSS4:VST58 WCO4:WCP58 WMK4:WML58 WWG4:WWH58 Y65211:Z65557 JU65211:JV65557 TQ65211:TR65557 ADM65211:ADN65557 ANI65211:ANJ65557 AXE65211:AXF65557 BHA65211:BHB65557 BQW65211:BQX65557 CAS65211:CAT65557 CKO65211:CKP65557 CUK65211:CUL65557 DEG65211:DEH65557 DOC65211:DOD65557 DXY65211:DXZ65557 EHU65211:EHV65557 ERQ65211:ERR65557 FBM65211:FBN65557 FLI65211:FLJ65557 FVE65211:FVF65557 GFA65211:GFB65557 GOW65211:GOX65557 GYS65211:GYT65557 HIO65211:HIP65557 HSK65211:HSL65557 ICG65211:ICH65557 IMC65211:IMD65557 IVY65211:IVZ65557 JFU65211:JFV65557 JPQ65211:JPR65557 JZM65211:JZN65557 KJI65211:KJJ65557 KTE65211:KTF65557 LDA65211:LDB65557 LMW65211:LMX65557 LWS65211:LWT65557 MGO65211:MGP65557 MQK65211:MQL65557 NAG65211:NAH65557 NKC65211:NKD65557 NTY65211:NTZ65557 ODU65211:ODV65557 ONQ65211:ONR65557 OXM65211:OXN65557 PHI65211:PHJ65557 PRE65211:PRF65557 QBA65211:QBB65557 QKW65211:QKX65557 QUS65211:QUT65557 REO65211:REP65557 ROK65211:ROL65557 RYG65211:RYH65557 SIC65211:SID65557 SRY65211:SRZ65557 TBU65211:TBV65557 TLQ65211:TLR65557 TVM65211:TVN65557 UFI65211:UFJ65557 UPE65211:UPF65557 UZA65211:UZB65557 VIW65211:VIX65557 VSS65211:VST65557 WCO65211:WCP65557 WMK65211:WML65557 WWG65211:WWH65557 Y130747:Z131093 JU130747:JV131093 TQ130747:TR131093 ADM130747:ADN131093 ANI130747:ANJ131093 AXE130747:AXF131093 BHA130747:BHB131093 BQW130747:BQX131093 CAS130747:CAT131093 CKO130747:CKP131093 CUK130747:CUL131093 DEG130747:DEH131093 DOC130747:DOD131093 DXY130747:DXZ131093 EHU130747:EHV131093 ERQ130747:ERR131093 FBM130747:FBN131093 FLI130747:FLJ131093 FVE130747:FVF131093 GFA130747:GFB131093 GOW130747:GOX131093 GYS130747:GYT131093 HIO130747:HIP131093 HSK130747:HSL131093 ICG130747:ICH131093 IMC130747:IMD131093 IVY130747:IVZ131093 JFU130747:JFV131093 JPQ130747:JPR131093 JZM130747:JZN131093 KJI130747:KJJ131093 KTE130747:KTF131093 LDA130747:LDB131093 LMW130747:LMX131093 LWS130747:LWT131093 MGO130747:MGP131093 MQK130747:MQL131093 NAG130747:NAH131093 NKC130747:NKD131093 NTY130747:NTZ131093 ODU130747:ODV131093 ONQ130747:ONR131093 OXM130747:OXN131093 PHI130747:PHJ131093 PRE130747:PRF131093 QBA130747:QBB131093 QKW130747:QKX131093 QUS130747:QUT131093 REO130747:REP131093 ROK130747:ROL131093 RYG130747:RYH131093 SIC130747:SID131093 SRY130747:SRZ131093 TBU130747:TBV131093 TLQ130747:TLR131093 TVM130747:TVN131093 UFI130747:UFJ131093 UPE130747:UPF131093 UZA130747:UZB131093 VIW130747:VIX131093 VSS130747:VST131093 WCO130747:WCP131093 WMK130747:WML131093 WWG130747:WWH131093 Y196283:Z196629 JU196283:JV196629 TQ196283:TR196629 ADM196283:ADN196629 ANI196283:ANJ196629 AXE196283:AXF196629 BHA196283:BHB196629 BQW196283:BQX196629 CAS196283:CAT196629 CKO196283:CKP196629 CUK196283:CUL196629 DEG196283:DEH196629 DOC196283:DOD196629 DXY196283:DXZ196629 EHU196283:EHV196629 ERQ196283:ERR196629 FBM196283:FBN196629 FLI196283:FLJ196629 FVE196283:FVF196629 GFA196283:GFB196629 GOW196283:GOX196629 GYS196283:GYT196629 HIO196283:HIP196629 HSK196283:HSL196629 ICG196283:ICH196629 IMC196283:IMD196629 IVY196283:IVZ196629 JFU196283:JFV196629 JPQ196283:JPR196629 JZM196283:JZN196629 KJI196283:KJJ196629 KTE196283:KTF196629 LDA196283:LDB196629 LMW196283:LMX196629 LWS196283:LWT196629 MGO196283:MGP196629 MQK196283:MQL196629 NAG196283:NAH196629 NKC196283:NKD196629 NTY196283:NTZ196629 ODU196283:ODV196629 ONQ196283:ONR196629 OXM196283:OXN196629 PHI196283:PHJ196629 PRE196283:PRF196629 QBA196283:QBB196629 QKW196283:QKX196629 QUS196283:QUT196629 REO196283:REP196629 ROK196283:ROL196629 RYG196283:RYH196629 SIC196283:SID196629 SRY196283:SRZ196629 TBU196283:TBV196629 TLQ196283:TLR196629 TVM196283:TVN196629 UFI196283:UFJ196629 UPE196283:UPF196629 UZA196283:UZB196629 VIW196283:VIX196629 VSS196283:VST196629 WCO196283:WCP196629 WMK196283:WML196629 WWG196283:WWH196629 Y261819:Z262165 JU261819:JV262165 TQ261819:TR262165 ADM261819:ADN262165 ANI261819:ANJ262165 AXE261819:AXF262165 BHA261819:BHB262165 BQW261819:BQX262165 CAS261819:CAT262165 CKO261819:CKP262165 CUK261819:CUL262165 DEG261819:DEH262165 DOC261819:DOD262165 DXY261819:DXZ262165 EHU261819:EHV262165 ERQ261819:ERR262165 FBM261819:FBN262165 FLI261819:FLJ262165 FVE261819:FVF262165 GFA261819:GFB262165 GOW261819:GOX262165 GYS261819:GYT262165 HIO261819:HIP262165 HSK261819:HSL262165 ICG261819:ICH262165 IMC261819:IMD262165 IVY261819:IVZ262165 JFU261819:JFV262165 JPQ261819:JPR262165 JZM261819:JZN262165 KJI261819:KJJ262165 KTE261819:KTF262165 LDA261819:LDB262165 LMW261819:LMX262165 LWS261819:LWT262165 MGO261819:MGP262165 MQK261819:MQL262165 NAG261819:NAH262165 NKC261819:NKD262165 NTY261819:NTZ262165 ODU261819:ODV262165 ONQ261819:ONR262165 OXM261819:OXN262165 PHI261819:PHJ262165 PRE261819:PRF262165 QBA261819:QBB262165 QKW261819:QKX262165 QUS261819:QUT262165 REO261819:REP262165 ROK261819:ROL262165 RYG261819:RYH262165 SIC261819:SID262165 SRY261819:SRZ262165 TBU261819:TBV262165 TLQ261819:TLR262165 TVM261819:TVN262165 UFI261819:UFJ262165 UPE261819:UPF262165 UZA261819:UZB262165 VIW261819:VIX262165 VSS261819:VST262165 WCO261819:WCP262165 WMK261819:WML262165 WWG261819:WWH262165 Y327355:Z327701 JU327355:JV327701 TQ327355:TR327701 ADM327355:ADN327701 ANI327355:ANJ327701 AXE327355:AXF327701 BHA327355:BHB327701 BQW327355:BQX327701 CAS327355:CAT327701 CKO327355:CKP327701 CUK327355:CUL327701 DEG327355:DEH327701 DOC327355:DOD327701 DXY327355:DXZ327701 EHU327355:EHV327701 ERQ327355:ERR327701 FBM327355:FBN327701 FLI327355:FLJ327701 FVE327355:FVF327701 GFA327355:GFB327701 GOW327355:GOX327701 GYS327355:GYT327701 HIO327355:HIP327701 HSK327355:HSL327701 ICG327355:ICH327701 IMC327355:IMD327701 IVY327355:IVZ327701 JFU327355:JFV327701 JPQ327355:JPR327701 JZM327355:JZN327701 KJI327355:KJJ327701 KTE327355:KTF327701 LDA327355:LDB327701 LMW327355:LMX327701 LWS327355:LWT327701 MGO327355:MGP327701 MQK327355:MQL327701 NAG327355:NAH327701 NKC327355:NKD327701 NTY327355:NTZ327701 ODU327355:ODV327701 ONQ327355:ONR327701 OXM327355:OXN327701 PHI327355:PHJ327701 PRE327355:PRF327701 QBA327355:QBB327701 QKW327355:QKX327701 QUS327355:QUT327701 REO327355:REP327701 ROK327355:ROL327701 RYG327355:RYH327701 SIC327355:SID327701 SRY327355:SRZ327701 TBU327355:TBV327701 TLQ327355:TLR327701 TVM327355:TVN327701 UFI327355:UFJ327701 UPE327355:UPF327701 UZA327355:UZB327701 VIW327355:VIX327701 VSS327355:VST327701 WCO327355:WCP327701 WMK327355:WML327701 WWG327355:WWH327701 Y392891:Z393237 JU392891:JV393237 TQ392891:TR393237 ADM392891:ADN393237 ANI392891:ANJ393237 AXE392891:AXF393237 BHA392891:BHB393237 BQW392891:BQX393237 CAS392891:CAT393237 CKO392891:CKP393237 CUK392891:CUL393237 DEG392891:DEH393237 DOC392891:DOD393237 DXY392891:DXZ393237 EHU392891:EHV393237 ERQ392891:ERR393237 FBM392891:FBN393237 FLI392891:FLJ393237 FVE392891:FVF393237 GFA392891:GFB393237 GOW392891:GOX393237 GYS392891:GYT393237 HIO392891:HIP393237 HSK392891:HSL393237 ICG392891:ICH393237 IMC392891:IMD393237 IVY392891:IVZ393237 JFU392891:JFV393237 JPQ392891:JPR393237 JZM392891:JZN393237 KJI392891:KJJ393237 KTE392891:KTF393237 LDA392891:LDB393237 LMW392891:LMX393237 LWS392891:LWT393237 MGO392891:MGP393237 MQK392891:MQL393237 NAG392891:NAH393237 NKC392891:NKD393237 NTY392891:NTZ393237 ODU392891:ODV393237 ONQ392891:ONR393237 OXM392891:OXN393237 PHI392891:PHJ393237 PRE392891:PRF393237 QBA392891:QBB393237 QKW392891:QKX393237 QUS392891:QUT393237 REO392891:REP393237 ROK392891:ROL393237 RYG392891:RYH393237 SIC392891:SID393237 SRY392891:SRZ393237 TBU392891:TBV393237 TLQ392891:TLR393237 TVM392891:TVN393237 UFI392891:UFJ393237 UPE392891:UPF393237 UZA392891:UZB393237 VIW392891:VIX393237 VSS392891:VST393237 WCO392891:WCP393237 WMK392891:WML393237 WWG392891:WWH393237 Y458427:Z458773 JU458427:JV458773 TQ458427:TR458773 ADM458427:ADN458773 ANI458427:ANJ458773 AXE458427:AXF458773 BHA458427:BHB458773 BQW458427:BQX458773 CAS458427:CAT458773 CKO458427:CKP458773 CUK458427:CUL458773 DEG458427:DEH458773 DOC458427:DOD458773 DXY458427:DXZ458773 EHU458427:EHV458773 ERQ458427:ERR458773 FBM458427:FBN458773 FLI458427:FLJ458773 FVE458427:FVF458773 GFA458427:GFB458773 GOW458427:GOX458773 GYS458427:GYT458773 HIO458427:HIP458773 HSK458427:HSL458773 ICG458427:ICH458773 IMC458427:IMD458773 IVY458427:IVZ458773 JFU458427:JFV458773 JPQ458427:JPR458773 JZM458427:JZN458773 KJI458427:KJJ458773 KTE458427:KTF458773 LDA458427:LDB458773 LMW458427:LMX458773 LWS458427:LWT458773 MGO458427:MGP458773 MQK458427:MQL458773 NAG458427:NAH458773 NKC458427:NKD458773 NTY458427:NTZ458773 ODU458427:ODV458773 ONQ458427:ONR458773 OXM458427:OXN458773 PHI458427:PHJ458773 PRE458427:PRF458773 QBA458427:QBB458773 QKW458427:QKX458773 QUS458427:QUT458773 REO458427:REP458773 ROK458427:ROL458773 RYG458427:RYH458773 SIC458427:SID458773 SRY458427:SRZ458773 TBU458427:TBV458773 TLQ458427:TLR458773 TVM458427:TVN458773 UFI458427:UFJ458773 UPE458427:UPF458773 UZA458427:UZB458773 VIW458427:VIX458773 VSS458427:VST458773 WCO458427:WCP458773 WMK458427:WML458773 WWG458427:WWH458773 Y523963:Z524309 JU523963:JV524309 TQ523963:TR524309 ADM523963:ADN524309 ANI523963:ANJ524309 AXE523963:AXF524309 BHA523963:BHB524309 BQW523963:BQX524309 CAS523963:CAT524309 CKO523963:CKP524309 CUK523963:CUL524309 DEG523963:DEH524309 DOC523963:DOD524309 DXY523963:DXZ524309 EHU523963:EHV524309 ERQ523963:ERR524309 FBM523963:FBN524309 FLI523963:FLJ524309 FVE523963:FVF524309 GFA523963:GFB524309 GOW523963:GOX524309 GYS523963:GYT524309 HIO523963:HIP524309 HSK523963:HSL524309 ICG523963:ICH524309 IMC523963:IMD524309 IVY523963:IVZ524309 JFU523963:JFV524309 JPQ523963:JPR524309 JZM523963:JZN524309 KJI523963:KJJ524309 KTE523963:KTF524309 LDA523963:LDB524309 LMW523963:LMX524309 LWS523963:LWT524309 MGO523963:MGP524309 MQK523963:MQL524309 NAG523963:NAH524309 NKC523963:NKD524309 NTY523963:NTZ524309 ODU523963:ODV524309 ONQ523963:ONR524309 OXM523963:OXN524309 PHI523963:PHJ524309 PRE523963:PRF524309 QBA523963:QBB524309 QKW523963:QKX524309 QUS523963:QUT524309 REO523963:REP524309 ROK523963:ROL524309 RYG523963:RYH524309 SIC523963:SID524309 SRY523963:SRZ524309 TBU523963:TBV524309 TLQ523963:TLR524309 TVM523963:TVN524309 UFI523963:UFJ524309 UPE523963:UPF524309 UZA523963:UZB524309 VIW523963:VIX524309 VSS523963:VST524309 WCO523963:WCP524309 WMK523963:WML524309 WWG523963:WWH524309 Y589499:Z589845 JU589499:JV589845 TQ589499:TR589845 ADM589499:ADN589845 ANI589499:ANJ589845 AXE589499:AXF589845 BHA589499:BHB589845 BQW589499:BQX589845 CAS589499:CAT589845 CKO589499:CKP589845 CUK589499:CUL589845 DEG589499:DEH589845 DOC589499:DOD589845 DXY589499:DXZ589845 EHU589499:EHV589845 ERQ589499:ERR589845 FBM589499:FBN589845 FLI589499:FLJ589845 FVE589499:FVF589845 GFA589499:GFB589845 GOW589499:GOX589845 GYS589499:GYT589845 HIO589499:HIP589845 HSK589499:HSL589845 ICG589499:ICH589845 IMC589499:IMD589845 IVY589499:IVZ589845 JFU589499:JFV589845 JPQ589499:JPR589845 JZM589499:JZN589845 KJI589499:KJJ589845 KTE589499:KTF589845 LDA589499:LDB589845 LMW589499:LMX589845 LWS589499:LWT589845 MGO589499:MGP589845 MQK589499:MQL589845 NAG589499:NAH589845 NKC589499:NKD589845 NTY589499:NTZ589845 ODU589499:ODV589845 ONQ589499:ONR589845 OXM589499:OXN589845 PHI589499:PHJ589845 PRE589499:PRF589845 QBA589499:QBB589845 QKW589499:QKX589845 QUS589499:QUT589845 REO589499:REP589845 ROK589499:ROL589845 RYG589499:RYH589845 SIC589499:SID589845 SRY589499:SRZ589845 TBU589499:TBV589845 TLQ589499:TLR589845 TVM589499:TVN589845 UFI589499:UFJ589845 UPE589499:UPF589845 UZA589499:UZB589845 VIW589499:VIX589845 VSS589499:VST589845 WCO589499:WCP589845 WMK589499:WML589845 WWG589499:WWH589845 Y655035:Z655381 JU655035:JV655381 TQ655035:TR655381 ADM655035:ADN655381 ANI655035:ANJ655381 AXE655035:AXF655381 BHA655035:BHB655381 BQW655035:BQX655381 CAS655035:CAT655381 CKO655035:CKP655381 CUK655035:CUL655381 DEG655035:DEH655381 DOC655035:DOD655381 DXY655035:DXZ655381 EHU655035:EHV655381 ERQ655035:ERR655381 FBM655035:FBN655381 FLI655035:FLJ655381 FVE655035:FVF655381 GFA655035:GFB655381 GOW655035:GOX655381 GYS655035:GYT655381 HIO655035:HIP655381 HSK655035:HSL655381 ICG655035:ICH655381 IMC655035:IMD655381 IVY655035:IVZ655381 JFU655035:JFV655381 JPQ655035:JPR655381 JZM655035:JZN655381 KJI655035:KJJ655381 KTE655035:KTF655381 LDA655035:LDB655381 LMW655035:LMX655381 LWS655035:LWT655381 MGO655035:MGP655381 MQK655035:MQL655381 NAG655035:NAH655381 NKC655035:NKD655381 NTY655035:NTZ655381 ODU655035:ODV655381 ONQ655035:ONR655381 OXM655035:OXN655381 PHI655035:PHJ655381 PRE655035:PRF655381 QBA655035:QBB655381 QKW655035:QKX655381 QUS655035:QUT655381 REO655035:REP655381 ROK655035:ROL655381 RYG655035:RYH655381 SIC655035:SID655381 SRY655035:SRZ655381 TBU655035:TBV655381 TLQ655035:TLR655381 TVM655035:TVN655381 UFI655035:UFJ655381 UPE655035:UPF655381 UZA655035:UZB655381 VIW655035:VIX655381 VSS655035:VST655381 WCO655035:WCP655381 WMK655035:WML655381 WWG655035:WWH655381 Y720571:Z720917 JU720571:JV720917 TQ720571:TR720917 ADM720571:ADN720917 ANI720571:ANJ720917 AXE720571:AXF720917 BHA720571:BHB720917 BQW720571:BQX720917 CAS720571:CAT720917 CKO720571:CKP720917 CUK720571:CUL720917 DEG720571:DEH720917 DOC720571:DOD720917 DXY720571:DXZ720917 EHU720571:EHV720917 ERQ720571:ERR720917 FBM720571:FBN720917 FLI720571:FLJ720917 FVE720571:FVF720917 GFA720571:GFB720917 GOW720571:GOX720917 GYS720571:GYT720917 HIO720571:HIP720917 HSK720571:HSL720917 ICG720571:ICH720917 IMC720571:IMD720917 IVY720571:IVZ720917 JFU720571:JFV720917 JPQ720571:JPR720917 JZM720571:JZN720917 KJI720571:KJJ720917 KTE720571:KTF720917 LDA720571:LDB720917 LMW720571:LMX720917 LWS720571:LWT720917 MGO720571:MGP720917 MQK720571:MQL720917 NAG720571:NAH720917 NKC720571:NKD720917 NTY720571:NTZ720917 ODU720571:ODV720917 ONQ720571:ONR720917 OXM720571:OXN720917 PHI720571:PHJ720917 PRE720571:PRF720917 QBA720571:QBB720917 QKW720571:QKX720917 QUS720571:QUT720917 REO720571:REP720917 ROK720571:ROL720917 RYG720571:RYH720917 SIC720571:SID720917 SRY720571:SRZ720917 TBU720571:TBV720917 TLQ720571:TLR720917 TVM720571:TVN720917 UFI720571:UFJ720917 UPE720571:UPF720917 UZA720571:UZB720917 VIW720571:VIX720917 VSS720571:VST720917 WCO720571:WCP720917 WMK720571:WML720917 WWG720571:WWH720917 Y786107:Z786453 JU786107:JV786453 TQ786107:TR786453 ADM786107:ADN786453 ANI786107:ANJ786453 AXE786107:AXF786453 BHA786107:BHB786453 BQW786107:BQX786453 CAS786107:CAT786453 CKO786107:CKP786453 CUK786107:CUL786453 DEG786107:DEH786453 DOC786107:DOD786453 DXY786107:DXZ786453 EHU786107:EHV786453 ERQ786107:ERR786453 FBM786107:FBN786453 FLI786107:FLJ786453 FVE786107:FVF786453 GFA786107:GFB786453 GOW786107:GOX786453 GYS786107:GYT786453 HIO786107:HIP786453 HSK786107:HSL786453 ICG786107:ICH786453 IMC786107:IMD786453 IVY786107:IVZ786453 JFU786107:JFV786453 JPQ786107:JPR786453 JZM786107:JZN786453 KJI786107:KJJ786453 KTE786107:KTF786453 LDA786107:LDB786453 LMW786107:LMX786453 LWS786107:LWT786453 MGO786107:MGP786453 MQK786107:MQL786453 NAG786107:NAH786453 NKC786107:NKD786453 NTY786107:NTZ786453 ODU786107:ODV786453 ONQ786107:ONR786453 OXM786107:OXN786453 PHI786107:PHJ786453 PRE786107:PRF786453 QBA786107:QBB786453 QKW786107:QKX786453 QUS786107:QUT786453 REO786107:REP786453 ROK786107:ROL786453 RYG786107:RYH786453 SIC786107:SID786453 SRY786107:SRZ786453 TBU786107:TBV786453 TLQ786107:TLR786453 TVM786107:TVN786453 UFI786107:UFJ786453 UPE786107:UPF786453 UZA786107:UZB786453 VIW786107:VIX786453 VSS786107:VST786453 WCO786107:WCP786453 WMK786107:WML786453 WWG786107:WWH786453 Y851643:Z851989 JU851643:JV851989 TQ851643:TR851989 ADM851643:ADN851989 ANI851643:ANJ851989 AXE851643:AXF851989 BHA851643:BHB851989 BQW851643:BQX851989 CAS851643:CAT851989 CKO851643:CKP851989 CUK851643:CUL851989 DEG851643:DEH851989 DOC851643:DOD851989 DXY851643:DXZ851989 EHU851643:EHV851989 ERQ851643:ERR851989 FBM851643:FBN851989 FLI851643:FLJ851989 FVE851643:FVF851989 GFA851643:GFB851989 GOW851643:GOX851989 GYS851643:GYT851989 HIO851643:HIP851989 HSK851643:HSL851989 ICG851643:ICH851989 IMC851643:IMD851989 IVY851643:IVZ851989 JFU851643:JFV851989 JPQ851643:JPR851989 JZM851643:JZN851989 KJI851643:KJJ851989 KTE851643:KTF851989 LDA851643:LDB851989 LMW851643:LMX851989 LWS851643:LWT851989 MGO851643:MGP851989 MQK851643:MQL851989 NAG851643:NAH851989 NKC851643:NKD851989 NTY851643:NTZ851989 ODU851643:ODV851989 ONQ851643:ONR851989 OXM851643:OXN851989 PHI851643:PHJ851989 PRE851643:PRF851989 QBA851643:QBB851989 QKW851643:QKX851989 QUS851643:QUT851989 REO851643:REP851989 ROK851643:ROL851989 RYG851643:RYH851989 SIC851643:SID851989 SRY851643:SRZ851989 TBU851643:TBV851989 TLQ851643:TLR851989 TVM851643:TVN851989 UFI851643:UFJ851989 UPE851643:UPF851989 UZA851643:UZB851989 VIW851643:VIX851989 VSS851643:VST851989 WCO851643:WCP851989 WMK851643:WML851989 WWG851643:WWH851989 Y917179:Z917525 JU917179:JV917525 TQ917179:TR917525 ADM917179:ADN917525 ANI917179:ANJ917525 AXE917179:AXF917525 BHA917179:BHB917525 BQW917179:BQX917525 CAS917179:CAT917525 CKO917179:CKP917525 CUK917179:CUL917525 DEG917179:DEH917525 DOC917179:DOD917525 DXY917179:DXZ917525 EHU917179:EHV917525 ERQ917179:ERR917525 FBM917179:FBN917525 FLI917179:FLJ917525 FVE917179:FVF917525 GFA917179:GFB917525 GOW917179:GOX917525 GYS917179:GYT917525 HIO917179:HIP917525 HSK917179:HSL917525 ICG917179:ICH917525 IMC917179:IMD917525 IVY917179:IVZ917525 JFU917179:JFV917525 JPQ917179:JPR917525 JZM917179:JZN917525 KJI917179:KJJ917525 KTE917179:KTF917525 LDA917179:LDB917525 LMW917179:LMX917525 LWS917179:LWT917525 MGO917179:MGP917525 MQK917179:MQL917525 NAG917179:NAH917525 NKC917179:NKD917525 NTY917179:NTZ917525 ODU917179:ODV917525 ONQ917179:ONR917525 OXM917179:OXN917525 PHI917179:PHJ917525 PRE917179:PRF917525 QBA917179:QBB917525 QKW917179:QKX917525 QUS917179:QUT917525 REO917179:REP917525 ROK917179:ROL917525 RYG917179:RYH917525 SIC917179:SID917525 SRY917179:SRZ917525 TBU917179:TBV917525 TLQ917179:TLR917525 TVM917179:TVN917525 UFI917179:UFJ917525 UPE917179:UPF917525 UZA917179:UZB917525 VIW917179:VIX917525 VSS917179:VST917525 WCO917179:WCP917525 WMK917179:WML917525 WWG917179:WWH917525 Y982715:Z983061 JU982715:JV983061 TQ982715:TR983061 ADM982715:ADN983061 ANI982715:ANJ983061 AXE982715:AXF983061 BHA982715:BHB983061 BQW982715:BQX983061 CAS982715:CAT983061 CKO982715:CKP983061 CUK982715:CUL983061 DEG982715:DEH983061 DOC982715:DOD983061 DXY982715:DXZ983061 EHU982715:EHV983061 ERQ982715:ERR983061 FBM982715:FBN983061 FLI982715:FLJ983061 FVE982715:FVF983061 GFA982715:GFB983061 GOW982715:GOX983061 GYS982715:GYT983061 HIO982715:HIP983061 HSK982715:HSL983061 ICG982715:ICH983061 IMC982715:IMD983061 IVY982715:IVZ983061 JFU982715:JFV983061 JPQ982715:JPR983061 JZM982715:JZN983061 KJI982715:KJJ983061 KTE982715:KTF983061 LDA982715:LDB983061 LMW982715:LMX983061 LWS982715:LWT983061 MGO982715:MGP983061 MQK982715:MQL983061 NAG982715:NAH983061 NKC982715:NKD983061 NTY982715:NTZ983061 ODU982715:ODV983061 ONQ982715:ONR983061 OXM982715:OXN983061 PHI982715:PHJ983061 PRE982715:PRF983061 QBA982715:QBB983061 QKW982715:QKX983061 QUS982715:QUT983061 REO982715:REP983061 ROK982715:ROL983061 RYG982715:RYH983061 SIC982715:SID983061 SRY982715:SRZ983061 TBU982715:TBV983061 TLQ982715:TLR983061 TVM982715:TVN983061 UFI982715:UFJ983061 UPE982715:UPF983061 UZA982715:UZB983061 VIW982715:VIX983061 VSS982715:VST983061 WCO982715:WCP983061 WMK982715:WML983061 WWG982715:WWH983061 S4:V58 JO4:JR58 TK4:TN58 ADG4:ADJ58 ANC4:ANF58 AWY4:AXB58 BGU4:BGX58 BQQ4:BQT58 CAM4:CAP58 CKI4:CKL58 CUE4:CUH58 DEA4:DED58 DNW4:DNZ58 DXS4:DXV58 EHO4:EHR58 ERK4:ERN58 FBG4:FBJ58 FLC4:FLF58 FUY4:FVB58 GEU4:GEX58 GOQ4:GOT58 GYM4:GYP58 HII4:HIL58 HSE4:HSH58 ICA4:ICD58 ILW4:ILZ58 IVS4:IVV58 JFO4:JFR58 JPK4:JPN58 JZG4:JZJ58 KJC4:KJF58 KSY4:KTB58 LCU4:LCX58 LMQ4:LMT58 LWM4:LWP58 MGI4:MGL58 MQE4:MQH58 NAA4:NAD58 NJW4:NJZ58 NTS4:NTV58 ODO4:ODR58 ONK4:ONN58 OXG4:OXJ58 PHC4:PHF58 PQY4:PRB58 QAU4:QAX58 QKQ4:QKT58 QUM4:QUP58 REI4:REL58 ROE4:ROH58 RYA4:RYD58 SHW4:SHZ58 SRS4:SRV58 TBO4:TBR58 TLK4:TLN58 TVG4:TVJ58 UFC4:UFF58 UOY4:UPB58 UYU4:UYX58 VIQ4:VIT58 VSM4:VSP58 WCI4:WCL58 WME4:WMH58 WWA4:WWD58 S65211:V65557 JO65211:JR65557 TK65211:TN65557 ADG65211:ADJ65557 ANC65211:ANF65557 AWY65211:AXB65557 BGU65211:BGX65557 BQQ65211:BQT65557 CAM65211:CAP65557 CKI65211:CKL65557 CUE65211:CUH65557 DEA65211:DED65557 DNW65211:DNZ65557 DXS65211:DXV65557 EHO65211:EHR65557 ERK65211:ERN65557 FBG65211:FBJ65557 FLC65211:FLF65557 FUY65211:FVB65557 GEU65211:GEX65557 GOQ65211:GOT65557 GYM65211:GYP65557 HII65211:HIL65557 HSE65211:HSH65557 ICA65211:ICD65557 ILW65211:ILZ65557 IVS65211:IVV65557 JFO65211:JFR65557 JPK65211:JPN65557 JZG65211:JZJ65557 KJC65211:KJF65557 KSY65211:KTB65557 LCU65211:LCX65557 LMQ65211:LMT65557 LWM65211:LWP65557 MGI65211:MGL65557 MQE65211:MQH65557 NAA65211:NAD65557 NJW65211:NJZ65557 NTS65211:NTV65557 ODO65211:ODR65557 ONK65211:ONN65557 OXG65211:OXJ65557 PHC65211:PHF65557 PQY65211:PRB65557 QAU65211:QAX65557 QKQ65211:QKT65557 QUM65211:QUP65557 REI65211:REL65557 ROE65211:ROH65557 RYA65211:RYD65557 SHW65211:SHZ65557 SRS65211:SRV65557 TBO65211:TBR65557 TLK65211:TLN65557 TVG65211:TVJ65557 UFC65211:UFF65557 UOY65211:UPB65557 UYU65211:UYX65557 VIQ65211:VIT65557 VSM65211:VSP65557 WCI65211:WCL65557 WME65211:WMH65557 WWA65211:WWD65557 S130747:V131093 JO130747:JR131093 TK130747:TN131093 ADG130747:ADJ131093 ANC130747:ANF131093 AWY130747:AXB131093 BGU130747:BGX131093 BQQ130747:BQT131093 CAM130747:CAP131093 CKI130747:CKL131093 CUE130747:CUH131093 DEA130747:DED131093 DNW130747:DNZ131093 DXS130747:DXV131093 EHO130747:EHR131093 ERK130747:ERN131093 FBG130747:FBJ131093 FLC130747:FLF131093 FUY130747:FVB131093 GEU130747:GEX131093 GOQ130747:GOT131093 GYM130747:GYP131093 HII130747:HIL131093 HSE130747:HSH131093 ICA130747:ICD131093 ILW130747:ILZ131093 IVS130747:IVV131093 JFO130747:JFR131093 JPK130747:JPN131093 JZG130747:JZJ131093 KJC130747:KJF131093 KSY130747:KTB131093 LCU130747:LCX131093 LMQ130747:LMT131093 LWM130747:LWP131093 MGI130747:MGL131093 MQE130747:MQH131093 NAA130747:NAD131093 NJW130747:NJZ131093 NTS130747:NTV131093 ODO130747:ODR131093 ONK130747:ONN131093 OXG130747:OXJ131093 PHC130747:PHF131093 PQY130747:PRB131093 QAU130747:QAX131093 QKQ130747:QKT131093 QUM130747:QUP131093 REI130747:REL131093 ROE130747:ROH131093 RYA130747:RYD131093 SHW130747:SHZ131093 SRS130747:SRV131093 TBO130747:TBR131093 TLK130747:TLN131093 TVG130747:TVJ131093 UFC130747:UFF131093 UOY130747:UPB131093 UYU130747:UYX131093 VIQ130747:VIT131093 VSM130747:VSP131093 WCI130747:WCL131093 WME130747:WMH131093 WWA130747:WWD131093 S196283:V196629 JO196283:JR196629 TK196283:TN196629 ADG196283:ADJ196629 ANC196283:ANF196629 AWY196283:AXB196629 BGU196283:BGX196629 BQQ196283:BQT196629 CAM196283:CAP196629 CKI196283:CKL196629 CUE196283:CUH196629 DEA196283:DED196629 DNW196283:DNZ196629 DXS196283:DXV196629 EHO196283:EHR196629 ERK196283:ERN196629 FBG196283:FBJ196629 FLC196283:FLF196629 FUY196283:FVB196629 GEU196283:GEX196629 GOQ196283:GOT196629 GYM196283:GYP196629 HII196283:HIL196629 HSE196283:HSH196629 ICA196283:ICD196629 ILW196283:ILZ196629 IVS196283:IVV196629 JFO196283:JFR196629 JPK196283:JPN196629 JZG196283:JZJ196629 KJC196283:KJF196629 KSY196283:KTB196629 LCU196283:LCX196629 LMQ196283:LMT196629 LWM196283:LWP196629 MGI196283:MGL196629 MQE196283:MQH196629 NAA196283:NAD196629 NJW196283:NJZ196629 NTS196283:NTV196629 ODO196283:ODR196629 ONK196283:ONN196629 OXG196283:OXJ196629 PHC196283:PHF196629 PQY196283:PRB196629 QAU196283:QAX196629 QKQ196283:QKT196629 QUM196283:QUP196629 REI196283:REL196629 ROE196283:ROH196629 RYA196283:RYD196629 SHW196283:SHZ196629 SRS196283:SRV196629 TBO196283:TBR196629 TLK196283:TLN196629 TVG196283:TVJ196629 UFC196283:UFF196629 UOY196283:UPB196629 UYU196283:UYX196629 VIQ196283:VIT196629 VSM196283:VSP196629 WCI196283:WCL196629 WME196283:WMH196629 WWA196283:WWD196629 S261819:V262165 JO261819:JR262165 TK261819:TN262165 ADG261819:ADJ262165 ANC261819:ANF262165 AWY261819:AXB262165 BGU261819:BGX262165 BQQ261819:BQT262165 CAM261819:CAP262165 CKI261819:CKL262165 CUE261819:CUH262165 DEA261819:DED262165 DNW261819:DNZ262165 DXS261819:DXV262165 EHO261819:EHR262165 ERK261819:ERN262165 FBG261819:FBJ262165 FLC261819:FLF262165 FUY261819:FVB262165 GEU261819:GEX262165 GOQ261819:GOT262165 GYM261819:GYP262165 HII261819:HIL262165 HSE261819:HSH262165 ICA261819:ICD262165 ILW261819:ILZ262165 IVS261819:IVV262165 JFO261819:JFR262165 JPK261819:JPN262165 JZG261819:JZJ262165 KJC261819:KJF262165 KSY261819:KTB262165 LCU261819:LCX262165 LMQ261819:LMT262165 LWM261819:LWP262165 MGI261819:MGL262165 MQE261819:MQH262165 NAA261819:NAD262165 NJW261819:NJZ262165 NTS261819:NTV262165 ODO261819:ODR262165 ONK261819:ONN262165 OXG261819:OXJ262165 PHC261819:PHF262165 PQY261819:PRB262165 QAU261819:QAX262165 QKQ261819:QKT262165 QUM261819:QUP262165 REI261819:REL262165 ROE261819:ROH262165 RYA261819:RYD262165 SHW261819:SHZ262165 SRS261819:SRV262165 TBO261819:TBR262165 TLK261819:TLN262165 TVG261819:TVJ262165 UFC261819:UFF262165 UOY261819:UPB262165 UYU261819:UYX262165 VIQ261819:VIT262165 VSM261819:VSP262165 WCI261819:WCL262165 WME261819:WMH262165 WWA261819:WWD262165 S327355:V327701 JO327355:JR327701 TK327355:TN327701 ADG327355:ADJ327701 ANC327355:ANF327701 AWY327355:AXB327701 BGU327355:BGX327701 BQQ327355:BQT327701 CAM327355:CAP327701 CKI327355:CKL327701 CUE327355:CUH327701 DEA327355:DED327701 DNW327355:DNZ327701 DXS327355:DXV327701 EHO327355:EHR327701 ERK327355:ERN327701 FBG327355:FBJ327701 FLC327355:FLF327701 FUY327355:FVB327701 GEU327355:GEX327701 GOQ327355:GOT327701 GYM327355:GYP327701 HII327355:HIL327701 HSE327355:HSH327701 ICA327355:ICD327701 ILW327355:ILZ327701 IVS327355:IVV327701 JFO327355:JFR327701 JPK327355:JPN327701 JZG327355:JZJ327701 KJC327355:KJF327701 KSY327355:KTB327701 LCU327355:LCX327701 LMQ327355:LMT327701 LWM327355:LWP327701 MGI327355:MGL327701 MQE327355:MQH327701 NAA327355:NAD327701 NJW327355:NJZ327701 NTS327355:NTV327701 ODO327355:ODR327701 ONK327355:ONN327701 OXG327355:OXJ327701 PHC327355:PHF327701 PQY327355:PRB327701 QAU327355:QAX327701 QKQ327355:QKT327701 QUM327355:QUP327701 REI327355:REL327701 ROE327355:ROH327701 RYA327355:RYD327701 SHW327355:SHZ327701 SRS327355:SRV327701 TBO327355:TBR327701 TLK327355:TLN327701 TVG327355:TVJ327701 UFC327355:UFF327701 UOY327355:UPB327701 UYU327355:UYX327701 VIQ327355:VIT327701 VSM327355:VSP327701 WCI327355:WCL327701 WME327355:WMH327701 WWA327355:WWD327701 S392891:V393237 JO392891:JR393237 TK392891:TN393237 ADG392891:ADJ393237 ANC392891:ANF393237 AWY392891:AXB393237 BGU392891:BGX393237 BQQ392891:BQT393237 CAM392891:CAP393237 CKI392891:CKL393237 CUE392891:CUH393237 DEA392891:DED393237 DNW392891:DNZ393237 DXS392891:DXV393237 EHO392891:EHR393237 ERK392891:ERN393237 FBG392891:FBJ393237 FLC392891:FLF393237 FUY392891:FVB393237 GEU392891:GEX393237 GOQ392891:GOT393237 GYM392891:GYP393237 HII392891:HIL393237 HSE392891:HSH393237 ICA392891:ICD393237 ILW392891:ILZ393237 IVS392891:IVV393237 JFO392891:JFR393237 JPK392891:JPN393237 JZG392891:JZJ393237 KJC392891:KJF393237 KSY392891:KTB393237 LCU392891:LCX393237 LMQ392891:LMT393237 LWM392891:LWP393237 MGI392891:MGL393237 MQE392891:MQH393237 NAA392891:NAD393237 NJW392891:NJZ393237 NTS392891:NTV393237 ODO392891:ODR393237 ONK392891:ONN393237 OXG392891:OXJ393237 PHC392891:PHF393237 PQY392891:PRB393237 QAU392891:QAX393237 QKQ392891:QKT393237 QUM392891:QUP393237 REI392891:REL393237 ROE392891:ROH393237 RYA392891:RYD393237 SHW392891:SHZ393237 SRS392891:SRV393237 TBO392891:TBR393237 TLK392891:TLN393237 TVG392891:TVJ393237 UFC392891:UFF393237 UOY392891:UPB393237 UYU392891:UYX393237 VIQ392891:VIT393237 VSM392891:VSP393237 WCI392891:WCL393237 WME392891:WMH393237 WWA392891:WWD393237 S458427:V458773 JO458427:JR458773 TK458427:TN458773 ADG458427:ADJ458773 ANC458427:ANF458773 AWY458427:AXB458773 BGU458427:BGX458773 BQQ458427:BQT458773 CAM458427:CAP458773 CKI458427:CKL458773 CUE458427:CUH458773 DEA458427:DED458773 DNW458427:DNZ458773 DXS458427:DXV458773 EHO458427:EHR458773 ERK458427:ERN458773 FBG458427:FBJ458773 FLC458427:FLF458773 FUY458427:FVB458773 GEU458427:GEX458773 GOQ458427:GOT458773 GYM458427:GYP458773 HII458427:HIL458773 HSE458427:HSH458773 ICA458427:ICD458773 ILW458427:ILZ458773 IVS458427:IVV458773 JFO458427:JFR458773 JPK458427:JPN458773 JZG458427:JZJ458773 KJC458427:KJF458773 KSY458427:KTB458773 LCU458427:LCX458773 LMQ458427:LMT458773 LWM458427:LWP458773 MGI458427:MGL458773 MQE458427:MQH458773 NAA458427:NAD458773 NJW458427:NJZ458773 NTS458427:NTV458773 ODO458427:ODR458773 ONK458427:ONN458773 OXG458427:OXJ458773 PHC458427:PHF458773 PQY458427:PRB458773 QAU458427:QAX458773 QKQ458427:QKT458773 QUM458427:QUP458773 REI458427:REL458773 ROE458427:ROH458773 RYA458427:RYD458773 SHW458427:SHZ458773 SRS458427:SRV458773 TBO458427:TBR458773 TLK458427:TLN458773 TVG458427:TVJ458773 UFC458427:UFF458773 UOY458427:UPB458773 UYU458427:UYX458773 VIQ458427:VIT458773 VSM458427:VSP458773 WCI458427:WCL458773 WME458427:WMH458773 WWA458427:WWD458773 S523963:V524309 JO523963:JR524309 TK523963:TN524309 ADG523963:ADJ524309 ANC523963:ANF524309 AWY523963:AXB524309 BGU523963:BGX524309 BQQ523963:BQT524309 CAM523963:CAP524309 CKI523963:CKL524309 CUE523963:CUH524309 DEA523963:DED524309 DNW523963:DNZ524309 DXS523963:DXV524309 EHO523963:EHR524309 ERK523963:ERN524309 FBG523963:FBJ524309 FLC523963:FLF524309 FUY523963:FVB524309 GEU523963:GEX524309 GOQ523963:GOT524309 GYM523963:GYP524309 HII523963:HIL524309 HSE523963:HSH524309 ICA523963:ICD524309 ILW523963:ILZ524309 IVS523963:IVV524309 JFO523963:JFR524309 JPK523963:JPN524309 JZG523963:JZJ524309 KJC523963:KJF524309 KSY523963:KTB524309 LCU523963:LCX524309 LMQ523963:LMT524309 LWM523963:LWP524309 MGI523963:MGL524309 MQE523963:MQH524309 NAA523963:NAD524309 NJW523963:NJZ524309 NTS523963:NTV524309 ODO523963:ODR524309 ONK523963:ONN524309 OXG523963:OXJ524309 PHC523963:PHF524309 PQY523963:PRB524309 QAU523963:QAX524309 QKQ523963:QKT524309 QUM523963:QUP524309 REI523963:REL524309 ROE523963:ROH524309 RYA523963:RYD524309 SHW523963:SHZ524309 SRS523963:SRV524309 TBO523963:TBR524309 TLK523963:TLN524309 TVG523963:TVJ524309 UFC523963:UFF524309 UOY523963:UPB524309 UYU523963:UYX524309 VIQ523963:VIT524309 VSM523963:VSP524309 WCI523963:WCL524309 WME523963:WMH524309 WWA523963:WWD524309 S589499:V589845 JO589499:JR589845 TK589499:TN589845 ADG589499:ADJ589845 ANC589499:ANF589845 AWY589499:AXB589845 BGU589499:BGX589845 BQQ589499:BQT589845 CAM589499:CAP589845 CKI589499:CKL589845 CUE589499:CUH589845 DEA589499:DED589845 DNW589499:DNZ589845 DXS589499:DXV589845 EHO589499:EHR589845 ERK589499:ERN589845 FBG589499:FBJ589845 FLC589499:FLF589845 FUY589499:FVB589845 GEU589499:GEX589845 GOQ589499:GOT589845 GYM589499:GYP589845 HII589499:HIL589845 HSE589499:HSH589845 ICA589499:ICD589845 ILW589499:ILZ589845 IVS589499:IVV589845 JFO589499:JFR589845 JPK589499:JPN589845 JZG589499:JZJ589845 KJC589499:KJF589845 KSY589499:KTB589845 LCU589499:LCX589845 LMQ589499:LMT589845 LWM589499:LWP589845 MGI589499:MGL589845 MQE589499:MQH589845 NAA589499:NAD589845 NJW589499:NJZ589845 NTS589499:NTV589845 ODO589499:ODR589845 ONK589499:ONN589845 OXG589499:OXJ589845 PHC589499:PHF589845 PQY589499:PRB589845 QAU589499:QAX589845 QKQ589499:QKT589845 QUM589499:QUP589845 REI589499:REL589845 ROE589499:ROH589845 RYA589499:RYD589845 SHW589499:SHZ589845 SRS589499:SRV589845 TBO589499:TBR589845 TLK589499:TLN589845 TVG589499:TVJ589845 UFC589499:UFF589845 UOY589499:UPB589845 UYU589499:UYX589845 VIQ589499:VIT589845 VSM589499:VSP589845 WCI589499:WCL589845 WME589499:WMH589845 WWA589499:WWD589845 S655035:V655381 JO655035:JR655381 TK655035:TN655381 ADG655035:ADJ655381 ANC655035:ANF655381 AWY655035:AXB655381 BGU655035:BGX655381 BQQ655035:BQT655381 CAM655035:CAP655381 CKI655035:CKL655381 CUE655035:CUH655381 DEA655035:DED655381 DNW655035:DNZ655381 DXS655035:DXV655381 EHO655035:EHR655381 ERK655035:ERN655381 FBG655035:FBJ655381 FLC655035:FLF655381 FUY655035:FVB655381 GEU655035:GEX655381 GOQ655035:GOT655381 GYM655035:GYP655381 HII655035:HIL655381 HSE655035:HSH655381 ICA655035:ICD655381 ILW655035:ILZ655381 IVS655035:IVV655381 JFO655035:JFR655381 JPK655035:JPN655381 JZG655035:JZJ655381 KJC655035:KJF655381 KSY655035:KTB655381 LCU655035:LCX655381 LMQ655035:LMT655381 LWM655035:LWP655381 MGI655035:MGL655381 MQE655035:MQH655381 NAA655035:NAD655381 NJW655035:NJZ655381 NTS655035:NTV655381 ODO655035:ODR655381 ONK655035:ONN655381 OXG655035:OXJ655381 PHC655035:PHF655381 PQY655035:PRB655381 QAU655035:QAX655381 QKQ655035:QKT655381 QUM655035:QUP655381 REI655035:REL655381 ROE655035:ROH655381 RYA655035:RYD655381 SHW655035:SHZ655381 SRS655035:SRV655381 TBO655035:TBR655381 TLK655035:TLN655381 TVG655035:TVJ655381 UFC655035:UFF655381 UOY655035:UPB655381 UYU655035:UYX655381 VIQ655035:VIT655381 VSM655035:VSP655381 WCI655035:WCL655381 WME655035:WMH655381 WWA655035:WWD655381 S720571:V720917 JO720571:JR720917 TK720571:TN720917 ADG720571:ADJ720917 ANC720571:ANF720917 AWY720571:AXB720917 BGU720571:BGX720917 BQQ720571:BQT720917 CAM720571:CAP720917 CKI720571:CKL720917 CUE720571:CUH720917 DEA720571:DED720917 DNW720571:DNZ720917 DXS720571:DXV720917 EHO720571:EHR720917 ERK720571:ERN720917 FBG720571:FBJ720917 FLC720571:FLF720917 FUY720571:FVB720917 GEU720571:GEX720917 GOQ720571:GOT720917 GYM720571:GYP720917 HII720571:HIL720917 HSE720571:HSH720917 ICA720571:ICD720917 ILW720571:ILZ720917 IVS720571:IVV720917 JFO720571:JFR720917 JPK720571:JPN720917 JZG720571:JZJ720917 KJC720571:KJF720917 KSY720571:KTB720917 LCU720571:LCX720917 LMQ720571:LMT720917 LWM720571:LWP720917 MGI720571:MGL720917 MQE720571:MQH720917 NAA720571:NAD720917 NJW720571:NJZ720917 NTS720571:NTV720917 ODO720571:ODR720917 ONK720571:ONN720917 OXG720571:OXJ720917 PHC720571:PHF720917 PQY720571:PRB720917 QAU720571:QAX720917 QKQ720571:QKT720917 QUM720571:QUP720917 REI720571:REL720917 ROE720571:ROH720917 RYA720571:RYD720917 SHW720571:SHZ720917 SRS720571:SRV720917 TBO720571:TBR720917 TLK720571:TLN720917 TVG720571:TVJ720917 UFC720571:UFF720917 UOY720571:UPB720917 UYU720571:UYX720917 VIQ720571:VIT720917 VSM720571:VSP720917 WCI720571:WCL720917 WME720571:WMH720917 WWA720571:WWD720917 S786107:V786453 JO786107:JR786453 TK786107:TN786453 ADG786107:ADJ786453 ANC786107:ANF786453 AWY786107:AXB786453 BGU786107:BGX786453 BQQ786107:BQT786453 CAM786107:CAP786453 CKI786107:CKL786453 CUE786107:CUH786453 DEA786107:DED786453 DNW786107:DNZ786453 DXS786107:DXV786453 EHO786107:EHR786453 ERK786107:ERN786453 FBG786107:FBJ786453 FLC786107:FLF786453 FUY786107:FVB786453 GEU786107:GEX786453 GOQ786107:GOT786453 GYM786107:GYP786453 HII786107:HIL786453 HSE786107:HSH786453 ICA786107:ICD786453 ILW786107:ILZ786453 IVS786107:IVV786453 JFO786107:JFR786453 JPK786107:JPN786453 JZG786107:JZJ786453 KJC786107:KJF786453 KSY786107:KTB786453 LCU786107:LCX786453 LMQ786107:LMT786453 LWM786107:LWP786453 MGI786107:MGL786453 MQE786107:MQH786453 NAA786107:NAD786453 NJW786107:NJZ786453 NTS786107:NTV786453 ODO786107:ODR786453 ONK786107:ONN786453 OXG786107:OXJ786453 PHC786107:PHF786453 PQY786107:PRB786453 QAU786107:QAX786453 QKQ786107:QKT786453 QUM786107:QUP786453 REI786107:REL786453 ROE786107:ROH786453 RYA786107:RYD786453 SHW786107:SHZ786453 SRS786107:SRV786453 TBO786107:TBR786453 TLK786107:TLN786453 TVG786107:TVJ786453 UFC786107:UFF786453 UOY786107:UPB786453 UYU786107:UYX786453 VIQ786107:VIT786453 VSM786107:VSP786453 WCI786107:WCL786453 WME786107:WMH786453 WWA786107:WWD786453 S851643:V851989 JO851643:JR851989 TK851643:TN851989 ADG851643:ADJ851989 ANC851643:ANF851989 AWY851643:AXB851989 BGU851643:BGX851989 BQQ851643:BQT851989 CAM851643:CAP851989 CKI851643:CKL851989 CUE851643:CUH851989 DEA851643:DED851989 DNW851643:DNZ851989 DXS851643:DXV851989 EHO851643:EHR851989 ERK851643:ERN851989 FBG851643:FBJ851989 FLC851643:FLF851989 FUY851643:FVB851989 GEU851643:GEX851989 GOQ851643:GOT851989 GYM851643:GYP851989 HII851643:HIL851989 HSE851643:HSH851989 ICA851643:ICD851989 ILW851643:ILZ851989 IVS851643:IVV851989 JFO851643:JFR851989 JPK851643:JPN851989 JZG851643:JZJ851989 KJC851643:KJF851989 KSY851643:KTB851989 LCU851643:LCX851989 LMQ851643:LMT851989 LWM851643:LWP851989 MGI851643:MGL851989 MQE851643:MQH851989 NAA851643:NAD851989 NJW851643:NJZ851989 NTS851643:NTV851989 ODO851643:ODR851989 ONK851643:ONN851989 OXG851643:OXJ851989 PHC851643:PHF851989 PQY851643:PRB851989 QAU851643:QAX851989 QKQ851643:QKT851989 QUM851643:QUP851989 REI851643:REL851989 ROE851643:ROH851989 RYA851643:RYD851989 SHW851643:SHZ851989 SRS851643:SRV851989 TBO851643:TBR851989 TLK851643:TLN851989 TVG851643:TVJ851989 UFC851643:UFF851989 UOY851643:UPB851989 UYU851643:UYX851989 VIQ851643:VIT851989 VSM851643:VSP851989 WCI851643:WCL851989 WME851643:WMH851989 WWA851643:WWD851989 S917179:V917525 JO917179:JR917525 TK917179:TN917525 ADG917179:ADJ917525 ANC917179:ANF917525 AWY917179:AXB917525 BGU917179:BGX917525 BQQ917179:BQT917525 CAM917179:CAP917525 CKI917179:CKL917525 CUE917179:CUH917525 DEA917179:DED917525 DNW917179:DNZ917525 DXS917179:DXV917525 EHO917179:EHR917525 ERK917179:ERN917525 FBG917179:FBJ917525 FLC917179:FLF917525 FUY917179:FVB917525 GEU917179:GEX917525 GOQ917179:GOT917525 GYM917179:GYP917525 HII917179:HIL917525 HSE917179:HSH917525 ICA917179:ICD917525 ILW917179:ILZ917525 IVS917179:IVV917525 JFO917179:JFR917525 JPK917179:JPN917525 JZG917179:JZJ917525 KJC917179:KJF917525 KSY917179:KTB917525 LCU917179:LCX917525 LMQ917179:LMT917525 LWM917179:LWP917525 MGI917179:MGL917525 MQE917179:MQH917525 NAA917179:NAD917525 NJW917179:NJZ917525 NTS917179:NTV917525 ODO917179:ODR917525 ONK917179:ONN917525 OXG917179:OXJ917525 PHC917179:PHF917525 PQY917179:PRB917525 QAU917179:QAX917525 QKQ917179:QKT917525 QUM917179:QUP917525 REI917179:REL917525 ROE917179:ROH917525 RYA917179:RYD917525 SHW917179:SHZ917525 SRS917179:SRV917525 TBO917179:TBR917525 TLK917179:TLN917525 TVG917179:TVJ917525 UFC917179:UFF917525 UOY917179:UPB917525 UYU917179:UYX917525 VIQ917179:VIT917525 VSM917179:VSP917525 WCI917179:WCL917525 WME917179:WMH917525 WWA917179:WWD917525 S982715:V983061 JO982715:JR983061 TK982715:TN983061 ADG982715:ADJ983061 ANC982715:ANF983061 AWY982715:AXB983061 BGU982715:BGX983061 BQQ982715:BQT983061 CAM982715:CAP983061 CKI982715:CKL983061 CUE982715:CUH983061 DEA982715:DED983061 DNW982715:DNZ983061 DXS982715:DXV983061 EHO982715:EHR983061 ERK982715:ERN983061 FBG982715:FBJ983061 FLC982715:FLF983061 FUY982715:FVB983061 GEU982715:GEX983061 GOQ982715:GOT983061 GYM982715:GYP983061 HII982715:HIL983061 HSE982715:HSH983061 ICA982715:ICD983061 ILW982715:ILZ983061 IVS982715:IVV983061 JFO982715:JFR983061 JPK982715:JPN983061 JZG982715:JZJ983061 KJC982715:KJF983061 KSY982715:KTB983061 LCU982715:LCX983061 LMQ982715:LMT983061 LWM982715:LWP983061 MGI982715:MGL983061 MQE982715:MQH983061 NAA982715:NAD983061 NJW982715:NJZ983061 NTS982715:NTV983061 ODO982715:ODR983061 ONK982715:ONN983061 OXG982715:OXJ983061 PHC982715:PHF983061 PQY982715:PRB983061 QAU982715:QAX983061 QKQ982715:QKT983061 QUM982715:QUP983061 REI982715:REL983061 ROE982715:ROH983061 RYA982715:RYD983061 SHW982715:SHZ983061 SRS982715:SRV983061 TBO982715:TBR983061 TLK982715:TLN983061 TVG982715:TVJ983061 UFC982715:UFF983061 UOY982715:UPB983061 UYU982715:UYX983061 VIQ982715:VIT983061 VSM982715:VSP983061 WCI982715:WCL983061 WME982715:WMH983061 WWA982715:WWD983061">
      <formula1>балл1</formula1>
    </dataValidation>
    <dataValidation type="list" allowBlank="1" showInputMessage="1" showErrorMessage="1"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211 IX65211 ST65211 ACP65211 AML65211 AWH65211 BGD65211 BPZ65211 BZV65211 CJR65211 CTN65211 DDJ65211 DNF65211 DXB65211 EGX65211 EQT65211 FAP65211 FKL65211 FUH65211 GED65211 GNZ65211 GXV65211 HHR65211 HRN65211 IBJ65211 ILF65211 IVB65211 JEX65211 JOT65211 JYP65211 KIL65211 KSH65211 LCD65211 LLZ65211 LVV65211 MFR65211 MPN65211 MZJ65211 NJF65211 NTB65211 OCX65211 OMT65211 OWP65211 PGL65211 PQH65211 QAD65211 QJZ65211 QTV65211 RDR65211 RNN65211 RXJ65211 SHF65211 SRB65211 TAX65211 TKT65211 TUP65211 UEL65211 UOH65211 UYD65211 VHZ65211 VRV65211 WBR65211 WLN65211 WVJ65211 B130747 IX130747 ST130747 ACP130747 AML130747 AWH130747 BGD130747 BPZ130747 BZV130747 CJR130747 CTN130747 DDJ130747 DNF130747 DXB130747 EGX130747 EQT130747 FAP130747 FKL130747 FUH130747 GED130747 GNZ130747 GXV130747 HHR130747 HRN130747 IBJ130747 ILF130747 IVB130747 JEX130747 JOT130747 JYP130747 KIL130747 KSH130747 LCD130747 LLZ130747 LVV130747 MFR130747 MPN130747 MZJ130747 NJF130747 NTB130747 OCX130747 OMT130747 OWP130747 PGL130747 PQH130747 QAD130747 QJZ130747 QTV130747 RDR130747 RNN130747 RXJ130747 SHF130747 SRB130747 TAX130747 TKT130747 TUP130747 UEL130747 UOH130747 UYD130747 VHZ130747 VRV130747 WBR130747 WLN130747 WVJ130747 B196283 IX196283 ST196283 ACP196283 AML196283 AWH196283 BGD196283 BPZ196283 BZV196283 CJR196283 CTN196283 DDJ196283 DNF196283 DXB196283 EGX196283 EQT196283 FAP196283 FKL196283 FUH196283 GED196283 GNZ196283 GXV196283 HHR196283 HRN196283 IBJ196283 ILF196283 IVB196283 JEX196283 JOT196283 JYP196283 KIL196283 KSH196283 LCD196283 LLZ196283 LVV196283 MFR196283 MPN196283 MZJ196283 NJF196283 NTB196283 OCX196283 OMT196283 OWP196283 PGL196283 PQH196283 QAD196283 QJZ196283 QTV196283 RDR196283 RNN196283 RXJ196283 SHF196283 SRB196283 TAX196283 TKT196283 TUP196283 UEL196283 UOH196283 UYD196283 VHZ196283 VRV196283 WBR196283 WLN196283 WVJ196283 B261819 IX261819 ST261819 ACP261819 AML261819 AWH261819 BGD261819 BPZ261819 BZV261819 CJR261819 CTN261819 DDJ261819 DNF261819 DXB261819 EGX261819 EQT261819 FAP261819 FKL261819 FUH261819 GED261819 GNZ261819 GXV261819 HHR261819 HRN261819 IBJ261819 ILF261819 IVB261819 JEX261819 JOT261819 JYP261819 KIL261819 KSH261819 LCD261819 LLZ261819 LVV261819 MFR261819 MPN261819 MZJ261819 NJF261819 NTB261819 OCX261819 OMT261819 OWP261819 PGL261819 PQH261819 QAD261819 QJZ261819 QTV261819 RDR261819 RNN261819 RXJ261819 SHF261819 SRB261819 TAX261819 TKT261819 TUP261819 UEL261819 UOH261819 UYD261819 VHZ261819 VRV261819 WBR261819 WLN261819 WVJ261819 B327355 IX327355 ST327355 ACP327355 AML327355 AWH327355 BGD327355 BPZ327355 BZV327355 CJR327355 CTN327355 DDJ327355 DNF327355 DXB327355 EGX327355 EQT327355 FAP327355 FKL327355 FUH327355 GED327355 GNZ327355 GXV327355 HHR327355 HRN327355 IBJ327355 ILF327355 IVB327355 JEX327355 JOT327355 JYP327355 KIL327355 KSH327355 LCD327355 LLZ327355 LVV327355 MFR327355 MPN327355 MZJ327355 NJF327355 NTB327355 OCX327355 OMT327355 OWP327355 PGL327355 PQH327355 QAD327355 QJZ327355 QTV327355 RDR327355 RNN327355 RXJ327355 SHF327355 SRB327355 TAX327355 TKT327355 TUP327355 UEL327355 UOH327355 UYD327355 VHZ327355 VRV327355 WBR327355 WLN327355 WVJ327355 B392891 IX392891 ST392891 ACP392891 AML392891 AWH392891 BGD392891 BPZ392891 BZV392891 CJR392891 CTN392891 DDJ392891 DNF392891 DXB392891 EGX392891 EQT392891 FAP392891 FKL392891 FUH392891 GED392891 GNZ392891 GXV392891 HHR392891 HRN392891 IBJ392891 ILF392891 IVB392891 JEX392891 JOT392891 JYP392891 KIL392891 KSH392891 LCD392891 LLZ392891 LVV392891 MFR392891 MPN392891 MZJ392891 NJF392891 NTB392891 OCX392891 OMT392891 OWP392891 PGL392891 PQH392891 QAD392891 QJZ392891 QTV392891 RDR392891 RNN392891 RXJ392891 SHF392891 SRB392891 TAX392891 TKT392891 TUP392891 UEL392891 UOH392891 UYD392891 VHZ392891 VRV392891 WBR392891 WLN392891 WVJ392891 B458427 IX458427 ST458427 ACP458427 AML458427 AWH458427 BGD458427 BPZ458427 BZV458427 CJR458427 CTN458427 DDJ458427 DNF458427 DXB458427 EGX458427 EQT458427 FAP458427 FKL458427 FUH458427 GED458427 GNZ458427 GXV458427 HHR458427 HRN458427 IBJ458427 ILF458427 IVB458427 JEX458427 JOT458427 JYP458427 KIL458427 KSH458427 LCD458427 LLZ458427 LVV458427 MFR458427 MPN458427 MZJ458427 NJF458427 NTB458427 OCX458427 OMT458427 OWP458427 PGL458427 PQH458427 QAD458427 QJZ458427 QTV458427 RDR458427 RNN458427 RXJ458427 SHF458427 SRB458427 TAX458427 TKT458427 TUP458427 UEL458427 UOH458427 UYD458427 VHZ458427 VRV458427 WBR458427 WLN458427 WVJ458427 B523963 IX523963 ST523963 ACP523963 AML523963 AWH523963 BGD523963 BPZ523963 BZV523963 CJR523963 CTN523963 DDJ523963 DNF523963 DXB523963 EGX523963 EQT523963 FAP523963 FKL523963 FUH523963 GED523963 GNZ523963 GXV523963 HHR523963 HRN523963 IBJ523963 ILF523963 IVB523963 JEX523963 JOT523963 JYP523963 KIL523963 KSH523963 LCD523963 LLZ523963 LVV523963 MFR523963 MPN523963 MZJ523963 NJF523963 NTB523963 OCX523963 OMT523963 OWP523963 PGL523963 PQH523963 QAD523963 QJZ523963 QTV523963 RDR523963 RNN523963 RXJ523963 SHF523963 SRB523963 TAX523963 TKT523963 TUP523963 UEL523963 UOH523963 UYD523963 VHZ523963 VRV523963 WBR523963 WLN523963 WVJ523963 B589499 IX589499 ST589499 ACP589499 AML589499 AWH589499 BGD589499 BPZ589499 BZV589499 CJR589499 CTN589499 DDJ589499 DNF589499 DXB589499 EGX589499 EQT589499 FAP589499 FKL589499 FUH589499 GED589499 GNZ589499 GXV589499 HHR589499 HRN589499 IBJ589499 ILF589499 IVB589499 JEX589499 JOT589499 JYP589499 KIL589499 KSH589499 LCD589499 LLZ589499 LVV589499 MFR589499 MPN589499 MZJ589499 NJF589499 NTB589499 OCX589499 OMT589499 OWP589499 PGL589499 PQH589499 QAD589499 QJZ589499 QTV589499 RDR589499 RNN589499 RXJ589499 SHF589499 SRB589499 TAX589499 TKT589499 TUP589499 UEL589499 UOH589499 UYD589499 VHZ589499 VRV589499 WBR589499 WLN589499 WVJ589499 B655035 IX655035 ST655035 ACP655035 AML655035 AWH655035 BGD655035 BPZ655035 BZV655035 CJR655035 CTN655035 DDJ655035 DNF655035 DXB655035 EGX655035 EQT655035 FAP655035 FKL655035 FUH655035 GED655035 GNZ655035 GXV655035 HHR655035 HRN655035 IBJ655035 ILF655035 IVB655035 JEX655035 JOT655035 JYP655035 KIL655035 KSH655035 LCD655035 LLZ655035 LVV655035 MFR655035 MPN655035 MZJ655035 NJF655035 NTB655035 OCX655035 OMT655035 OWP655035 PGL655035 PQH655035 QAD655035 QJZ655035 QTV655035 RDR655035 RNN655035 RXJ655035 SHF655035 SRB655035 TAX655035 TKT655035 TUP655035 UEL655035 UOH655035 UYD655035 VHZ655035 VRV655035 WBR655035 WLN655035 WVJ655035 B720571 IX720571 ST720571 ACP720571 AML720571 AWH720571 BGD720571 BPZ720571 BZV720571 CJR720571 CTN720571 DDJ720571 DNF720571 DXB720571 EGX720571 EQT720571 FAP720571 FKL720571 FUH720571 GED720571 GNZ720571 GXV720571 HHR720571 HRN720571 IBJ720571 ILF720571 IVB720571 JEX720571 JOT720571 JYP720571 KIL720571 KSH720571 LCD720571 LLZ720571 LVV720571 MFR720571 MPN720571 MZJ720571 NJF720571 NTB720571 OCX720571 OMT720571 OWP720571 PGL720571 PQH720571 QAD720571 QJZ720571 QTV720571 RDR720571 RNN720571 RXJ720571 SHF720571 SRB720571 TAX720571 TKT720571 TUP720571 UEL720571 UOH720571 UYD720571 VHZ720571 VRV720571 WBR720571 WLN720571 WVJ720571 B786107 IX786107 ST786107 ACP786107 AML786107 AWH786107 BGD786107 BPZ786107 BZV786107 CJR786107 CTN786107 DDJ786107 DNF786107 DXB786107 EGX786107 EQT786107 FAP786107 FKL786107 FUH786107 GED786107 GNZ786107 GXV786107 HHR786107 HRN786107 IBJ786107 ILF786107 IVB786107 JEX786107 JOT786107 JYP786107 KIL786107 KSH786107 LCD786107 LLZ786107 LVV786107 MFR786107 MPN786107 MZJ786107 NJF786107 NTB786107 OCX786107 OMT786107 OWP786107 PGL786107 PQH786107 QAD786107 QJZ786107 QTV786107 RDR786107 RNN786107 RXJ786107 SHF786107 SRB786107 TAX786107 TKT786107 TUP786107 UEL786107 UOH786107 UYD786107 VHZ786107 VRV786107 WBR786107 WLN786107 WVJ786107 B851643 IX851643 ST851643 ACP851643 AML851643 AWH851643 BGD851643 BPZ851643 BZV851643 CJR851643 CTN851643 DDJ851643 DNF851643 DXB851643 EGX851643 EQT851643 FAP851643 FKL851643 FUH851643 GED851643 GNZ851643 GXV851643 HHR851643 HRN851643 IBJ851643 ILF851643 IVB851643 JEX851643 JOT851643 JYP851643 KIL851643 KSH851643 LCD851643 LLZ851643 LVV851643 MFR851643 MPN851643 MZJ851643 NJF851643 NTB851643 OCX851643 OMT851643 OWP851643 PGL851643 PQH851643 QAD851643 QJZ851643 QTV851643 RDR851643 RNN851643 RXJ851643 SHF851643 SRB851643 TAX851643 TKT851643 TUP851643 UEL851643 UOH851643 UYD851643 VHZ851643 VRV851643 WBR851643 WLN851643 WVJ851643 B917179 IX917179 ST917179 ACP917179 AML917179 AWH917179 BGD917179 BPZ917179 BZV917179 CJR917179 CTN917179 DDJ917179 DNF917179 DXB917179 EGX917179 EQT917179 FAP917179 FKL917179 FUH917179 GED917179 GNZ917179 GXV917179 HHR917179 HRN917179 IBJ917179 ILF917179 IVB917179 JEX917179 JOT917179 JYP917179 KIL917179 KSH917179 LCD917179 LLZ917179 LVV917179 MFR917179 MPN917179 MZJ917179 NJF917179 NTB917179 OCX917179 OMT917179 OWP917179 PGL917179 PQH917179 QAD917179 QJZ917179 QTV917179 RDR917179 RNN917179 RXJ917179 SHF917179 SRB917179 TAX917179 TKT917179 TUP917179 UEL917179 UOH917179 UYD917179 VHZ917179 VRV917179 WBR917179 WLN917179 WVJ917179 B982715 IX982715 ST982715 ACP982715 AML982715 AWH982715 BGD982715 BPZ982715 BZV982715 CJR982715 CTN982715 DDJ982715 DNF982715 DXB982715 EGX982715 EQT982715 FAP982715 FKL982715 FUH982715 GED982715 GNZ982715 GXV982715 HHR982715 HRN982715 IBJ982715 ILF982715 IVB982715 JEX982715 JOT982715 JYP982715 KIL982715 KSH982715 LCD982715 LLZ982715 LVV982715 MFR982715 MPN982715 MZJ982715 NJF982715 NTB982715 OCX982715 OMT982715 OWP982715 PGL982715 PQH982715 QAD982715 QJZ982715 QTV982715 RDR982715 RNN982715 RXJ982715 SHF982715 SRB982715 TAX982715 TKT982715 TUP982715 UEL982715 UOH982715 UYD982715 VHZ982715 VRV982715 WBR982715 WLN982715 WVJ982715">
      <formula1>Название</formula1>
    </dataValidation>
  </dataValidation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dimension ref="A1:AE98"/>
  <sheetViews>
    <sheetView showGridLines="0" zoomScale="80" zoomScaleNormal="80" workbookViewId="0">
      <selection activeCell="A98" sqref="A98:XFD98"/>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10" width="5.7109375" style="43" customWidth="1"/>
    <col min="11" max="12" width="5.7109375" style="44" customWidth="1"/>
    <col min="13" max="14" width="5.7109375" style="43" customWidth="1"/>
    <col min="15" max="16" width="5.7109375" style="44" customWidth="1"/>
    <col min="17" max="18" width="5.7109375" style="43" customWidth="1"/>
    <col min="19" max="20" width="5.7109375" style="44" customWidth="1"/>
    <col min="21" max="22" width="5.7109375" style="43" customWidth="1"/>
    <col min="23" max="24" width="5.7109375" style="44" customWidth="1"/>
    <col min="25" max="26" width="5.7109375" style="43" customWidth="1"/>
    <col min="27" max="27" width="9.140625" style="45"/>
  </cols>
  <sheetData>
    <row r="1" spans="1:31"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203" t="s">
        <v>8</v>
      </c>
    </row>
    <row r="2" spans="1:31"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203"/>
    </row>
    <row r="3" spans="1:31"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203"/>
    </row>
    <row r="4" spans="1:31" ht="30" customHeight="1" x14ac:dyDescent="0.25">
      <c r="A4" s="4" t="s">
        <v>17</v>
      </c>
      <c r="B4" s="12" t="s">
        <v>53</v>
      </c>
      <c r="C4" s="6">
        <f>VLOOKUP(B4,[22]Списки!$C$1:$E$40,2,FALSE)</f>
        <v>11519</v>
      </c>
      <c r="D4" s="6" t="str">
        <f>VLOOKUP(B4,[22]Списки!$C$1:$E$40,3,FALSE)</f>
        <v>СОШ</v>
      </c>
      <c r="E4" s="7" t="s">
        <v>23</v>
      </c>
      <c r="F4" s="8">
        <v>95</v>
      </c>
      <c r="G4" s="8">
        <v>91</v>
      </c>
      <c r="H4" s="8">
        <f>C4*1000+1</f>
        <v>11519001</v>
      </c>
      <c r="I4" s="9"/>
      <c r="J4" s="9">
        <v>2</v>
      </c>
      <c r="K4" s="10"/>
      <c r="L4" s="10">
        <v>1</v>
      </c>
      <c r="M4" s="9">
        <v>1</v>
      </c>
      <c r="N4" s="9"/>
      <c r="O4" s="10">
        <v>2</v>
      </c>
      <c r="P4" s="10"/>
      <c r="Q4" s="9"/>
      <c r="R4" s="9">
        <v>2</v>
      </c>
      <c r="S4" s="10"/>
      <c r="T4" s="10">
        <v>1</v>
      </c>
      <c r="U4" s="9">
        <v>0</v>
      </c>
      <c r="V4" s="9"/>
      <c r="W4" s="10"/>
      <c r="X4" s="10">
        <v>2</v>
      </c>
      <c r="Y4" s="9">
        <v>1</v>
      </c>
      <c r="Z4" s="9"/>
      <c r="AA4" s="42">
        <f>IF(COUNTBLANK(I4:Z4)&lt;=9,SUM(I4:Z4),"Не писал")</f>
        <v>12</v>
      </c>
      <c r="AC4" s="58" t="s">
        <v>81</v>
      </c>
      <c r="AD4" s="58" t="s">
        <v>150</v>
      </c>
      <c r="AE4" s="58" t="s">
        <v>106</v>
      </c>
    </row>
    <row r="5" spans="1:31" ht="30" customHeight="1" x14ac:dyDescent="0.25">
      <c r="A5" s="4" t="str">
        <f>A4</f>
        <v>Московский</v>
      </c>
      <c r="B5" s="12" t="str">
        <f t="shared" ref="B5:G20" si="0">B4</f>
        <v>ГБОУ СОШ №519</v>
      </c>
      <c r="C5" s="6">
        <f t="shared" si="0"/>
        <v>11519</v>
      </c>
      <c r="D5" s="6" t="str">
        <f t="shared" si="0"/>
        <v>СОШ</v>
      </c>
      <c r="E5" s="8" t="str">
        <f t="shared" si="0"/>
        <v>3а</v>
      </c>
      <c r="F5" s="8">
        <f t="shared" si="0"/>
        <v>95</v>
      </c>
      <c r="G5" s="8">
        <f t="shared" si="0"/>
        <v>91</v>
      </c>
      <c r="H5" s="8">
        <f>H4+1</f>
        <v>11519002</v>
      </c>
      <c r="I5" s="9"/>
      <c r="J5" s="9">
        <v>0</v>
      </c>
      <c r="K5" s="10">
        <v>1</v>
      </c>
      <c r="L5" s="10"/>
      <c r="M5" s="9">
        <v>1</v>
      </c>
      <c r="N5" s="9"/>
      <c r="O5" s="10"/>
      <c r="P5" s="10">
        <v>0</v>
      </c>
      <c r="Q5" s="9">
        <v>1</v>
      </c>
      <c r="R5" s="9"/>
      <c r="S5" s="10"/>
      <c r="T5" s="10">
        <v>1</v>
      </c>
      <c r="U5" s="9"/>
      <c r="V5" s="9">
        <v>1</v>
      </c>
      <c r="W5" s="10">
        <v>0</v>
      </c>
      <c r="X5" s="10"/>
      <c r="Y5" s="9"/>
      <c r="Z5" s="9">
        <v>1</v>
      </c>
      <c r="AA5" s="42">
        <f t="shared" ref="AA5:AA35" si="1">IF(COUNTBLANK(I5:Z5)&lt;=9,SUM(I5:Z5),"Не писал")</f>
        <v>6</v>
      </c>
      <c r="AC5" s="83">
        <v>0</v>
      </c>
      <c r="AD5" s="83">
        <f>COUNTIF(AA$4:AA$94,AC5)</f>
        <v>0</v>
      </c>
      <c r="AE5" s="125">
        <f>AD5/$AD$19</f>
        <v>0</v>
      </c>
    </row>
    <row r="6" spans="1:31" ht="30" customHeight="1" x14ac:dyDescent="0.25">
      <c r="A6" s="4" t="str">
        <f t="shared" ref="A6:G21" si="2">A5</f>
        <v>Московский</v>
      </c>
      <c r="B6" s="12" t="str">
        <f t="shared" si="0"/>
        <v>ГБОУ СОШ №519</v>
      </c>
      <c r="C6" s="6">
        <f t="shared" si="0"/>
        <v>11519</v>
      </c>
      <c r="D6" s="6" t="str">
        <f t="shared" si="0"/>
        <v>СОШ</v>
      </c>
      <c r="E6" s="8" t="str">
        <f t="shared" si="0"/>
        <v>3а</v>
      </c>
      <c r="F6" s="8">
        <f t="shared" si="0"/>
        <v>95</v>
      </c>
      <c r="G6" s="8">
        <f t="shared" si="0"/>
        <v>91</v>
      </c>
      <c r="H6" s="8">
        <f t="shared" ref="H6:H69" si="3">H5+1</f>
        <v>11519003</v>
      </c>
      <c r="I6" s="9">
        <v>0</v>
      </c>
      <c r="J6" s="9"/>
      <c r="K6" s="10"/>
      <c r="L6" s="10">
        <v>1</v>
      </c>
      <c r="M6" s="9">
        <v>1</v>
      </c>
      <c r="N6" s="9"/>
      <c r="O6" s="10">
        <v>2</v>
      </c>
      <c r="P6" s="10"/>
      <c r="Q6" s="9">
        <v>1</v>
      </c>
      <c r="R6" s="9"/>
      <c r="S6" s="10">
        <v>0</v>
      </c>
      <c r="T6" s="10"/>
      <c r="U6" s="9"/>
      <c r="V6" s="9">
        <v>1</v>
      </c>
      <c r="W6" s="10">
        <v>2</v>
      </c>
      <c r="X6" s="10"/>
      <c r="Y6" s="9">
        <v>1</v>
      </c>
      <c r="Z6" s="9"/>
      <c r="AA6" s="42">
        <f t="shared" si="1"/>
        <v>9</v>
      </c>
      <c r="AC6" s="83">
        <v>1</v>
      </c>
      <c r="AD6" s="83">
        <f t="shared" ref="AD6:AD18" si="4">COUNTIF(AA$4:AA$94,AC6)</f>
        <v>0</v>
      </c>
      <c r="AE6" s="125">
        <f t="shared" ref="AE6:AE18" si="5">AD6/$AD$19</f>
        <v>0</v>
      </c>
    </row>
    <row r="7" spans="1:31" ht="30" customHeight="1" x14ac:dyDescent="0.25">
      <c r="A7" s="4" t="str">
        <f t="shared" si="2"/>
        <v>Московский</v>
      </c>
      <c r="B7" s="12" t="str">
        <f t="shared" si="0"/>
        <v>ГБОУ СОШ №519</v>
      </c>
      <c r="C7" s="6">
        <f t="shared" si="0"/>
        <v>11519</v>
      </c>
      <c r="D7" s="6" t="str">
        <f t="shared" si="0"/>
        <v>СОШ</v>
      </c>
      <c r="E7" s="8" t="str">
        <f t="shared" si="0"/>
        <v>3а</v>
      </c>
      <c r="F7" s="8">
        <f t="shared" si="0"/>
        <v>95</v>
      </c>
      <c r="G7" s="8">
        <f t="shared" si="0"/>
        <v>91</v>
      </c>
      <c r="H7" s="8">
        <f t="shared" si="3"/>
        <v>11519004</v>
      </c>
      <c r="I7" s="9"/>
      <c r="J7" s="9">
        <v>2</v>
      </c>
      <c r="K7" s="10"/>
      <c r="L7" s="10">
        <v>1</v>
      </c>
      <c r="M7" s="9">
        <v>1</v>
      </c>
      <c r="N7" s="9"/>
      <c r="O7" s="10">
        <v>2</v>
      </c>
      <c r="P7" s="10"/>
      <c r="Q7" s="9">
        <v>2</v>
      </c>
      <c r="R7" s="9"/>
      <c r="S7" s="10"/>
      <c r="T7" s="10">
        <v>1</v>
      </c>
      <c r="U7" s="9">
        <v>0</v>
      </c>
      <c r="V7" s="9"/>
      <c r="W7" s="10">
        <v>2</v>
      </c>
      <c r="X7" s="10"/>
      <c r="Y7" s="9">
        <v>0</v>
      </c>
      <c r="Z7" s="9"/>
      <c r="AA7" s="42">
        <f t="shared" si="1"/>
        <v>11</v>
      </c>
      <c r="AC7" s="83">
        <v>2</v>
      </c>
      <c r="AD7" s="83">
        <f t="shared" si="4"/>
        <v>0</v>
      </c>
      <c r="AE7" s="125">
        <f t="shared" si="5"/>
        <v>0</v>
      </c>
    </row>
    <row r="8" spans="1:31" ht="30" customHeight="1" x14ac:dyDescent="0.25">
      <c r="A8" s="4" t="str">
        <f t="shared" si="2"/>
        <v>Московский</v>
      </c>
      <c r="B8" s="12" t="str">
        <f t="shared" si="0"/>
        <v>ГБОУ СОШ №519</v>
      </c>
      <c r="C8" s="6">
        <f t="shared" si="0"/>
        <v>11519</v>
      </c>
      <c r="D8" s="6" t="str">
        <f t="shared" si="0"/>
        <v>СОШ</v>
      </c>
      <c r="E8" s="8" t="str">
        <f t="shared" si="0"/>
        <v>3а</v>
      </c>
      <c r="F8" s="8">
        <f t="shared" si="0"/>
        <v>95</v>
      </c>
      <c r="G8" s="8">
        <f t="shared" si="0"/>
        <v>91</v>
      </c>
      <c r="H8" s="8">
        <f t="shared" si="3"/>
        <v>11519005</v>
      </c>
      <c r="I8" s="9">
        <v>0</v>
      </c>
      <c r="J8" s="9"/>
      <c r="K8" s="10">
        <v>1</v>
      </c>
      <c r="L8" s="10"/>
      <c r="M8" s="9">
        <v>0</v>
      </c>
      <c r="N8" s="9"/>
      <c r="O8" s="10"/>
      <c r="P8" s="10">
        <v>1</v>
      </c>
      <c r="Q8" s="9"/>
      <c r="R8" s="9">
        <v>2</v>
      </c>
      <c r="S8" s="10">
        <v>0</v>
      </c>
      <c r="T8" s="10"/>
      <c r="U8" s="9"/>
      <c r="V8" s="9">
        <v>0</v>
      </c>
      <c r="W8" s="10"/>
      <c r="X8" s="10">
        <v>1</v>
      </c>
      <c r="Y8" s="9">
        <v>1</v>
      </c>
      <c r="Z8" s="9"/>
      <c r="AA8" s="42">
        <f t="shared" si="1"/>
        <v>6</v>
      </c>
      <c r="AC8" s="83">
        <v>3</v>
      </c>
      <c r="AD8" s="83">
        <f t="shared" si="4"/>
        <v>0</v>
      </c>
      <c r="AE8" s="125">
        <f t="shared" si="5"/>
        <v>0</v>
      </c>
    </row>
    <row r="9" spans="1:31" ht="30" customHeight="1" x14ac:dyDescent="0.25">
      <c r="A9" s="4" t="str">
        <f t="shared" si="2"/>
        <v>Московский</v>
      </c>
      <c r="B9" s="12" t="str">
        <f t="shared" si="0"/>
        <v>ГБОУ СОШ №519</v>
      </c>
      <c r="C9" s="6">
        <f t="shared" si="0"/>
        <v>11519</v>
      </c>
      <c r="D9" s="6" t="str">
        <f t="shared" si="0"/>
        <v>СОШ</v>
      </c>
      <c r="E9" s="8" t="str">
        <f t="shared" si="0"/>
        <v>3а</v>
      </c>
      <c r="F9" s="8">
        <f t="shared" si="0"/>
        <v>95</v>
      </c>
      <c r="G9" s="8">
        <f t="shared" si="0"/>
        <v>91</v>
      </c>
      <c r="H9" s="8">
        <f t="shared" si="3"/>
        <v>11519006</v>
      </c>
      <c r="I9" s="9"/>
      <c r="J9" s="9">
        <v>1</v>
      </c>
      <c r="K9" s="10"/>
      <c r="L9" s="10">
        <v>1</v>
      </c>
      <c r="M9" s="9"/>
      <c r="N9" s="9">
        <v>1</v>
      </c>
      <c r="O9" s="10">
        <v>1</v>
      </c>
      <c r="P9" s="10"/>
      <c r="Q9" s="9"/>
      <c r="R9" s="9">
        <v>2</v>
      </c>
      <c r="S9" s="10">
        <v>0</v>
      </c>
      <c r="T9" s="10"/>
      <c r="U9" s="9"/>
      <c r="V9" s="9">
        <v>0</v>
      </c>
      <c r="W9" s="10">
        <v>2</v>
      </c>
      <c r="X9" s="10"/>
      <c r="Y9" s="9">
        <v>0</v>
      </c>
      <c r="Z9" s="9"/>
      <c r="AA9" s="42">
        <f t="shared" si="1"/>
        <v>8</v>
      </c>
      <c r="AC9" s="83">
        <v>4</v>
      </c>
      <c r="AD9" s="83">
        <f t="shared" si="4"/>
        <v>3</v>
      </c>
      <c r="AE9" s="125">
        <f t="shared" si="5"/>
        <v>3.2967032967032968E-2</v>
      </c>
    </row>
    <row r="10" spans="1:31" ht="30" customHeight="1" x14ac:dyDescent="0.25">
      <c r="A10" s="4" t="str">
        <f t="shared" si="2"/>
        <v>Московский</v>
      </c>
      <c r="B10" s="12" t="str">
        <f t="shared" si="0"/>
        <v>ГБОУ СОШ №519</v>
      </c>
      <c r="C10" s="6">
        <f t="shared" si="0"/>
        <v>11519</v>
      </c>
      <c r="D10" s="6" t="str">
        <f t="shared" si="0"/>
        <v>СОШ</v>
      </c>
      <c r="E10" s="8" t="str">
        <f t="shared" si="0"/>
        <v>3а</v>
      </c>
      <c r="F10" s="8">
        <f t="shared" si="0"/>
        <v>95</v>
      </c>
      <c r="G10" s="8">
        <f t="shared" si="0"/>
        <v>91</v>
      </c>
      <c r="H10" s="8">
        <f t="shared" si="3"/>
        <v>11519007</v>
      </c>
      <c r="I10" s="9">
        <v>0</v>
      </c>
      <c r="J10" s="9"/>
      <c r="K10" s="10"/>
      <c r="L10" s="10">
        <v>0</v>
      </c>
      <c r="M10" s="9">
        <v>1</v>
      </c>
      <c r="N10" s="9"/>
      <c r="O10" s="10">
        <v>1</v>
      </c>
      <c r="P10" s="10"/>
      <c r="Q10" s="9">
        <v>2</v>
      </c>
      <c r="R10" s="9"/>
      <c r="S10" s="10">
        <v>0</v>
      </c>
      <c r="T10" s="10"/>
      <c r="U10" s="9"/>
      <c r="V10" s="9">
        <v>1</v>
      </c>
      <c r="W10" s="10">
        <v>1</v>
      </c>
      <c r="X10" s="10"/>
      <c r="Y10" s="9">
        <v>1</v>
      </c>
      <c r="Z10" s="9"/>
      <c r="AA10" s="42">
        <f t="shared" si="1"/>
        <v>7</v>
      </c>
      <c r="AC10" s="83">
        <v>5</v>
      </c>
      <c r="AD10" s="83">
        <f t="shared" si="4"/>
        <v>6</v>
      </c>
      <c r="AE10" s="125">
        <f t="shared" si="5"/>
        <v>6.5934065934065936E-2</v>
      </c>
    </row>
    <row r="11" spans="1:31" ht="30" customHeight="1" x14ac:dyDescent="0.25">
      <c r="A11" s="4" t="str">
        <f t="shared" si="2"/>
        <v>Московский</v>
      </c>
      <c r="B11" s="12" t="str">
        <f t="shared" si="0"/>
        <v>ГБОУ СОШ №519</v>
      </c>
      <c r="C11" s="6">
        <f t="shared" si="0"/>
        <v>11519</v>
      </c>
      <c r="D11" s="6" t="str">
        <f t="shared" si="0"/>
        <v>СОШ</v>
      </c>
      <c r="E11" s="8" t="str">
        <f t="shared" si="0"/>
        <v>3а</v>
      </c>
      <c r="F11" s="8">
        <f t="shared" si="0"/>
        <v>95</v>
      </c>
      <c r="G11" s="8">
        <f t="shared" si="0"/>
        <v>91</v>
      </c>
      <c r="H11" s="8">
        <f t="shared" si="3"/>
        <v>11519008</v>
      </c>
      <c r="I11" s="9">
        <v>1</v>
      </c>
      <c r="J11" s="9"/>
      <c r="K11" s="10">
        <v>0</v>
      </c>
      <c r="L11" s="10"/>
      <c r="M11" s="9">
        <v>1</v>
      </c>
      <c r="N11" s="9"/>
      <c r="O11" s="10">
        <v>2</v>
      </c>
      <c r="P11" s="10"/>
      <c r="Q11" s="9"/>
      <c r="R11" s="9">
        <v>2</v>
      </c>
      <c r="S11" s="10"/>
      <c r="T11" s="10">
        <v>0</v>
      </c>
      <c r="U11" s="9">
        <v>1</v>
      </c>
      <c r="V11" s="9"/>
      <c r="W11" s="10"/>
      <c r="X11" s="10">
        <v>2</v>
      </c>
      <c r="Y11" s="9"/>
      <c r="Z11" s="9">
        <v>0</v>
      </c>
      <c r="AA11" s="42">
        <f t="shared" si="1"/>
        <v>9</v>
      </c>
      <c r="AC11" s="83">
        <v>6</v>
      </c>
      <c r="AD11" s="83">
        <f t="shared" si="4"/>
        <v>4</v>
      </c>
      <c r="AE11" s="125">
        <f t="shared" si="5"/>
        <v>4.3956043956043959E-2</v>
      </c>
    </row>
    <row r="12" spans="1:31" ht="30" customHeight="1" x14ac:dyDescent="0.25">
      <c r="A12" s="4" t="str">
        <f t="shared" si="2"/>
        <v>Московский</v>
      </c>
      <c r="B12" s="12" t="str">
        <f t="shared" si="0"/>
        <v>ГБОУ СОШ №519</v>
      </c>
      <c r="C12" s="6">
        <f t="shared" si="0"/>
        <v>11519</v>
      </c>
      <c r="D12" s="6" t="str">
        <f t="shared" si="0"/>
        <v>СОШ</v>
      </c>
      <c r="E12" s="8" t="str">
        <f t="shared" si="0"/>
        <v>3а</v>
      </c>
      <c r="F12" s="8">
        <f t="shared" si="0"/>
        <v>95</v>
      </c>
      <c r="G12" s="8">
        <f t="shared" si="0"/>
        <v>91</v>
      </c>
      <c r="H12" s="8">
        <f t="shared" si="3"/>
        <v>11519009</v>
      </c>
      <c r="I12" s="9">
        <v>2</v>
      </c>
      <c r="J12" s="9"/>
      <c r="K12" s="10"/>
      <c r="L12" s="10">
        <v>1</v>
      </c>
      <c r="M12" s="9">
        <v>1</v>
      </c>
      <c r="N12" s="9"/>
      <c r="O12" s="10">
        <v>2</v>
      </c>
      <c r="P12" s="10"/>
      <c r="Q12" s="9"/>
      <c r="R12" s="9">
        <v>2</v>
      </c>
      <c r="S12" s="10">
        <v>1</v>
      </c>
      <c r="T12" s="10"/>
      <c r="U12" s="9">
        <v>0</v>
      </c>
      <c r="V12" s="9"/>
      <c r="W12" s="10">
        <v>2</v>
      </c>
      <c r="X12" s="10"/>
      <c r="Y12" s="9">
        <v>1</v>
      </c>
      <c r="Z12" s="9"/>
      <c r="AA12" s="42">
        <f t="shared" si="1"/>
        <v>12</v>
      </c>
      <c r="AC12" s="83">
        <v>7</v>
      </c>
      <c r="AD12" s="83">
        <f t="shared" si="4"/>
        <v>7</v>
      </c>
      <c r="AE12" s="125">
        <f t="shared" si="5"/>
        <v>7.6923076923076927E-2</v>
      </c>
    </row>
    <row r="13" spans="1:31" ht="30" customHeight="1" x14ac:dyDescent="0.25">
      <c r="A13" s="4" t="str">
        <f t="shared" si="2"/>
        <v>Московский</v>
      </c>
      <c r="B13" s="12" t="str">
        <f t="shared" si="0"/>
        <v>ГБОУ СОШ №519</v>
      </c>
      <c r="C13" s="6">
        <f t="shared" si="0"/>
        <v>11519</v>
      </c>
      <c r="D13" s="6" t="str">
        <f t="shared" si="0"/>
        <v>СОШ</v>
      </c>
      <c r="E13" s="8" t="str">
        <f t="shared" si="0"/>
        <v>3а</v>
      </c>
      <c r="F13" s="8">
        <f t="shared" si="0"/>
        <v>95</v>
      </c>
      <c r="G13" s="8">
        <f t="shared" si="0"/>
        <v>91</v>
      </c>
      <c r="H13" s="8">
        <f t="shared" si="3"/>
        <v>11519010</v>
      </c>
      <c r="I13" s="9"/>
      <c r="J13" s="9">
        <v>2</v>
      </c>
      <c r="K13" s="10">
        <v>1</v>
      </c>
      <c r="L13" s="10"/>
      <c r="M13" s="9">
        <v>1</v>
      </c>
      <c r="N13" s="9"/>
      <c r="O13" s="10"/>
      <c r="P13" s="10">
        <v>2</v>
      </c>
      <c r="Q13" s="9"/>
      <c r="R13" s="9">
        <v>2</v>
      </c>
      <c r="S13" s="10">
        <v>1</v>
      </c>
      <c r="T13" s="10"/>
      <c r="U13" s="9">
        <v>0</v>
      </c>
      <c r="V13" s="9"/>
      <c r="W13" s="10">
        <v>2</v>
      </c>
      <c r="X13" s="10"/>
      <c r="Y13" s="9">
        <v>1</v>
      </c>
      <c r="Z13" s="9"/>
      <c r="AA13" s="42">
        <f t="shared" si="1"/>
        <v>12</v>
      </c>
      <c r="AC13" s="83">
        <v>8</v>
      </c>
      <c r="AD13" s="83">
        <f t="shared" si="4"/>
        <v>10</v>
      </c>
      <c r="AE13" s="125">
        <f t="shared" si="5"/>
        <v>0.10989010989010989</v>
      </c>
    </row>
    <row r="14" spans="1:31" ht="30" customHeight="1" x14ac:dyDescent="0.25">
      <c r="A14" s="4" t="str">
        <f t="shared" si="2"/>
        <v>Московский</v>
      </c>
      <c r="B14" s="12" t="str">
        <f t="shared" si="0"/>
        <v>ГБОУ СОШ №519</v>
      </c>
      <c r="C14" s="6">
        <f t="shared" si="0"/>
        <v>11519</v>
      </c>
      <c r="D14" s="6" t="str">
        <f t="shared" si="0"/>
        <v>СОШ</v>
      </c>
      <c r="E14" s="8" t="str">
        <f t="shared" si="0"/>
        <v>3а</v>
      </c>
      <c r="F14" s="8">
        <f t="shared" si="0"/>
        <v>95</v>
      </c>
      <c r="G14" s="8">
        <f t="shared" si="0"/>
        <v>91</v>
      </c>
      <c r="H14" s="8">
        <f t="shared" si="3"/>
        <v>11519011</v>
      </c>
      <c r="I14" s="9">
        <v>0</v>
      </c>
      <c r="J14" s="9"/>
      <c r="K14" s="10">
        <v>0</v>
      </c>
      <c r="L14" s="10"/>
      <c r="M14" s="9">
        <v>1</v>
      </c>
      <c r="N14" s="9"/>
      <c r="O14" s="10">
        <v>1</v>
      </c>
      <c r="P14" s="10"/>
      <c r="Q14" s="9">
        <v>2</v>
      </c>
      <c r="R14" s="9"/>
      <c r="S14" s="10"/>
      <c r="T14" s="10">
        <v>1</v>
      </c>
      <c r="U14" s="9">
        <v>1</v>
      </c>
      <c r="V14" s="9"/>
      <c r="W14" s="10"/>
      <c r="X14" s="10">
        <v>2</v>
      </c>
      <c r="Y14" s="9">
        <v>1</v>
      </c>
      <c r="Z14" s="9"/>
      <c r="AA14" s="42">
        <f t="shared" si="1"/>
        <v>9</v>
      </c>
      <c r="AC14" s="83">
        <v>9</v>
      </c>
      <c r="AD14" s="83">
        <f t="shared" si="4"/>
        <v>13</v>
      </c>
      <c r="AE14" s="125">
        <f t="shared" si="5"/>
        <v>0.14285714285714285</v>
      </c>
    </row>
    <row r="15" spans="1:31" ht="30" customHeight="1" x14ac:dyDescent="0.25">
      <c r="A15" s="4" t="str">
        <f t="shared" si="2"/>
        <v>Московский</v>
      </c>
      <c r="B15" s="12" t="str">
        <f t="shared" si="0"/>
        <v>ГБОУ СОШ №519</v>
      </c>
      <c r="C15" s="6">
        <f t="shared" si="0"/>
        <v>11519</v>
      </c>
      <c r="D15" s="6" t="str">
        <f t="shared" si="0"/>
        <v>СОШ</v>
      </c>
      <c r="E15" s="8" t="str">
        <f t="shared" si="0"/>
        <v>3а</v>
      </c>
      <c r="F15" s="8">
        <f t="shared" si="0"/>
        <v>95</v>
      </c>
      <c r="G15" s="8">
        <f t="shared" si="0"/>
        <v>91</v>
      </c>
      <c r="H15" s="8">
        <f t="shared" si="3"/>
        <v>11519012</v>
      </c>
      <c r="I15" s="9"/>
      <c r="J15" s="9">
        <v>2</v>
      </c>
      <c r="K15" s="10"/>
      <c r="L15" s="10">
        <v>1</v>
      </c>
      <c r="M15" s="9">
        <v>1</v>
      </c>
      <c r="N15" s="9"/>
      <c r="O15" s="10"/>
      <c r="P15" s="10">
        <v>2</v>
      </c>
      <c r="Q15" s="9">
        <v>2</v>
      </c>
      <c r="R15" s="9"/>
      <c r="S15" s="10"/>
      <c r="T15" s="10">
        <v>1</v>
      </c>
      <c r="U15" s="9">
        <v>1</v>
      </c>
      <c r="V15" s="9"/>
      <c r="W15" s="10"/>
      <c r="X15" s="10">
        <v>2</v>
      </c>
      <c r="Y15" s="9">
        <v>1</v>
      </c>
      <c r="Z15" s="9"/>
      <c r="AA15" s="42">
        <f t="shared" si="1"/>
        <v>13</v>
      </c>
      <c r="AC15" s="83">
        <v>10</v>
      </c>
      <c r="AD15" s="83">
        <f t="shared" si="4"/>
        <v>15</v>
      </c>
      <c r="AE15" s="125">
        <f t="shared" si="5"/>
        <v>0.16483516483516483</v>
      </c>
    </row>
    <row r="16" spans="1:31" ht="30" customHeight="1" x14ac:dyDescent="0.25">
      <c r="A16" s="4" t="str">
        <f t="shared" si="2"/>
        <v>Московский</v>
      </c>
      <c r="B16" s="12" t="str">
        <f t="shared" si="0"/>
        <v>ГБОУ СОШ №519</v>
      </c>
      <c r="C16" s="6">
        <f t="shared" si="0"/>
        <v>11519</v>
      </c>
      <c r="D16" s="6" t="str">
        <f t="shared" si="0"/>
        <v>СОШ</v>
      </c>
      <c r="E16" s="8" t="str">
        <f t="shared" si="0"/>
        <v>3а</v>
      </c>
      <c r="F16" s="8">
        <f t="shared" si="0"/>
        <v>95</v>
      </c>
      <c r="G16" s="8">
        <f t="shared" si="0"/>
        <v>91</v>
      </c>
      <c r="H16" s="8">
        <f t="shared" si="3"/>
        <v>11519013</v>
      </c>
      <c r="I16" s="9">
        <v>0</v>
      </c>
      <c r="J16" s="9"/>
      <c r="K16" s="10"/>
      <c r="L16" s="10">
        <v>1</v>
      </c>
      <c r="M16" s="9">
        <v>1</v>
      </c>
      <c r="N16" s="9"/>
      <c r="O16" s="10">
        <v>1</v>
      </c>
      <c r="P16" s="10"/>
      <c r="Q16" s="9"/>
      <c r="R16" s="9">
        <v>2</v>
      </c>
      <c r="S16" s="10">
        <v>1</v>
      </c>
      <c r="T16" s="10"/>
      <c r="U16" s="9">
        <v>1</v>
      </c>
      <c r="V16" s="9"/>
      <c r="W16" s="10">
        <v>1</v>
      </c>
      <c r="X16" s="10"/>
      <c r="Y16" s="9">
        <v>1</v>
      </c>
      <c r="Z16" s="9"/>
      <c r="AA16" s="42">
        <f t="shared" si="1"/>
        <v>9</v>
      </c>
      <c r="AC16" s="83">
        <v>11</v>
      </c>
      <c r="AD16" s="83">
        <f t="shared" si="4"/>
        <v>11</v>
      </c>
      <c r="AE16" s="125">
        <f t="shared" si="5"/>
        <v>0.12087912087912088</v>
      </c>
    </row>
    <row r="17" spans="1:31" ht="30" customHeight="1" x14ac:dyDescent="0.25">
      <c r="A17" s="4" t="str">
        <f t="shared" si="2"/>
        <v>Московский</v>
      </c>
      <c r="B17" s="12" t="str">
        <f t="shared" si="0"/>
        <v>ГБОУ СОШ №519</v>
      </c>
      <c r="C17" s="6">
        <f t="shared" si="0"/>
        <v>11519</v>
      </c>
      <c r="D17" s="6" t="str">
        <f t="shared" si="0"/>
        <v>СОШ</v>
      </c>
      <c r="E17" s="8" t="str">
        <f t="shared" si="0"/>
        <v>3а</v>
      </c>
      <c r="F17" s="8">
        <f t="shared" si="0"/>
        <v>95</v>
      </c>
      <c r="G17" s="8">
        <f t="shared" si="0"/>
        <v>91</v>
      </c>
      <c r="H17" s="8">
        <f t="shared" si="3"/>
        <v>11519014</v>
      </c>
      <c r="I17" s="9"/>
      <c r="J17" s="9">
        <v>2</v>
      </c>
      <c r="K17" s="10"/>
      <c r="L17" s="10">
        <v>1</v>
      </c>
      <c r="M17" s="9">
        <v>1</v>
      </c>
      <c r="N17" s="9"/>
      <c r="O17" s="10">
        <v>2</v>
      </c>
      <c r="P17" s="10"/>
      <c r="Q17" s="9">
        <v>2</v>
      </c>
      <c r="R17" s="9"/>
      <c r="S17" s="10">
        <v>1</v>
      </c>
      <c r="T17" s="10"/>
      <c r="U17" s="9">
        <v>1</v>
      </c>
      <c r="V17" s="9"/>
      <c r="W17" s="10">
        <v>2</v>
      </c>
      <c r="X17" s="10"/>
      <c r="Y17" s="9"/>
      <c r="Z17" s="9">
        <v>1</v>
      </c>
      <c r="AA17" s="42">
        <f t="shared" si="1"/>
        <v>13</v>
      </c>
      <c r="AC17" s="83">
        <v>12</v>
      </c>
      <c r="AD17" s="83">
        <f t="shared" si="4"/>
        <v>17</v>
      </c>
      <c r="AE17" s="125">
        <f t="shared" si="5"/>
        <v>0.18681318681318682</v>
      </c>
    </row>
    <row r="18" spans="1:31" ht="30" customHeight="1" x14ac:dyDescent="0.25">
      <c r="A18" s="4" t="str">
        <f t="shared" si="2"/>
        <v>Московский</v>
      </c>
      <c r="B18" s="12" t="str">
        <f t="shared" si="0"/>
        <v>ГБОУ СОШ №519</v>
      </c>
      <c r="C18" s="6">
        <f t="shared" si="0"/>
        <v>11519</v>
      </c>
      <c r="D18" s="6" t="str">
        <f t="shared" si="0"/>
        <v>СОШ</v>
      </c>
      <c r="E18" s="8" t="str">
        <f t="shared" si="0"/>
        <v>3а</v>
      </c>
      <c r="F18" s="8">
        <f t="shared" si="0"/>
        <v>95</v>
      </c>
      <c r="G18" s="8">
        <f t="shared" si="0"/>
        <v>91</v>
      </c>
      <c r="H18" s="8">
        <f t="shared" si="3"/>
        <v>11519015</v>
      </c>
      <c r="I18" s="9"/>
      <c r="J18" s="9">
        <v>2</v>
      </c>
      <c r="K18" s="10"/>
      <c r="L18" s="10">
        <v>1</v>
      </c>
      <c r="M18" s="9">
        <v>1</v>
      </c>
      <c r="N18" s="9"/>
      <c r="O18" s="10">
        <v>2</v>
      </c>
      <c r="P18" s="10"/>
      <c r="Q18" s="9"/>
      <c r="R18" s="9">
        <v>2</v>
      </c>
      <c r="S18" s="10">
        <v>0</v>
      </c>
      <c r="T18" s="10"/>
      <c r="U18" s="9">
        <v>0</v>
      </c>
      <c r="V18" s="9"/>
      <c r="W18" s="10">
        <v>2</v>
      </c>
      <c r="X18" s="10"/>
      <c r="Y18" s="9">
        <v>1</v>
      </c>
      <c r="Z18" s="9"/>
      <c r="AA18" s="42">
        <f t="shared" si="1"/>
        <v>11</v>
      </c>
      <c r="AC18" s="83">
        <v>13</v>
      </c>
      <c r="AD18" s="83">
        <f t="shared" si="4"/>
        <v>5</v>
      </c>
      <c r="AE18" s="125">
        <f t="shared" si="5"/>
        <v>5.4945054945054944E-2</v>
      </c>
    </row>
    <row r="19" spans="1:31" ht="30" customHeight="1" x14ac:dyDescent="0.25">
      <c r="A19" s="4" t="str">
        <f t="shared" si="2"/>
        <v>Московский</v>
      </c>
      <c r="B19" s="12" t="str">
        <f t="shared" si="0"/>
        <v>ГБОУ СОШ №519</v>
      </c>
      <c r="C19" s="6">
        <f t="shared" si="0"/>
        <v>11519</v>
      </c>
      <c r="D19" s="6" t="str">
        <f t="shared" si="0"/>
        <v>СОШ</v>
      </c>
      <c r="E19" s="8" t="str">
        <f t="shared" si="0"/>
        <v>3а</v>
      </c>
      <c r="F19" s="8">
        <f t="shared" si="0"/>
        <v>95</v>
      </c>
      <c r="G19" s="8">
        <f t="shared" si="0"/>
        <v>91</v>
      </c>
      <c r="H19" s="8">
        <f t="shared" si="3"/>
        <v>11519016</v>
      </c>
      <c r="I19" s="9"/>
      <c r="J19" s="9">
        <v>2</v>
      </c>
      <c r="K19" s="10"/>
      <c r="L19" s="10">
        <v>1</v>
      </c>
      <c r="M19" s="9">
        <v>0</v>
      </c>
      <c r="N19" s="9"/>
      <c r="O19" s="10"/>
      <c r="P19" s="10">
        <v>2</v>
      </c>
      <c r="Q19" s="9"/>
      <c r="R19" s="9">
        <v>2</v>
      </c>
      <c r="S19" s="10">
        <v>0</v>
      </c>
      <c r="T19" s="10"/>
      <c r="U19" s="9"/>
      <c r="V19" s="9">
        <v>0</v>
      </c>
      <c r="W19" s="10">
        <v>2</v>
      </c>
      <c r="X19" s="10"/>
      <c r="Y19" s="9"/>
      <c r="Z19" s="9">
        <v>0</v>
      </c>
      <c r="AA19" s="42">
        <f t="shared" si="1"/>
        <v>9</v>
      </c>
      <c r="AC19" s="52"/>
      <c r="AD19" s="85">
        <f>SUM(AD5:AD18)</f>
        <v>91</v>
      </c>
      <c r="AE19" s="52"/>
    </row>
    <row r="20" spans="1:31" ht="30" customHeight="1" x14ac:dyDescent="0.25">
      <c r="A20" s="4" t="str">
        <f t="shared" si="2"/>
        <v>Московский</v>
      </c>
      <c r="B20" s="12" t="str">
        <f t="shared" si="0"/>
        <v>ГБОУ СОШ №519</v>
      </c>
      <c r="C20" s="6">
        <f t="shared" si="0"/>
        <v>11519</v>
      </c>
      <c r="D20" s="6" t="str">
        <f t="shared" si="0"/>
        <v>СОШ</v>
      </c>
      <c r="E20" s="8" t="str">
        <f t="shared" si="0"/>
        <v>3а</v>
      </c>
      <c r="F20" s="8">
        <f t="shared" si="0"/>
        <v>95</v>
      </c>
      <c r="G20" s="8">
        <f t="shared" si="0"/>
        <v>91</v>
      </c>
      <c r="H20" s="8">
        <f t="shared" si="3"/>
        <v>11519017</v>
      </c>
      <c r="I20" s="9">
        <v>2</v>
      </c>
      <c r="J20" s="9"/>
      <c r="K20" s="10">
        <v>1</v>
      </c>
      <c r="L20" s="10"/>
      <c r="M20" s="9">
        <v>1</v>
      </c>
      <c r="N20" s="9"/>
      <c r="O20" s="10">
        <v>2</v>
      </c>
      <c r="P20" s="10"/>
      <c r="Q20" s="9">
        <v>2</v>
      </c>
      <c r="R20" s="9"/>
      <c r="S20" s="10"/>
      <c r="T20" s="10">
        <v>0</v>
      </c>
      <c r="U20" s="9">
        <v>1</v>
      </c>
      <c r="V20" s="9"/>
      <c r="W20" s="10">
        <v>2</v>
      </c>
      <c r="X20" s="10"/>
      <c r="Y20" s="9">
        <v>1</v>
      </c>
      <c r="Z20" s="9"/>
      <c r="AA20" s="42">
        <f t="shared" si="1"/>
        <v>12</v>
      </c>
    </row>
    <row r="21" spans="1:31" ht="30" customHeight="1" x14ac:dyDescent="0.25">
      <c r="A21" s="4" t="str">
        <f t="shared" si="2"/>
        <v>Московский</v>
      </c>
      <c r="B21" s="12" t="str">
        <f t="shared" si="2"/>
        <v>ГБОУ СОШ №519</v>
      </c>
      <c r="C21" s="6">
        <f t="shared" si="2"/>
        <v>11519</v>
      </c>
      <c r="D21" s="6" t="str">
        <f t="shared" si="2"/>
        <v>СОШ</v>
      </c>
      <c r="E21" s="8" t="str">
        <f t="shared" si="2"/>
        <v>3а</v>
      </c>
      <c r="F21" s="8">
        <f t="shared" si="2"/>
        <v>95</v>
      </c>
      <c r="G21" s="8">
        <f t="shared" si="2"/>
        <v>91</v>
      </c>
      <c r="H21" s="8">
        <f t="shared" si="3"/>
        <v>11519018</v>
      </c>
      <c r="I21" s="9"/>
      <c r="J21" s="9">
        <v>2</v>
      </c>
      <c r="K21" s="10">
        <v>1</v>
      </c>
      <c r="L21" s="10"/>
      <c r="M21" s="9"/>
      <c r="N21" s="9">
        <v>1</v>
      </c>
      <c r="O21" s="10"/>
      <c r="P21" s="10">
        <v>2</v>
      </c>
      <c r="Q21" s="9">
        <v>2</v>
      </c>
      <c r="R21" s="9"/>
      <c r="S21" s="10">
        <v>1</v>
      </c>
      <c r="T21" s="10"/>
      <c r="U21" s="9"/>
      <c r="V21" s="9">
        <v>0</v>
      </c>
      <c r="W21" s="10">
        <v>2</v>
      </c>
      <c r="X21" s="10"/>
      <c r="Y21" s="9"/>
      <c r="Z21" s="9">
        <v>1</v>
      </c>
      <c r="AA21" s="42">
        <f t="shared" si="1"/>
        <v>12</v>
      </c>
    </row>
    <row r="22" spans="1:31" ht="30" customHeight="1" x14ac:dyDescent="0.25">
      <c r="A22" s="4" t="str">
        <f t="shared" ref="A22:G37" si="6">A21</f>
        <v>Московский</v>
      </c>
      <c r="B22" s="12" t="str">
        <f t="shared" si="6"/>
        <v>ГБОУ СОШ №519</v>
      </c>
      <c r="C22" s="6">
        <f t="shared" si="6"/>
        <v>11519</v>
      </c>
      <c r="D22" s="6" t="str">
        <f t="shared" si="6"/>
        <v>СОШ</v>
      </c>
      <c r="E22" s="8" t="str">
        <f t="shared" si="6"/>
        <v>3а</v>
      </c>
      <c r="F22" s="8">
        <f t="shared" si="6"/>
        <v>95</v>
      </c>
      <c r="G22" s="8">
        <f t="shared" si="6"/>
        <v>91</v>
      </c>
      <c r="H22" s="8">
        <f t="shared" si="3"/>
        <v>11519019</v>
      </c>
      <c r="I22" s="9">
        <v>2</v>
      </c>
      <c r="J22" s="9"/>
      <c r="K22" s="10"/>
      <c r="L22" s="10">
        <v>1</v>
      </c>
      <c r="M22" s="9">
        <v>0</v>
      </c>
      <c r="N22" s="9"/>
      <c r="O22" s="10"/>
      <c r="P22" s="10">
        <v>2</v>
      </c>
      <c r="Q22" s="9"/>
      <c r="R22" s="9">
        <v>2</v>
      </c>
      <c r="S22" s="10">
        <v>1</v>
      </c>
      <c r="T22" s="10"/>
      <c r="U22" s="9">
        <v>0</v>
      </c>
      <c r="V22" s="9"/>
      <c r="W22" s="10"/>
      <c r="X22" s="10">
        <v>2</v>
      </c>
      <c r="Y22" s="9">
        <v>1</v>
      </c>
      <c r="Z22" s="9"/>
      <c r="AA22" s="42">
        <f t="shared" si="1"/>
        <v>11</v>
      </c>
    </row>
    <row r="23" spans="1:31" ht="30" customHeight="1" x14ac:dyDescent="0.25">
      <c r="A23" s="4" t="str">
        <f t="shared" si="6"/>
        <v>Московский</v>
      </c>
      <c r="B23" s="12" t="str">
        <f t="shared" si="6"/>
        <v>ГБОУ СОШ №519</v>
      </c>
      <c r="C23" s="6">
        <f t="shared" si="6"/>
        <v>11519</v>
      </c>
      <c r="D23" s="6" t="str">
        <f t="shared" si="6"/>
        <v>СОШ</v>
      </c>
      <c r="E23" s="8" t="str">
        <f t="shared" si="6"/>
        <v>3а</v>
      </c>
      <c r="F23" s="8">
        <f t="shared" si="6"/>
        <v>95</v>
      </c>
      <c r="G23" s="8">
        <f t="shared" si="6"/>
        <v>91</v>
      </c>
      <c r="H23" s="8">
        <f t="shared" si="3"/>
        <v>11519020</v>
      </c>
      <c r="I23" s="9"/>
      <c r="J23" s="9">
        <v>2</v>
      </c>
      <c r="K23" s="10">
        <v>1</v>
      </c>
      <c r="L23" s="10"/>
      <c r="M23" s="9"/>
      <c r="N23" s="9">
        <v>1</v>
      </c>
      <c r="O23" s="10"/>
      <c r="P23" s="10">
        <v>1</v>
      </c>
      <c r="Q23" s="9">
        <v>2</v>
      </c>
      <c r="R23" s="9"/>
      <c r="S23" s="10">
        <v>1</v>
      </c>
      <c r="T23" s="10"/>
      <c r="U23" s="9"/>
      <c r="V23" s="9">
        <v>0</v>
      </c>
      <c r="W23" s="10">
        <v>2</v>
      </c>
      <c r="X23" s="10"/>
      <c r="Y23" s="9">
        <v>1</v>
      </c>
      <c r="Z23" s="9"/>
      <c r="AA23" s="42">
        <f t="shared" si="1"/>
        <v>11</v>
      </c>
    </row>
    <row r="24" spans="1:31" ht="30" customHeight="1" x14ac:dyDescent="0.25">
      <c r="A24" s="4" t="str">
        <f t="shared" si="6"/>
        <v>Московский</v>
      </c>
      <c r="B24" s="12" t="str">
        <f t="shared" si="6"/>
        <v>ГБОУ СОШ №519</v>
      </c>
      <c r="C24" s="6">
        <f t="shared" si="6"/>
        <v>11519</v>
      </c>
      <c r="D24" s="6" t="str">
        <f t="shared" si="6"/>
        <v>СОШ</v>
      </c>
      <c r="E24" s="8" t="str">
        <f t="shared" si="6"/>
        <v>3а</v>
      </c>
      <c r="F24" s="8">
        <f t="shared" si="6"/>
        <v>95</v>
      </c>
      <c r="G24" s="8">
        <f t="shared" si="6"/>
        <v>91</v>
      </c>
      <c r="H24" s="8">
        <f t="shared" si="3"/>
        <v>11519021</v>
      </c>
      <c r="I24" s="9">
        <v>2</v>
      </c>
      <c r="J24" s="9"/>
      <c r="K24" s="10"/>
      <c r="L24" s="10">
        <v>1</v>
      </c>
      <c r="M24" s="9">
        <v>1</v>
      </c>
      <c r="N24" s="9"/>
      <c r="O24" s="10"/>
      <c r="P24" s="10">
        <v>2</v>
      </c>
      <c r="Q24" s="9">
        <v>2</v>
      </c>
      <c r="R24" s="9"/>
      <c r="S24" s="10"/>
      <c r="T24" s="10">
        <v>0</v>
      </c>
      <c r="U24" s="9">
        <v>1</v>
      </c>
      <c r="V24" s="9"/>
      <c r="W24" s="10">
        <v>2</v>
      </c>
      <c r="X24" s="10"/>
      <c r="Y24" s="9"/>
      <c r="Z24" s="9">
        <v>1</v>
      </c>
      <c r="AA24" s="42">
        <f t="shared" si="1"/>
        <v>12</v>
      </c>
    </row>
    <row r="25" spans="1:31" ht="30" customHeight="1" x14ac:dyDescent="0.25">
      <c r="A25" s="4" t="str">
        <f t="shared" si="6"/>
        <v>Московский</v>
      </c>
      <c r="B25" s="12" t="str">
        <f t="shared" si="6"/>
        <v>ГБОУ СОШ №519</v>
      </c>
      <c r="C25" s="6">
        <f t="shared" si="6"/>
        <v>11519</v>
      </c>
      <c r="D25" s="6" t="str">
        <f t="shared" si="6"/>
        <v>СОШ</v>
      </c>
      <c r="E25" s="8" t="str">
        <f t="shared" si="6"/>
        <v>3а</v>
      </c>
      <c r="F25" s="8">
        <f t="shared" si="6"/>
        <v>95</v>
      </c>
      <c r="G25" s="8">
        <f t="shared" si="6"/>
        <v>91</v>
      </c>
      <c r="H25" s="8">
        <f t="shared" si="3"/>
        <v>11519022</v>
      </c>
      <c r="I25" s="9"/>
      <c r="J25" s="9">
        <v>2</v>
      </c>
      <c r="K25" s="10"/>
      <c r="L25" s="10">
        <v>1</v>
      </c>
      <c r="M25" s="9">
        <v>1</v>
      </c>
      <c r="N25" s="9"/>
      <c r="O25" s="10">
        <v>1</v>
      </c>
      <c r="P25" s="10"/>
      <c r="Q25" s="9"/>
      <c r="R25" s="9">
        <v>2</v>
      </c>
      <c r="S25" s="10"/>
      <c r="T25" s="10">
        <v>1</v>
      </c>
      <c r="U25" s="9">
        <v>1</v>
      </c>
      <c r="V25" s="9"/>
      <c r="W25" s="10"/>
      <c r="X25" s="10">
        <v>2</v>
      </c>
      <c r="Y25" s="9">
        <v>1</v>
      </c>
      <c r="Z25" s="9"/>
      <c r="AA25" s="42">
        <f t="shared" si="1"/>
        <v>12</v>
      </c>
    </row>
    <row r="26" spans="1:31" ht="30" customHeight="1" x14ac:dyDescent="0.25">
      <c r="A26" s="4" t="str">
        <f t="shared" si="6"/>
        <v>Московский</v>
      </c>
      <c r="B26" s="12" t="str">
        <f t="shared" si="6"/>
        <v>ГБОУ СОШ №519</v>
      </c>
      <c r="C26" s="6">
        <f t="shared" si="6"/>
        <v>11519</v>
      </c>
      <c r="D26" s="6" t="str">
        <f t="shared" si="6"/>
        <v>СОШ</v>
      </c>
      <c r="E26" s="8" t="str">
        <f t="shared" si="6"/>
        <v>3а</v>
      </c>
      <c r="F26" s="8">
        <f t="shared" si="6"/>
        <v>95</v>
      </c>
      <c r="G26" s="8">
        <f t="shared" si="6"/>
        <v>91</v>
      </c>
      <c r="H26" s="8">
        <f t="shared" si="3"/>
        <v>11519023</v>
      </c>
      <c r="I26" s="9"/>
      <c r="J26" s="9">
        <v>2</v>
      </c>
      <c r="K26" s="10"/>
      <c r="L26" s="10">
        <v>1</v>
      </c>
      <c r="M26" s="9">
        <v>1</v>
      </c>
      <c r="N26" s="9"/>
      <c r="O26" s="10"/>
      <c r="P26" s="10">
        <v>2</v>
      </c>
      <c r="Q26" s="9">
        <v>2</v>
      </c>
      <c r="R26" s="9"/>
      <c r="S26" s="10">
        <v>0</v>
      </c>
      <c r="T26" s="10"/>
      <c r="U26" s="9">
        <v>0</v>
      </c>
      <c r="V26" s="9"/>
      <c r="W26" s="10"/>
      <c r="X26" s="10">
        <v>2</v>
      </c>
      <c r="Y26" s="9"/>
      <c r="Z26" s="9">
        <v>1</v>
      </c>
      <c r="AA26" s="42">
        <f t="shared" si="1"/>
        <v>11</v>
      </c>
    </row>
    <row r="27" spans="1:31" ht="30" customHeight="1" x14ac:dyDescent="0.25">
      <c r="A27" s="4" t="str">
        <f t="shared" si="6"/>
        <v>Московский</v>
      </c>
      <c r="B27" s="12" t="str">
        <f t="shared" si="6"/>
        <v>ГБОУ СОШ №519</v>
      </c>
      <c r="C27" s="6">
        <f t="shared" si="6"/>
        <v>11519</v>
      </c>
      <c r="D27" s="6" t="str">
        <f t="shared" si="6"/>
        <v>СОШ</v>
      </c>
      <c r="E27" s="8" t="str">
        <f t="shared" si="6"/>
        <v>3а</v>
      </c>
      <c r="F27" s="8">
        <f t="shared" si="6"/>
        <v>95</v>
      </c>
      <c r="G27" s="8">
        <f t="shared" si="6"/>
        <v>91</v>
      </c>
      <c r="H27" s="8">
        <f t="shared" si="3"/>
        <v>11519024</v>
      </c>
      <c r="I27" s="9"/>
      <c r="J27" s="9">
        <v>2</v>
      </c>
      <c r="K27" s="10">
        <v>1</v>
      </c>
      <c r="L27" s="10"/>
      <c r="M27" s="9">
        <v>1</v>
      </c>
      <c r="N27" s="9"/>
      <c r="O27" s="10">
        <v>2</v>
      </c>
      <c r="P27" s="10"/>
      <c r="Q27" s="9"/>
      <c r="R27" s="9">
        <v>2</v>
      </c>
      <c r="S27" s="10"/>
      <c r="T27" s="10">
        <v>1</v>
      </c>
      <c r="U27" s="9"/>
      <c r="V27" s="9">
        <v>0</v>
      </c>
      <c r="W27" s="10"/>
      <c r="X27" s="10">
        <v>2</v>
      </c>
      <c r="Y27" s="9">
        <v>1</v>
      </c>
      <c r="Z27" s="9"/>
      <c r="AA27" s="42">
        <f t="shared" si="1"/>
        <v>12</v>
      </c>
    </row>
    <row r="28" spans="1:31" ht="30" customHeight="1" x14ac:dyDescent="0.25">
      <c r="A28" s="4" t="str">
        <f t="shared" si="6"/>
        <v>Московский</v>
      </c>
      <c r="B28" s="12" t="str">
        <f t="shared" si="6"/>
        <v>ГБОУ СОШ №519</v>
      </c>
      <c r="C28" s="6">
        <f t="shared" si="6"/>
        <v>11519</v>
      </c>
      <c r="D28" s="6" t="str">
        <f t="shared" si="6"/>
        <v>СОШ</v>
      </c>
      <c r="E28" s="8" t="str">
        <f t="shared" si="6"/>
        <v>3а</v>
      </c>
      <c r="F28" s="8">
        <f t="shared" si="6"/>
        <v>95</v>
      </c>
      <c r="G28" s="8">
        <f t="shared" si="6"/>
        <v>91</v>
      </c>
      <c r="H28" s="8">
        <f t="shared" si="3"/>
        <v>11519025</v>
      </c>
      <c r="I28" s="9">
        <v>0</v>
      </c>
      <c r="J28" s="9"/>
      <c r="K28" s="10"/>
      <c r="L28" s="10">
        <v>1</v>
      </c>
      <c r="M28" s="9">
        <v>1</v>
      </c>
      <c r="N28" s="9"/>
      <c r="O28" s="10">
        <v>1</v>
      </c>
      <c r="P28" s="10"/>
      <c r="Q28" s="9">
        <v>2</v>
      </c>
      <c r="R28" s="9"/>
      <c r="S28" s="10"/>
      <c r="T28" s="10">
        <v>0</v>
      </c>
      <c r="U28" s="9">
        <v>0</v>
      </c>
      <c r="V28" s="9"/>
      <c r="W28" s="10">
        <v>1</v>
      </c>
      <c r="X28" s="10"/>
      <c r="Y28" s="9">
        <v>1</v>
      </c>
      <c r="Z28" s="9"/>
      <c r="AA28" s="42">
        <f t="shared" si="1"/>
        <v>7</v>
      </c>
    </row>
    <row r="29" spans="1:31" ht="30" customHeight="1" x14ac:dyDescent="0.25">
      <c r="A29" s="4" t="str">
        <f t="shared" si="6"/>
        <v>Московский</v>
      </c>
      <c r="B29" s="12" t="str">
        <f t="shared" si="6"/>
        <v>ГБОУ СОШ №519</v>
      </c>
      <c r="C29" s="6">
        <f t="shared" si="6"/>
        <v>11519</v>
      </c>
      <c r="D29" s="6" t="str">
        <f t="shared" si="6"/>
        <v>СОШ</v>
      </c>
      <c r="E29" s="8" t="str">
        <f t="shared" si="6"/>
        <v>3а</v>
      </c>
      <c r="F29" s="8">
        <f t="shared" si="6"/>
        <v>95</v>
      </c>
      <c r="G29" s="8">
        <f t="shared" si="6"/>
        <v>91</v>
      </c>
      <c r="H29" s="8">
        <f t="shared" si="3"/>
        <v>11519026</v>
      </c>
      <c r="I29" s="9">
        <v>1</v>
      </c>
      <c r="J29" s="9"/>
      <c r="K29" s="10"/>
      <c r="L29" s="10">
        <v>1</v>
      </c>
      <c r="M29" s="9">
        <v>1</v>
      </c>
      <c r="N29" s="9"/>
      <c r="O29" s="10"/>
      <c r="P29" s="10">
        <v>2</v>
      </c>
      <c r="Q29" s="9"/>
      <c r="R29" s="9">
        <v>2</v>
      </c>
      <c r="S29" s="10">
        <v>1</v>
      </c>
      <c r="T29" s="10"/>
      <c r="U29" s="9">
        <v>1</v>
      </c>
      <c r="V29" s="9"/>
      <c r="W29" s="10">
        <v>0</v>
      </c>
      <c r="X29" s="10"/>
      <c r="Y29" s="9">
        <v>1</v>
      </c>
      <c r="Z29" s="9"/>
      <c r="AA29" s="42">
        <f t="shared" si="1"/>
        <v>10</v>
      </c>
    </row>
    <row r="30" spans="1:31" ht="30" customHeight="1" x14ac:dyDescent="0.25">
      <c r="A30" s="4" t="str">
        <f t="shared" si="6"/>
        <v>Московский</v>
      </c>
      <c r="B30" s="12" t="str">
        <f t="shared" si="6"/>
        <v>ГБОУ СОШ №519</v>
      </c>
      <c r="C30" s="6">
        <f t="shared" si="6"/>
        <v>11519</v>
      </c>
      <c r="D30" s="6" t="str">
        <f t="shared" si="6"/>
        <v>СОШ</v>
      </c>
      <c r="E30" s="8" t="str">
        <f t="shared" si="6"/>
        <v>3а</v>
      </c>
      <c r="F30" s="8">
        <f t="shared" si="6"/>
        <v>95</v>
      </c>
      <c r="G30" s="8">
        <f t="shared" si="6"/>
        <v>91</v>
      </c>
      <c r="H30" s="8">
        <f t="shared" si="3"/>
        <v>11519027</v>
      </c>
      <c r="I30" s="9"/>
      <c r="J30" s="9">
        <v>2</v>
      </c>
      <c r="K30" s="10"/>
      <c r="L30" s="10">
        <v>1</v>
      </c>
      <c r="M30" s="9">
        <v>1</v>
      </c>
      <c r="N30" s="9"/>
      <c r="O30" s="10"/>
      <c r="P30" s="10">
        <v>2</v>
      </c>
      <c r="Q30" s="9">
        <v>2</v>
      </c>
      <c r="R30" s="9"/>
      <c r="S30" s="10">
        <v>1</v>
      </c>
      <c r="T30" s="10"/>
      <c r="U30" s="9"/>
      <c r="V30" s="9">
        <v>0</v>
      </c>
      <c r="W30" s="10">
        <v>2</v>
      </c>
      <c r="X30" s="10"/>
      <c r="Y30" s="9">
        <v>1</v>
      </c>
      <c r="Z30" s="9"/>
      <c r="AA30" s="42">
        <f t="shared" si="1"/>
        <v>12</v>
      </c>
    </row>
    <row r="31" spans="1:31" ht="30" customHeight="1" x14ac:dyDescent="0.25">
      <c r="A31" s="4" t="str">
        <f t="shared" si="6"/>
        <v>Московский</v>
      </c>
      <c r="B31" s="12" t="str">
        <f t="shared" si="6"/>
        <v>ГБОУ СОШ №519</v>
      </c>
      <c r="C31" s="6">
        <f t="shared" si="6"/>
        <v>11519</v>
      </c>
      <c r="D31" s="6" t="str">
        <f t="shared" si="6"/>
        <v>СОШ</v>
      </c>
      <c r="E31" s="8" t="str">
        <f t="shared" si="6"/>
        <v>3а</v>
      </c>
      <c r="F31" s="8">
        <f t="shared" si="6"/>
        <v>95</v>
      </c>
      <c r="G31" s="8">
        <f t="shared" si="6"/>
        <v>91</v>
      </c>
      <c r="H31" s="8">
        <f t="shared" si="3"/>
        <v>11519028</v>
      </c>
      <c r="I31" s="9"/>
      <c r="J31" s="9">
        <v>2</v>
      </c>
      <c r="K31" s="10">
        <v>1</v>
      </c>
      <c r="L31" s="10"/>
      <c r="M31" s="9">
        <v>1</v>
      </c>
      <c r="N31" s="9"/>
      <c r="O31" s="10">
        <v>2</v>
      </c>
      <c r="P31" s="10"/>
      <c r="Q31" s="9"/>
      <c r="R31" s="9">
        <v>2</v>
      </c>
      <c r="S31" s="10">
        <v>1</v>
      </c>
      <c r="T31" s="10"/>
      <c r="U31" s="9">
        <v>0</v>
      </c>
      <c r="V31" s="9"/>
      <c r="W31" s="10"/>
      <c r="X31" s="10">
        <v>2</v>
      </c>
      <c r="Y31" s="9">
        <v>1</v>
      </c>
      <c r="Z31" s="9"/>
      <c r="AA31" s="42">
        <f t="shared" si="1"/>
        <v>12</v>
      </c>
    </row>
    <row r="32" spans="1:31" ht="30" customHeight="1" x14ac:dyDescent="0.25">
      <c r="A32" s="4" t="str">
        <f t="shared" si="6"/>
        <v>Московский</v>
      </c>
      <c r="B32" s="12" t="str">
        <f t="shared" si="6"/>
        <v>ГБОУ СОШ №519</v>
      </c>
      <c r="C32" s="6">
        <f t="shared" si="6"/>
        <v>11519</v>
      </c>
      <c r="D32" s="6" t="str">
        <f t="shared" si="6"/>
        <v>СОШ</v>
      </c>
      <c r="E32" s="8" t="str">
        <f t="shared" si="6"/>
        <v>3а</v>
      </c>
      <c r="F32" s="8">
        <f t="shared" si="6"/>
        <v>95</v>
      </c>
      <c r="G32" s="8">
        <f t="shared" si="6"/>
        <v>91</v>
      </c>
      <c r="H32" s="8">
        <f t="shared" si="3"/>
        <v>11519029</v>
      </c>
      <c r="I32" s="9"/>
      <c r="J32" s="9">
        <v>1</v>
      </c>
      <c r="K32" s="10"/>
      <c r="L32" s="10">
        <v>1</v>
      </c>
      <c r="M32" s="9">
        <v>1</v>
      </c>
      <c r="N32" s="9"/>
      <c r="O32" s="10">
        <v>2</v>
      </c>
      <c r="P32" s="10"/>
      <c r="Q32" s="9">
        <v>2</v>
      </c>
      <c r="R32" s="9"/>
      <c r="S32" s="10"/>
      <c r="T32" s="10">
        <v>0</v>
      </c>
      <c r="U32" s="9"/>
      <c r="V32" s="9">
        <v>0</v>
      </c>
      <c r="W32" s="10">
        <v>0</v>
      </c>
      <c r="X32" s="10"/>
      <c r="Y32" s="9">
        <v>1</v>
      </c>
      <c r="Z32" s="9"/>
      <c r="AA32" s="42">
        <f t="shared" si="1"/>
        <v>8</v>
      </c>
    </row>
    <row r="33" spans="1:27" ht="30" customHeight="1" x14ac:dyDescent="0.25">
      <c r="A33" s="4" t="str">
        <f t="shared" si="6"/>
        <v>Московский</v>
      </c>
      <c r="B33" s="12" t="str">
        <f t="shared" si="6"/>
        <v>ГБОУ СОШ №519</v>
      </c>
      <c r="C33" s="6">
        <f t="shared" si="6"/>
        <v>11519</v>
      </c>
      <c r="D33" s="6" t="str">
        <f t="shared" si="6"/>
        <v>СОШ</v>
      </c>
      <c r="E33" s="8" t="str">
        <f t="shared" si="6"/>
        <v>3а</v>
      </c>
      <c r="F33" s="8">
        <f t="shared" si="6"/>
        <v>95</v>
      </c>
      <c r="G33" s="8">
        <f t="shared" si="6"/>
        <v>91</v>
      </c>
      <c r="H33" s="8">
        <f t="shared" si="3"/>
        <v>11519030</v>
      </c>
      <c r="I33" s="9">
        <v>2</v>
      </c>
      <c r="J33" s="9"/>
      <c r="K33" s="10">
        <v>1</v>
      </c>
      <c r="L33" s="10"/>
      <c r="M33" s="9">
        <v>1</v>
      </c>
      <c r="N33" s="9"/>
      <c r="O33" s="10">
        <v>2</v>
      </c>
      <c r="P33" s="10"/>
      <c r="Q33" s="9"/>
      <c r="R33" s="9">
        <v>2</v>
      </c>
      <c r="S33" s="10">
        <v>1</v>
      </c>
      <c r="T33" s="10"/>
      <c r="U33" s="9">
        <v>0</v>
      </c>
      <c r="V33" s="9"/>
      <c r="W33" s="10">
        <v>1</v>
      </c>
      <c r="X33" s="10"/>
      <c r="Y33" s="9"/>
      <c r="Z33" s="9">
        <v>1</v>
      </c>
      <c r="AA33" s="42">
        <f t="shared" si="1"/>
        <v>11</v>
      </c>
    </row>
    <row r="34" spans="1:27" ht="30" customHeight="1" x14ac:dyDescent="0.25">
      <c r="A34" s="4" t="str">
        <f t="shared" si="6"/>
        <v>Московский</v>
      </c>
      <c r="B34" s="12" t="str">
        <f t="shared" si="6"/>
        <v>ГБОУ СОШ №519</v>
      </c>
      <c r="C34" s="6">
        <f t="shared" si="6"/>
        <v>11519</v>
      </c>
      <c r="D34" s="6" t="str">
        <f t="shared" si="6"/>
        <v>СОШ</v>
      </c>
      <c r="E34" s="8" t="str">
        <f t="shared" si="6"/>
        <v>3а</v>
      </c>
      <c r="F34" s="8">
        <f t="shared" si="6"/>
        <v>95</v>
      </c>
      <c r="G34" s="8">
        <f t="shared" si="6"/>
        <v>91</v>
      </c>
      <c r="H34" s="8">
        <f t="shared" si="3"/>
        <v>11519031</v>
      </c>
      <c r="I34" s="9">
        <v>2</v>
      </c>
      <c r="J34" s="9"/>
      <c r="K34" s="10"/>
      <c r="L34" s="10">
        <v>1</v>
      </c>
      <c r="M34" s="9">
        <v>1</v>
      </c>
      <c r="N34" s="9"/>
      <c r="O34" s="10">
        <v>2</v>
      </c>
      <c r="P34" s="10"/>
      <c r="Q34" s="9"/>
      <c r="R34" s="9">
        <v>2</v>
      </c>
      <c r="S34" s="10">
        <v>1</v>
      </c>
      <c r="T34" s="10"/>
      <c r="U34" s="9">
        <v>0</v>
      </c>
      <c r="V34" s="9"/>
      <c r="W34" s="10"/>
      <c r="X34" s="10">
        <v>2</v>
      </c>
      <c r="Y34" s="9">
        <v>1</v>
      </c>
      <c r="Z34" s="9"/>
      <c r="AA34" s="42">
        <f t="shared" si="1"/>
        <v>12</v>
      </c>
    </row>
    <row r="35" spans="1:27" ht="30" customHeight="1" x14ac:dyDescent="0.25">
      <c r="A35" s="4" t="str">
        <f t="shared" si="6"/>
        <v>Московский</v>
      </c>
      <c r="B35" s="12" t="str">
        <f t="shared" si="6"/>
        <v>ГБОУ СОШ №519</v>
      </c>
      <c r="C35" s="6">
        <f t="shared" si="6"/>
        <v>11519</v>
      </c>
      <c r="D35" s="6" t="str">
        <f t="shared" si="6"/>
        <v>СОШ</v>
      </c>
      <c r="E35" s="8" t="str">
        <f t="shared" si="6"/>
        <v>3а</v>
      </c>
      <c r="F35" s="8">
        <f t="shared" si="6"/>
        <v>95</v>
      </c>
      <c r="G35" s="8">
        <f t="shared" si="6"/>
        <v>91</v>
      </c>
      <c r="H35" s="8">
        <f t="shared" si="3"/>
        <v>11519032</v>
      </c>
      <c r="I35" s="9">
        <v>0</v>
      </c>
      <c r="J35" s="9"/>
      <c r="K35" s="10"/>
      <c r="L35" s="10">
        <v>1</v>
      </c>
      <c r="M35" s="9">
        <v>0</v>
      </c>
      <c r="N35" s="9"/>
      <c r="O35" s="10">
        <v>2</v>
      </c>
      <c r="P35" s="10"/>
      <c r="Q35" s="9">
        <v>2</v>
      </c>
      <c r="R35" s="9"/>
      <c r="S35" s="10">
        <v>0</v>
      </c>
      <c r="T35" s="10"/>
      <c r="U35" s="9">
        <v>0</v>
      </c>
      <c r="V35" s="9"/>
      <c r="W35" s="10">
        <v>2</v>
      </c>
      <c r="X35" s="10"/>
      <c r="Y35" s="9">
        <v>1</v>
      </c>
      <c r="Z35" s="9"/>
      <c r="AA35" s="42">
        <f t="shared" si="1"/>
        <v>8</v>
      </c>
    </row>
    <row r="36" spans="1:27" ht="30" customHeight="1" x14ac:dyDescent="0.25">
      <c r="A36" s="4" t="str">
        <f t="shared" si="6"/>
        <v>Московский</v>
      </c>
      <c r="B36" s="12" t="str">
        <f t="shared" si="6"/>
        <v>ГБОУ СОШ №519</v>
      </c>
      <c r="C36" s="6">
        <f t="shared" si="6"/>
        <v>11519</v>
      </c>
      <c r="D36" s="6" t="str">
        <f t="shared" si="6"/>
        <v>СОШ</v>
      </c>
      <c r="E36" s="13" t="s">
        <v>24</v>
      </c>
      <c r="F36" s="8">
        <f t="shared" si="6"/>
        <v>95</v>
      </c>
      <c r="G36" s="8">
        <f t="shared" si="6"/>
        <v>91</v>
      </c>
      <c r="H36" s="8">
        <f t="shared" si="3"/>
        <v>11519033</v>
      </c>
      <c r="I36" s="9">
        <v>0</v>
      </c>
      <c r="J36" s="9"/>
      <c r="K36" s="10"/>
      <c r="L36" s="10">
        <v>1</v>
      </c>
      <c r="M36" s="9">
        <v>1</v>
      </c>
      <c r="N36" s="9"/>
      <c r="O36" s="10">
        <v>2</v>
      </c>
      <c r="P36" s="10"/>
      <c r="Q36" s="9">
        <v>2</v>
      </c>
      <c r="R36" s="9"/>
      <c r="S36" s="10">
        <v>1</v>
      </c>
      <c r="T36" s="10"/>
      <c r="U36" s="9"/>
      <c r="V36" s="9">
        <v>0</v>
      </c>
      <c r="W36" s="10"/>
      <c r="X36" s="10">
        <v>2</v>
      </c>
      <c r="Y36" s="9">
        <v>1</v>
      </c>
      <c r="Z36" s="9"/>
      <c r="AA36" s="42">
        <f>IF(COUNTBLANK(I36:Z36)&lt;=9,SUM(I36:Z36),"Не писал")</f>
        <v>10</v>
      </c>
    </row>
    <row r="37" spans="1:27" ht="30" customHeight="1" x14ac:dyDescent="0.25">
      <c r="A37" s="4" t="str">
        <f t="shared" si="6"/>
        <v>Московский</v>
      </c>
      <c r="B37" s="12" t="str">
        <f t="shared" si="6"/>
        <v>ГБОУ СОШ №519</v>
      </c>
      <c r="C37" s="6">
        <f t="shared" si="6"/>
        <v>11519</v>
      </c>
      <c r="D37" s="6" t="str">
        <f t="shared" si="6"/>
        <v>СОШ</v>
      </c>
      <c r="E37" s="8" t="str">
        <f t="shared" si="6"/>
        <v>3б</v>
      </c>
      <c r="F37" s="8">
        <f t="shared" si="6"/>
        <v>95</v>
      </c>
      <c r="G37" s="8">
        <f t="shared" si="6"/>
        <v>91</v>
      </c>
      <c r="H37" s="8">
        <f t="shared" si="3"/>
        <v>11519034</v>
      </c>
      <c r="I37" s="9"/>
      <c r="J37" s="9">
        <v>2</v>
      </c>
      <c r="K37" s="10"/>
      <c r="L37" s="10">
        <v>1</v>
      </c>
      <c r="M37" s="9">
        <v>0</v>
      </c>
      <c r="N37" s="9"/>
      <c r="O37" s="10">
        <v>1</v>
      </c>
      <c r="P37" s="10"/>
      <c r="Q37" s="9">
        <v>0</v>
      </c>
      <c r="R37" s="9"/>
      <c r="S37" s="10">
        <v>1</v>
      </c>
      <c r="T37" s="10"/>
      <c r="U37" s="9"/>
      <c r="V37" s="9">
        <v>1</v>
      </c>
      <c r="W37" s="10">
        <v>1</v>
      </c>
      <c r="X37" s="10"/>
      <c r="Y37" s="9">
        <v>0</v>
      </c>
      <c r="Z37" s="9"/>
      <c r="AA37" s="42">
        <f t="shared" ref="AA37:AA64" si="7">IF(COUNTBLANK(I37:Z37)&lt;=9,SUM(I37:Z37),"Не писал")</f>
        <v>7</v>
      </c>
    </row>
    <row r="38" spans="1:27" ht="30" customHeight="1" x14ac:dyDescent="0.25">
      <c r="A38" s="4" t="str">
        <f t="shared" ref="A38:G53" si="8">A37</f>
        <v>Московский</v>
      </c>
      <c r="B38" s="12" t="str">
        <f t="shared" si="8"/>
        <v>ГБОУ СОШ №519</v>
      </c>
      <c r="C38" s="6">
        <f t="shared" si="8"/>
        <v>11519</v>
      </c>
      <c r="D38" s="6" t="str">
        <f t="shared" si="8"/>
        <v>СОШ</v>
      </c>
      <c r="E38" s="8" t="str">
        <f t="shared" si="8"/>
        <v>3б</v>
      </c>
      <c r="F38" s="8">
        <f t="shared" si="8"/>
        <v>95</v>
      </c>
      <c r="G38" s="8">
        <f t="shared" si="8"/>
        <v>91</v>
      </c>
      <c r="H38" s="8">
        <f t="shared" si="3"/>
        <v>11519035</v>
      </c>
      <c r="I38" s="9"/>
      <c r="J38" s="9">
        <v>2</v>
      </c>
      <c r="K38" s="10">
        <v>1</v>
      </c>
      <c r="L38" s="10"/>
      <c r="M38" s="9"/>
      <c r="N38" s="9">
        <v>0</v>
      </c>
      <c r="O38" s="10">
        <v>2</v>
      </c>
      <c r="P38" s="10"/>
      <c r="Q38" s="9">
        <v>1</v>
      </c>
      <c r="R38" s="9"/>
      <c r="S38" s="10">
        <v>1</v>
      </c>
      <c r="T38" s="10"/>
      <c r="U38" s="9">
        <v>1</v>
      </c>
      <c r="V38" s="9"/>
      <c r="W38" s="10">
        <v>2</v>
      </c>
      <c r="X38" s="10"/>
      <c r="Y38" s="9"/>
      <c r="Z38" s="9">
        <v>0</v>
      </c>
      <c r="AA38" s="42">
        <f t="shared" si="7"/>
        <v>10</v>
      </c>
    </row>
    <row r="39" spans="1:27" ht="30" customHeight="1" x14ac:dyDescent="0.25">
      <c r="A39" s="4" t="str">
        <f t="shared" si="8"/>
        <v>Московский</v>
      </c>
      <c r="B39" s="12" t="str">
        <f t="shared" si="8"/>
        <v>ГБОУ СОШ №519</v>
      </c>
      <c r="C39" s="6">
        <f t="shared" si="8"/>
        <v>11519</v>
      </c>
      <c r="D39" s="6" t="str">
        <f t="shared" si="8"/>
        <v>СОШ</v>
      </c>
      <c r="E39" s="8" t="str">
        <f t="shared" si="8"/>
        <v>3б</v>
      </c>
      <c r="F39" s="8">
        <f t="shared" si="8"/>
        <v>95</v>
      </c>
      <c r="G39" s="8">
        <f t="shared" si="8"/>
        <v>91</v>
      </c>
      <c r="H39" s="8">
        <f t="shared" si="3"/>
        <v>11519036</v>
      </c>
      <c r="I39" s="9"/>
      <c r="J39" s="9">
        <v>2</v>
      </c>
      <c r="K39" s="10"/>
      <c r="L39" s="10">
        <v>1</v>
      </c>
      <c r="M39" s="9">
        <v>1</v>
      </c>
      <c r="N39" s="9"/>
      <c r="O39" s="10">
        <v>2</v>
      </c>
      <c r="P39" s="10"/>
      <c r="Q39" s="9">
        <v>2</v>
      </c>
      <c r="R39" s="9"/>
      <c r="S39" s="10">
        <v>1</v>
      </c>
      <c r="T39" s="10"/>
      <c r="U39" s="9">
        <v>0</v>
      </c>
      <c r="V39" s="9"/>
      <c r="W39" s="10">
        <v>2</v>
      </c>
      <c r="X39" s="10"/>
      <c r="Y39" s="9">
        <v>1</v>
      </c>
      <c r="Z39" s="9"/>
      <c r="AA39" s="42">
        <f t="shared" si="7"/>
        <v>12</v>
      </c>
    </row>
    <row r="40" spans="1:27" ht="30" customHeight="1" x14ac:dyDescent="0.25">
      <c r="A40" s="4" t="str">
        <f t="shared" si="8"/>
        <v>Московский</v>
      </c>
      <c r="B40" s="12" t="str">
        <f t="shared" si="8"/>
        <v>ГБОУ СОШ №519</v>
      </c>
      <c r="C40" s="6">
        <f t="shared" si="8"/>
        <v>11519</v>
      </c>
      <c r="D40" s="6" t="str">
        <f t="shared" si="8"/>
        <v>СОШ</v>
      </c>
      <c r="E40" s="8" t="str">
        <f t="shared" si="8"/>
        <v>3б</v>
      </c>
      <c r="F40" s="8">
        <f t="shared" si="8"/>
        <v>95</v>
      </c>
      <c r="G40" s="8">
        <f t="shared" si="8"/>
        <v>91</v>
      </c>
      <c r="H40" s="8">
        <f t="shared" si="3"/>
        <v>11519037</v>
      </c>
      <c r="I40" s="9"/>
      <c r="J40" s="9">
        <v>0</v>
      </c>
      <c r="K40" s="10">
        <v>1</v>
      </c>
      <c r="L40" s="10"/>
      <c r="M40" s="9"/>
      <c r="N40" s="9">
        <v>1</v>
      </c>
      <c r="O40" s="10">
        <v>2</v>
      </c>
      <c r="P40" s="10"/>
      <c r="Q40" s="9">
        <v>2</v>
      </c>
      <c r="R40" s="9"/>
      <c r="S40" s="10">
        <v>1</v>
      </c>
      <c r="T40" s="10"/>
      <c r="U40" s="9">
        <v>0</v>
      </c>
      <c r="V40" s="9"/>
      <c r="W40" s="10">
        <v>1</v>
      </c>
      <c r="X40" s="10"/>
      <c r="Y40" s="9">
        <v>1</v>
      </c>
      <c r="Z40" s="9"/>
      <c r="AA40" s="42">
        <f t="shared" si="7"/>
        <v>9</v>
      </c>
    </row>
    <row r="41" spans="1:27" ht="30" customHeight="1" x14ac:dyDescent="0.25">
      <c r="A41" s="4" t="str">
        <f t="shared" si="8"/>
        <v>Московский</v>
      </c>
      <c r="B41" s="12" t="str">
        <f t="shared" si="8"/>
        <v>ГБОУ СОШ №519</v>
      </c>
      <c r="C41" s="6">
        <f t="shared" si="8"/>
        <v>11519</v>
      </c>
      <c r="D41" s="6" t="str">
        <f t="shared" si="8"/>
        <v>СОШ</v>
      </c>
      <c r="E41" s="8" t="str">
        <f t="shared" si="8"/>
        <v>3б</v>
      </c>
      <c r="F41" s="8">
        <f t="shared" si="8"/>
        <v>95</v>
      </c>
      <c r="G41" s="8">
        <f t="shared" si="8"/>
        <v>91</v>
      </c>
      <c r="H41" s="8">
        <f t="shared" si="3"/>
        <v>11519038</v>
      </c>
      <c r="I41" s="9"/>
      <c r="J41" s="9">
        <v>2</v>
      </c>
      <c r="K41" s="10"/>
      <c r="L41" s="10">
        <v>1</v>
      </c>
      <c r="M41" s="9"/>
      <c r="N41" s="9">
        <v>1</v>
      </c>
      <c r="O41" s="10">
        <v>1</v>
      </c>
      <c r="P41" s="10"/>
      <c r="Q41" s="9">
        <v>1</v>
      </c>
      <c r="R41" s="9"/>
      <c r="S41" s="10">
        <v>1</v>
      </c>
      <c r="T41" s="10"/>
      <c r="U41" s="9">
        <v>1</v>
      </c>
      <c r="V41" s="9"/>
      <c r="W41" s="10">
        <v>1</v>
      </c>
      <c r="X41" s="10"/>
      <c r="Y41" s="9">
        <v>0</v>
      </c>
      <c r="Z41" s="9"/>
      <c r="AA41" s="42">
        <f t="shared" si="7"/>
        <v>9</v>
      </c>
    </row>
    <row r="42" spans="1:27" ht="30" customHeight="1" x14ac:dyDescent="0.25">
      <c r="A42" s="4" t="str">
        <f t="shared" si="8"/>
        <v>Московский</v>
      </c>
      <c r="B42" s="12" t="str">
        <f t="shared" si="8"/>
        <v>ГБОУ СОШ №519</v>
      </c>
      <c r="C42" s="6">
        <f t="shared" si="8"/>
        <v>11519</v>
      </c>
      <c r="D42" s="6" t="str">
        <f t="shared" si="8"/>
        <v>СОШ</v>
      </c>
      <c r="E42" s="8" t="str">
        <f t="shared" si="8"/>
        <v>3б</v>
      </c>
      <c r="F42" s="8">
        <f t="shared" si="8"/>
        <v>95</v>
      </c>
      <c r="G42" s="8">
        <f t="shared" si="8"/>
        <v>91</v>
      </c>
      <c r="H42" s="8">
        <f t="shared" si="3"/>
        <v>11519039</v>
      </c>
      <c r="I42" s="9"/>
      <c r="J42" s="9">
        <v>2</v>
      </c>
      <c r="K42" s="10"/>
      <c r="L42" s="10">
        <v>1</v>
      </c>
      <c r="M42" s="9"/>
      <c r="N42" s="9">
        <v>1</v>
      </c>
      <c r="O42" s="10"/>
      <c r="P42" s="10">
        <v>2</v>
      </c>
      <c r="Q42" s="9">
        <v>2</v>
      </c>
      <c r="R42" s="9"/>
      <c r="S42" s="10">
        <v>1</v>
      </c>
      <c r="T42" s="10"/>
      <c r="U42" s="9"/>
      <c r="V42" s="9">
        <v>0</v>
      </c>
      <c r="W42" s="10">
        <v>2</v>
      </c>
      <c r="X42" s="10"/>
      <c r="Y42" s="9">
        <v>1</v>
      </c>
      <c r="Z42" s="9"/>
      <c r="AA42" s="42">
        <f t="shared" si="7"/>
        <v>12</v>
      </c>
    </row>
    <row r="43" spans="1:27" ht="30" customHeight="1" x14ac:dyDescent="0.25">
      <c r="A43" s="4" t="str">
        <f t="shared" si="8"/>
        <v>Московский</v>
      </c>
      <c r="B43" s="12" t="str">
        <f t="shared" si="8"/>
        <v>ГБОУ СОШ №519</v>
      </c>
      <c r="C43" s="6">
        <f t="shared" si="8"/>
        <v>11519</v>
      </c>
      <c r="D43" s="6" t="str">
        <f t="shared" si="8"/>
        <v>СОШ</v>
      </c>
      <c r="E43" s="8" t="str">
        <f t="shared" si="8"/>
        <v>3б</v>
      </c>
      <c r="F43" s="8">
        <f t="shared" si="8"/>
        <v>95</v>
      </c>
      <c r="G43" s="8">
        <f t="shared" si="8"/>
        <v>91</v>
      </c>
      <c r="H43" s="8">
        <f t="shared" si="3"/>
        <v>11519040</v>
      </c>
      <c r="I43" s="9"/>
      <c r="J43" s="9">
        <v>2</v>
      </c>
      <c r="K43" s="10">
        <v>1</v>
      </c>
      <c r="L43" s="10"/>
      <c r="M43" s="9"/>
      <c r="N43" s="9">
        <v>1</v>
      </c>
      <c r="O43" s="10">
        <v>2</v>
      </c>
      <c r="P43" s="10"/>
      <c r="Q43" s="9">
        <v>0</v>
      </c>
      <c r="R43" s="9"/>
      <c r="S43" s="10">
        <v>1</v>
      </c>
      <c r="T43" s="10"/>
      <c r="U43" s="9"/>
      <c r="V43" s="9">
        <v>1</v>
      </c>
      <c r="W43" s="10">
        <v>1</v>
      </c>
      <c r="X43" s="10"/>
      <c r="Y43" s="9">
        <v>1</v>
      </c>
      <c r="Z43" s="9"/>
      <c r="AA43" s="42">
        <f t="shared" si="7"/>
        <v>10</v>
      </c>
    </row>
    <row r="44" spans="1:27" ht="30" customHeight="1" x14ac:dyDescent="0.25">
      <c r="A44" s="4" t="str">
        <f t="shared" si="8"/>
        <v>Московский</v>
      </c>
      <c r="B44" s="12" t="str">
        <f t="shared" si="8"/>
        <v>ГБОУ СОШ №519</v>
      </c>
      <c r="C44" s="6">
        <f t="shared" si="8"/>
        <v>11519</v>
      </c>
      <c r="D44" s="6" t="str">
        <f t="shared" si="8"/>
        <v>СОШ</v>
      </c>
      <c r="E44" s="8" t="str">
        <f t="shared" si="8"/>
        <v>3б</v>
      </c>
      <c r="F44" s="8">
        <f t="shared" si="8"/>
        <v>95</v>
      </c>
      <c r="G44" s="8">
        <f t="shared" si="8"/>
        <v>91</v>
      </c>
      <c r="H44" s="8">
        <f t="shared" si="3"/>
        <v>11519041</v>
      </c>
      <c r="I44" s="9"/>
      <c r="J44" s="9">
        <v>2</v>
      </c>
      <c r="K44" s="10">
        <v>1</v>
      </c>
      <c r="L44" s="10"/>
      <c r="M44" s="9"/>
      <c r="N44" s="9">
        <v>1</v>
      </c>
      <c r="O44" s="10">
        <v>2</v>
      </c>
      <c r="P44" s="10"/>
      <c r="Q44" s="9">
        <v>2</v>
      </c>
      <c r="R44" s="9"/>
      <c r="S44" s="10">
        <v>1</v>
      </c>
      <c r="T44" s="10"/>
      <c r="U44" s="9"/>
      <c r="V44" s="9">
        <v>1</v>
      </c>
      <c r="W44" s="10">
        <v>1</v>
      </c>
      <c r="X44" s="10"/>
      <c r="Y44" s="9">
        <v>1</v>
      </c>
      <c r="Z44" s="9"/>
      <c r="AA44" s="42">
        <f t="shared" si="7"/>
        <v>12</v>
      </c>
    </row>
    <row r="45" spans="1:27" ht="30" customHeight="1" x14ac:dyDescent="0.25">
      <c r="A45" s="4" t="str">
        <f t="shared" si="8"/>
        <v>Московский</v>
      </c>
      <c r="B45" s="12" t="str">
        <f t="shared" si="8"/>
        <v>ГБОУ СОШ №519</v>
      </c>
      <c r="C45" s="6">
        <f t="shared" si="8"/>
        <v>11519</v>
      </c>
      <c r="D45" s="6" t="str">
        <f t="shared" si="8"/>
        <v>СОШ</v>
      </c>
      <c r="E45" s="8" t="str">
        <f t="shared" si="8"/>
        <v>3б</v>
      </c>
      <c r="F45" s="8">
        <f t="shared" si="8"/>
        <v>95</v>
      </c>
      <c r="G45" s="8">
        <f t="shared" si="8"/>
        <v>91</v>
      </c>
      <c r="H45" s="8">
        <f t="shared" si="3"/>
        <v>11519042</v>
      </c>
      <c r="I45" s="9"/>
      <c r="J45" s="9">
        <v>1</v>
      </c>
      <c r="K45" s="10">
        <v>1</v>
      </c>
      <c r="L45" s="10"/>
      <c r="M45" s="9"/>
      <c r="N45" s="9">
        <v>1</v>
      </c>
      <c r="O45" s="10">
        <v>2</v>
      </c>
      <c r="P45" s="10"/>
      <c r="Q45" s="9">
        <v>1</v>
      </c>
      <c r="R45" s="9"/>
      <c r="S45" s="10">
        <v>1</v>
      </c>
      <c r="T45" s="10"/>
      <c r="U45" s="9">
        <v>0</v>
      </c>
      <c r="V45" s="9"/>
      <c r="W45" s="10">
        <v>2</v>
      </c>
      <c r="X45" s="10"/>
      <c r="Y45" s="9">
        <v>1</v>
      </c>
      <c r="Z45" s="9"/>
      <c r="AA45" s="42">
        <f t="shared" si="7"/>
        <v>10</v>
      </c>
    </row>
    <row r="46" spans="1:27" ht="30" customHeight="1" x14ac:dyDescent="0.25">
      <c r="A46" s="4" t="str">
        <f t="shared" si="8"/>
        <v>Московский</v>
      </c>
      <c r="B46" s="12" t="str">
        <f t="shared" si="8"/>
        <v>ГБОУ СОШ №519</v>
      </c>
      <c r="C46" s="6">
        <f t="shared" si="8"/>
        <v>11519</v>
      </c>
      <c r="D46" s="6" t="str">
        <f t="shared" si="8"/>
        <v>СОШ</v>
      </c>
      <c r="E46" s="8" t="str">
        <f t="shared" si="8"/>
        <v>3б</v>
      </c>
      <c r="F46" s="8">
        <f t="shared" si="8"/>
        <v>95</v>
      </c>
      <c r="G46" s="8">
        <f t="shared" si="8"/>
        <v>91</v>
      </c>
      <c r="H46" s="8">
        <f t="shared" si="3"/>
        <v>11519043</v>
      </c>
      <c r="I46" s="9"/>
      <c r="J46" s="9">
        <v>2</v>
      </c>
      <c r="K46" s="10"/>
      <c r="L46" s="10">
        <v>1</v>
      </c>
      <c r="M46" s="9"/>
      <c r="N46" s="9">
        <v>1</v>
      </c>
      <c r="O46" s="10"/>
      <c r="P46" s="10">
        <v>2</v>
      </c>
      <c r="Q46" s="9"/>
      <c r="R46" s="9">
        <v>2</v>
      </c>
      <c r="S46" s="10"/>
      <c r="T46" s="10">
        <v>1</v>
      </c>
      <c r="U46" s="9"/>
      <c r="V46" s="9">
        <v>1</v>
      </c>
      <c r="W46" s="10">
        <v>2</v>
      </c>
      <c r="X46" s="10"/>
      <c r="Y46" s="9">
        <v>1</v>
      </c>
      <c r="Z46" s="9"/>
      <c r="AA46" s="42">
        <f t="shared" si="7"/>
        <v>13</v>
      </c>
    </row>
    <row r="47" spans="1:27" ht="30" customHeight="1" x14ac:dyDescent="0.25">
      <c r="A47" s="4" t="str">
        <f t="shared" si="8"/>
        <v>Московский</v>
      </c>
      <c r="B47" s="12" t="str">
        <f t="shared" si="8"/>
        <v>ГБОУ СОШ №519</v>
      </c>
      <c r="C47" s="6">
        <f t="shared" si="8"/>
        <v>11519</v>
      </c>
      <c r="D47" s="6" t="str">
        <f t="shared" si="8"/>
        <v>СОШ</v>
      </c>
      <c r="E47" s="8" t="str">
        <f t="shared" si="8"/>
        <v>3б</v>
      </c>
      <c r="F47" s="8">
        <f t="shared" si="8"/>
        <v>95</v>
      </c>
      <c r="G47" s="8">
        <f t="shared" si="8"/>
        <v>91</v>
      </c>
      <c r="H47" s="8">
        <f t="shared" si="3"/>
        <v>11519044</v>
      </c>
      <c r="I47" s="9"/>
      <c r="J47" s="9">
        <v>2</v>
      </c>
      <c r="K47" s="10">
        <v>1</v>
      </c>
      <c r="L47" s="10"/>
      <c r="M47" s="9">
        <v>1</v>
      </c>
      <c r="N47" s="9"/>
      <c r="O47" s="10">
        <v>2</v>
      </c>
      <c r="P47" s="10"/>
      <c r="Q47" s="9">
        <v>2</v>
      </c>
      <c r="R47" s="9"/>
      <c r="S47" s="10">
        <v>1</v>
      </c>
      <c r="T47" s="10"/>
      <c r="U47" s="9">
        <v>1</v>
      </c>
      <c r="V47" s="9"/>
      <c r="W47" s="10">
        <v>2</v>
      </c>
      <c r="X47" s="10"/>
      <c r="Y47" s="9">
        <v>1</v>
      </c>
      <c r="Z47" s="9"/>
      <c r="AA47" s="42">
        <f t="shared" si="7"/>
        <v>13</v>
      </c>
    </row>
    <row r="48" spans="1:27" ht="30" customHeight="1" x14ac:dyDescent="0.25">
      <c r="A48" s="4" t="str">
        <f t="shared" si="8"/>
        <v>Московский</v>
      </c>
      <c r="B48" s="12" t="str">
        <f t="shared" si="8"/>
        <v>ГБОУ СОШ №519</v>
      </c>
      <c r="C48" s="6">
        <f t="shared" si="8"/>
        <v>11519</v>
      </c>
      <c r="D48" s="6" t="str">
        <f t="shared" si="8"/>
        <v>СОШ</v>
      </c>
      <c r="E48" s="8" t="str">
        <f t="shared" si="8"/>
        <v>3б</v>
      </c>
      <c r="F48" s="8">
        <f t="shared" si="8"/>
        <v>95</v>
      </c>
      <c r="G48" s="8">
        <f t="shared" si="8"/>
        <v>91</v>
      </c>
      <c r="H48" s="8">
        <f t="shared" si="3"/>
        <v>11519045</v>
      </c>
      <c r="I48" s="9"/>
      <c r="J48" s="9">
        <v>2</v>
      </c>
      <c r="K48" s="10">
        <v>1</v>
      </c>
      <c r="L48" s="10"/>
      <c r="M48" s="9"/>
      <c r="N48" s="9">
        <v>1</v>
      </c>
      <c r="O48" s="10">
        <v>2</v>
      </c>
      <c r="P48" s="10"/>
      <c r="Q48" s="9">
        <v>1</v>
      </c>
      <c r="R48" s="9"/>
      <c r="S48" s="10">
        <v>1</v>
      </c>
      <c r="T48" s="10"/>
      <c r="U48" s="9">
        <v>1</v>
      </c>
      <c r="V48" s="9"/>
      <c r="W48" s="10">
        <v>2</v>
      </c>
      <c r="X48" s="10"/>
      <c r="Y48" s="9">
        <v>1</v>
      </c>
      <c r="Z48" s="9"/>
      <c r="AA48" s="42">
        <f t="shared" si="7"/>
        <v>12</v>
      </c>
    </row>
    <row r="49" spans="1:27" ht="30" customHeight="1" x14ac:dyDescent="0.25">
      <c r="A49" s="4" t="str">
        <f t="shared" si="8"/>
        <v>Московский</v>
      </c>
      <c r="B49" s="12" t="str">
        <f t="shared" si="8"/>
        <v>ГБОУ СОШ №519</v>
      </c>
      <c r="C49" s="6">
        <f t="shared" si="8"/>
        <v>11519</v>
      </c>
      <c r="D49" s="6" t="str">
        <f t="shared" si="8"/>
        <v>СОШ</v>
      </c>
      <c r="E49" s="8" t="str">
        <f t="shared" si="8"/>
        <v>3б</v>
      </c>
      <c r="F49" s="8">
        <f t="shared" si="8"/>
        <v>95</v>
      </c>
      <c r="G49" s="8">
        <f t="shared" si="8"/>
        <v>91</v>
      </c>
      <c r="H49" s="8">
        <f t="shared" si="3"/>
        <v>11519046</v>
      </c>
      <c r="I49" s="9"/>
      <c r="J49" s="9">
        <v>2</v>
      </c>
      <c r="K49" s="10">
        <v>1</v>
      </c>
      <c r="L49" s="10"/>
      <c r="M49" s="9"/>
      <c r="N49" s="9">
        <v>1</v>
      </c>
      <c r="O49" s="10">
        <v>2</v>
      </c>
      <c r="P49" s="10"/>
      <c r="Q49" s="9">
        <v>0</v>
      </c>
      <c r="R49" s="9"/>
      <c r="S49" s="10">
        <v>1</v>
      </c>
      <c r="T49" s="10"/>
      <c r="U49" s="9">
        <v>0</v>
      </c>
      <c r="V49" s="9"/>
      <c r="W49" s="10">
        <v>0</v>
      </c>
      <c r="X49" s="10"/>
      <c r="Y49" s="9">
        <v>1</v>
      </c>
      <c r="Z49" s="9"/>
      <c r="AA49" s="42">
        <f t="shared" si="7"/>
        <v>8</v>
      </c>
    </row>
    <row r="50" spans="1:27" ht="30" customHeight="1" x14ac:dyDescent="0.25">
      <c r="A50" s="4" t="str">
        <f t="shared" si="8"/>
        <v>Московский</v>
      </c>
      <c r="B50" s="12" t="str">
        <f t="shared" si="8"/>
        <v>ГБОУ СОШ №519</v>
      </c>
      <c r="C50" s="6">
        <f t="shared" si="8"/>
        <v>11519</v>
      </c>
      <c r="D50" s="6" t="str">
        <f t="shared" si="8"/>
        <v>СОШ</v>
      </c>
      <c r="E50" s="8" t="str">
        <f t="shared" si="8"/>
        <v>3б</v>
      </c>
      <c r="F50" s="8">
        <f t="shared" si="8"/>
        <v>95</v>
      </c>
      <c r="G50" s="8">
        <f t="shared" si="8"/>
        <v>91</v>
      </c>
      <c r="H50" s="8">
        <f t="shared" si="3"/>
        <v>11519047</v>
      </c>
      <c r="I50" s="9"/>
      <c r="J50" s="9">
        <v>2</v>
      </c>
      <c r="K50" s="10">
        <v>1</v>
      </c>
      <c r="L50" s="10"/>
      <c r="M50" s="9"/>
      <c r="N50" s="9">
        <v>1</v>
      </c>
      <c r="O50" s="10">
        <v>2</v>
      </c>
      <c r="P50" s="10"/>
      <c r="Q50" s="9">
        <v>2</v>
      </c>
      <c r="R50" s="9"/>
      <c r="S50" s="10">
        <v>1</v>
      </c>
      <c r="T50" s="10"/>
      <c r="U50" s="9">
        <v>0</v>
      </c>
      <c r="V50" s="9"/>
      <c r="W50" s="10">
        <v>2</v>
      </c>
      <c r="X50" s="10"/>
      <c r="Y50" s="9">
        <v>1</v>
      </c>
      <c r="Z50" s="9"/>
      <c r="AA50" s="42">
        <f t="shared" si="7"/>
        <v>12</v>
      </c>
    </row>
    <row r="51" spans="1:27" ht="30" customHeight="1" x14ac:dyDescent="0.25">
      <c r="A51" s="4" t="str">
        <f t="shared" si="8"/>
        <v>Московский</v>
      </c>
      <c r="B51" s="12" t="str">
        <f t="shared" si="8"/>
        <v>ГБОУ СОШ №519</v>
      </c>
      <c r="C51" s="6">
        <f t="shared" si="8"/>
        <v>11519</v>
      </c>
      <c r="D51" s="6" t="str">
        <f t="shared" si="8"/>
        <v>СОШ</v>
      </c>
      <c r="E51" s="8" t="str">
        <f t="shared" si="8"/>
        <v>3б</v>
      </c>
      <c r="F51" s="8">
        <f t="shared" si="8"/>
        <v>95</v>
      </c>
      <c r="G51" s="8">
        <f t="shared" si="8"/>
        <v>91</v>
      </c>
      <c r="H51" s="8">
        <f t="shared" si="3"/>
        <v>11519048</v>
      </c>
      <c r="I51" s="9"/>
      <c r="J51" s="9">
        <v>1</v>
      </c>
      <c r="K51" s="10">
        <v>1</v>
      </c>
      <c r="L51" s="10"/>
      <c r="M51" s="9"/>
      <c r="N51" s="9">
        <v>1</v>
      </c>
      <c r="O51" s="10">
        <v>2</v>
      </c>
      <c r="P51" s="10"/>
      <c r="Q51" s="9">
        <v>1</v>
      </c>
      <c r="R51" s="9"/>
      <c r="S51" s="10"/>
      <c r="T51" s="10">
        <v>1</v>
      </c>
      <c r="U51" s="9">
        <v>0</v>
      </c>
      <c r="V51" s="9"/>
      <c r="W51" s="10">
        <v>1</v>
      </c>
      <c r="X51" s="10"/>
      <c r="Y51" s="9">
        <v>1</v>
      </c>
      <c r="Z51" s="9"/>
      <c r="AA51" s="42">
        <f t="shared" si="7"/>
        <v>9</v>
      </c>
    </row>
    <row r="52" spans="1:27" ht="30" customHeight="1" x14ac:dyDescent="0.25">
      <c r="A52" s="4" t="str">
        <f t="shared" si="8"/>
        <v>Московский</v>
      </c>
      <c r="B52" s="12" t="str">
        <f t="shared" si="8"/>
        <v>ГБОУ СОШ №519</v>
      </c>
      <c r="C52" s="6">
        <f t="shared" si="8"/>
        <v>11519</v>
      </c>
      <c r="D52" s="6" t="str">
        <f t="shared" si="8"/>
        <v>СОШ</v>
      </c>
      <c r="E52" s="8" t="str">
        <f t="shared" si="8"/>
        <v>3б</v>
      </c>
      <c r="F52" s="8">
        <f t="shared" si="8"/>
        <v>95</v>
      </c>
      <c r="G52" s="8">
        <f t="shared" si="8"/>
        <v>91</v>
      </c>
      <c r="H52" s="8">
        <f t="shared" si="3"/>
        <v>11519049</v>
      </c>
      <c r="I52" s="9"/>
      <c r="J52" s="9">
        <v>0</v>
      </c>
      <c r="K52" s="10"/>
      <c r="L52" s="10">
        <v>1</v>
      </c>
      <c r="M52" s="9"/>
      <c r="N52" s="9">
        <v>1</v>
      </c>
      <c r="O52" s="10">
        <v>2</v>
      </c>
      <c r="P52" s="10"/>
      <c r="Q52" s="9">
        <v>2</v>
      </c>
      <c r="R52" s="9"/>
      <c r="S52" s="10">
        <v>1</v>
      </c>
      <c r="T52" s="10"/>
      <c r="U52" s="9">
        <v>0</v>
      </c>
      <c r="V52" s="9"/>
      <c r="W52" s="10">
        <v>1</v>
      </c>
      <c r="X52" s="10"/>
      <c r="Y52" s="9">
        <v>0</v>
      </c>
      <c r="Z52" s="9"/>
      <c r="AA52" s="42">
        <f t="shared" si="7"/>
        <v>8</v>
      </c>
    </row>
    <row r="53" spans="1:27" ht="30" customHeight="1" x14ac:dyDescent="0.25">
      <c r="A53" s="4" t="str">
        <f t="shared" si="8"/>
        <v>Московский</v>
      </c>
      <c r="B53" s="12" t="str">
        <f t="shared" si="8"/>
        <v>ГБОУ СОШ №519</v>
      </c>
      <c r="C53" s="6">
        <f t="shared" si="8"/>
        <v>11519</v>
      </c>
      <c r="D53" s="6" t="str">
        <f t="shared" si="8"/>
        <v>СОШ</v>
      </c>
      <c r="E53" s="8" t="str">
        <f t="shared" si="8"/>
        <v>3б</v>
      </c>
      <c r="F53" s="8">
        <f t="shared" si="8"/>
        <v>95</v>
      </c>
      <c r="G53" s="8">
        <f t="shared" si="8"/>
        <v>91</v>
      </c>
      <c r="H53" s="8">
        <f t="shared" si="3"/>
        <v>11519050</v>
      </c>
      <c r="I53" s="9"/>
      <c r="J53" s="9">
        <v>1</v>
      </c>
      <c r="K53" s="10">
        <v>1</v>
      </c>
      <c r="L53" s="10"/>
      <c r="M53" s="9">
        <v>1</v>
      </c>
      <c r="N53" s="9"/>
      <c r="O53" s="10">
        <v>2</v>
      </c>
      <c r="P53" s="10"/>
      <c r="Q53" s="9">
        <v>2</v>
      </c>
      <c r="R53" s="9"/>
      <c r="S53" s="10">
        <v>1</v>
      </c>
      <c r="T53" s="10"/>
      <c r="U53" s="9"/>
      <c r="V53" s="9">
        <v>0</v>
      </c>
      <c r="W53" s="10">
        <v>2</v>
      </c>
      <c r="X53" s="10"/>
      <c r="Y53" s="9">
        <v>1</v>
      </c>
      <c r="Z53" s="9"/>
      <c r="AA53" s="42">
        <f t="shared" si="7"/>
        <v>11</v>
      </c>
    </row>
    <row r="54" spans="1:27" ht="30" customHeight="1" x14ac:dyDescent="0.25">
      <c r="A54" s="4" t="str">
        <f t="shared" ref="A54:G69" si="9">A53</f>
        <v>Московский</v>
      </c>
      <c r="B54" s="12" t="str">
        <f t="shared" si="9"/>
        <v>ГБОУ СОШ №519</v>
      </c>
      <c r="C54" s="6">
        <f t="shared" si="9"/>
        <v>11519</v>
      </c>
      <c r="D54" s="6" t="str">
        <f t="shared" si="9"/>
        <v>СОШ</v>
      </c>
      <c r="E54" s="8" t="str">
        <f t="shared" si="9"/>
        <v>3б</v>
      </c>
      <c r="F54" s="8">
        <f t="shared" si="9"/>
        <v>95</v>
      </c>
      <c r="G54" s="8">
        <f t="shared" si="9"/>
        <v>91</v>
      </c>
      <c r="H54" s="8">
        <f t="shared" si="3"/>
        <v>11519051</v>
      </c>
      <c r="I54" s="9"/>
      <c r="J54" s="9">
        <v>1</v>
      </c>
      <c r="K54" s="10"/>
      <c r="L54" s="10">
        <v>1</v>
      </c>
      <c r="M54" s="9">
        <v>1</v>
      </c>
      <c r="N54" s="9"/>
      <c r="O54" s="10">
        <v>2</v>
      </c>
      <c r="P54" s="10"/>
      <c r="Q54" s="9">
        <v>2</v>
      </c>
      <c r="R54" s="9"/>
      <c r="S54" s="10">
        <v>1</v>
      </c>
      <c r="T54" s="10"/>
      <c r="U54" s="9">
        <v>0</v>
      </c>
      <c r="V54" s="9"/>
      <c r="W54" s="10">
        <v>2</v>
      </c>
      <c r="X54" s="10"/>
      <c r="Y54" s="9">
        <v>1</v>
      </c>
      <c r="Z54" s="9"/>
      <c r="AA54" s="42">
        <f t="shared" si="7"/>
        <v>11</v>
      </c>
    </row>
    <row r="55" spans="1:27" ht="30" customHeight="1" x14ac:dyDescent="0.25">
      <c r="A55" s="4" t="str">
        <f t="shared" si="9"/>
        <v>Московский</v>
      </c>
      <c r="B55" s="12" t="str">
        <f t="shared" si="9"/>
        <v>ГБОУ СОШ №519</v>
      </c>
      <c r="C55" s="6">
        <f t="shared" si="9"/>
        <v>11519</v>
      </c>
      <c r="D55" s="6" t="str">
        <f t="shared" si="9"/>
        <v>СОШ</v>
      </c>
      <c r="E55" s="8" t="str">
        <f t="shared" si="9"/>
        <v>3б</v>
      </c>
      <c r="F55" s="8">
        <f t="shared" si="9"/>
        <v>95</v>
      </c>
      <c r="G55" s="8">
        <f t="shared" si="9"/>
        <v>91</v>
      </c>
      <c r="H55" s="8">
        <f t="shared" si="3"/>
        <v>11519052</v>
      </c>
      <c r="I55" s="9"/>
      <c r="J55" s="9">
        <v>2</v>
      </c>
      <c r="K55" s="10">
        <v>1</v>
      </c>
      <c r="L55" s="10"/>
      <c r="M55" s="9"/>
      <c r="N55" s="9">
        <v>1</v>
      </c>
      <c r="O55" s="10">
        <v>2</v>
      </c>
      <c r="P55" s="10"/>
      <c r="Q55" s="9">
        <v>2</v>
      </c>
      <c r="R55" s="9"/>
      <c r="S55" s="10">
        <v>1</v>
      </c>
      <c r="T55" s="10"/>
      <c r="U55" s="9">
        <v>1</v>
      </c>
      <c r="V55" s="9"/>
      <c r="W55" s="10"/>
      <c r="X55" s="10">
        <v>2</v>
      </c>
      <c r="Y55" s="9">
        <v>1</v>
      </c>
      <c r="Z55" s="9"/>
      <c r="AA55" s="42">
        <f t="shared" si="7"/>
        <v>13</v>
      </c>
    </row>
    <row r="56" spans="1:27" ht="30" customHeight="1" x14ac:dyDescent="0.25">
      <c r="A56" s="4" t="str">
        <f t="shared" si="9"/>
        <v>Московский</v>
      </c>
      <c r="B56" s="12" t="str">
        <f t="shared" si="9"/>
        <v>ГБОУ СОШ №519</v>
      </c>
      <c r="C56" s="6">
        <f t="shared" si="9"/>
        <v>11519</v>
      </c>
      <c r="D56" s="6" t="str">
        <f t="shared" si="9"/>
        <v>СОШ</v>
      </c>
      <c r="E56" s="8" t="str">
        <f t="shared" si="9"/>
        <v>3б</v>
      </c>
      <c r="F56" s="8">
        <f t="shared" si="9"/>
        <v>95</v>
      </c>
      <c r="G56" s="8">
        <f t="shared" si="9"/>
        <v>91</v>
      </c>
      <c r="H56" s="8">
        <f t="shared" si="3"/>
        <v>11519053</v>
      </c>
      <c r="I56" s="9"/>
      <c r="J56" s="9">
        <v>0</v>
      </c>
      <c r="K56" s="10">
        <v>0</v>
      </c>
      <c r="L56" s="10"/>
      <c r="M56" s="9"/>
      <c r="N56" s="9">
        <v>0</v>
      </c>
      <c r="O56" s="10">
        <v>2</v>
      </c>
      <c r="P56" s="10"/>
      <c r="Q56" s="9">
        <v>0</v>
      </c>
      <c r="R56" s="9"/>
      <c r="S56" s="10"/>
      <c r="T56" s="10">
        <v>1</v>
      </c>
      <c r="U56" s="9">
        <v>1</v>
      </c>
      <c r="V56" s="9"/>
      <c r="W56" s="10">
        <v>0</v>
      </c>
      <c r="X56" s="10"/>
      <c r="Y56" s="9">
        <v>0</v>
      </c>
      <c r="Z56" s="9"/>
      <c r="AA56" s="42">
        <f t="shared" si="7"/>
        <v>4</v>
      </c>
    </row>
    <row r="57" spans="1:27" ht="30" customHeight="1" x14ac:dyDescent="0.25">
      <c r="A57" s="4" t="str">
        <f t="shared" si="9"/>
        <v>Московский</v>
      </c>
      <c r="B57" s="12" t="str">
        <f t="shared" si="9"/>
        <v>ГБОУ СОШ №519</v>
      </c>
      <c r="C57" s="6">
        <f t="shared" si="9"/>
        <v>11519</v>
      </c>
      <c r="D57" s="6" t="str">
        <f t="shared" si="9"/>
        <v>СОШ</v>
      </c>
      <c r="E57" s="8" t="str">
        <f t="shared" si="9"/>
        <v>3б</v>
      </c>
      <c r="F57" s="8">
        <f t="shared" si="9"/>
        <v>95</v>
      </c>
      <c r="G57" s="8">
        <f t="shared" si="9"/>
        <v>91</v>
      </c>
      <c r="H57" s="8">
        <f t="shared" si="3"/>
        <v>11519054</v>
      </c>
      <c r="I57" s="9"/>
      <c r="J57" s="9">
        <v>0</v>
      </c>
      <c r="K57" s="10">
        <v>1</v>
      </c>
      <c r="L57" s="10"/>
      <c r="M57" s="9"/>
      <c r="N57" s="9">
        <v>0</v>
      </c>
      <c r="O57" s="10">
        <v>2</v>
      </c>
      <c r="P57" s="10"/>
      <c r="Q57" s="9">
        <v>0</v>
      </c>
      <c r="R57" s="9"/>
      <c r="S57" s="10"/>
      <c r="T57" s="10">
        <v>0</v>
      </c>
      <c r="U57" s="9">
        <v>1</v>
      </c>
      <c r="V57" s="9"/>
      <c r="W57" s="10">
        <v>0</v>
      </c>
      <c r="X57" s="10"/>
      <c r="Y57" s="9">
        <v>1</v>
      </c>
      <c r="Z57" s="9"/>
      <c r="AA57" s="42">
        <f t="shared" si="7"/>
        <v>5</v>
      </c>
    </row>
    <row r="58" spans="1:27" ht="30" customHeight="1" x14ac:dyDescent="0.25">
      <c r="A58" s="4" t="str">
        <f t="shared" si="9"/>
        <v>Московский</v>
      </c>
      <c r="B58" s="12" t="str">
        <f t="shared" si="9"/>
        <v>ГБОУ СОШ №519</v>
      </c>
      <c r="C58" s="6">
        <f t="shared" si="9"/>
        <v>11519</v>
      </c>
      <c r="D58" s="6" t="str">
        <f t="shared" si="9"/>
        <v>СОШ</v>
      </c>
      <c r="E58" s="8" t="str">
        <f t="shared" si="9"/>
        <v>3б</v>
      </c>
      <c r="F58" s="8">
        <f t="shared" si="9"/>
        <v>95</v>
      </c>
      <c r="G58" s="8">
        <f t="shared" si="9"/>
        <v>91</v>
      </c>
      <c r="H58" s="8">
        <f t="shared" si="3"/>
        <v>11519055</v>
      </c>
      <c r="I58" s="9"/>
      <c r="J58" s="9">
        <v>0</v>
      </c>
      <c r="K58" s="10">
        <v>1</v>
      </c>
      <c r="L58" s="10"/>
      <c r="M58" s="9"/>
      <c r="N58" s="9">
        <v>1</v>
      </c>
      <c r="O58" s="10">
        <v>2</v>
      </c>
      <c r="P58" s="10"/>
      <c r="Q58" s="9">
        <v>1</v>
      </c>
      <c r="R58" s="9"/>
      <c r="S58" s="10"/>
      <c r="T58" s="10">
        <v>1</v>
      </c>
      <c r="U58" s="9">
        <v>0</v>
      </c>
      <c r="V58" s="9"/>
      <c r="W58" s="10">
        <v>1</v>
      </c>
      <c r="X58" s="10"/>
      <c r="Y58" s="9">
        <v>1</v>
      </c>
      <c r="Z58" s="9"/>
      <c r="AA58" s="42">
        <f t="shared" si="7"/>
        <v>8</v>
      </c>
    </row>
    <row r="59" spans="1:27" ht="30" customHeight="1" x14ac:dyDescent="0.25">
      <c r="A59" s="4" t="str">
        <f t="shared" si="9"/>
        <v>Московский</v>
      </c>
      <c r="B59" s="12" t="str">
        <f t="shared" si="9"/>
        <v>ГБОУ СОШ №519</v>
      </c>
      <c r="C59" s="6">
        <f t="shared" si="9"/>
        <v>11519</v>
      </c>
      <c r="D59" s="6" t="str">
        <f t="shared" si="9"/>
        <v>СОШ</v>
      </c>
      <c r="E59" s="8" t="str">
        <f t="shared" si="9"/>
        <v>3б</v>
      </c>
      <c r="F59" s="8">
        <f t="shared" si="9"/>
        <v>95</v>
      </c>
      <c r="G59" s="8">
        <f t="shared" si="9"/>
        <v>91</v>
      </c>
      <c r="H59" s="8">
        <f t="shared" si="3"/>
        <v>11519056</v>
      </c>
      <c r="I59" s="9"/>
      <c r="J59" s="9">
        <v>1</v>
      </c>
      <c r="K59" s="10">
        <v>1</v>
      </c>
      <c r="L59" s="10"/>
      <c r="M59" s="9">
        <v>1</v>
      </c>
      <c r="N59" s="9"/>
      <c r="O59" s="10">
        <v>2</v>
      </c>
      <c r="P59" s="10"/>
      <c r="Q59" s="9">
        <v>2</v>
      </c>
      <c r="R59" s="9"/>
      <c r="S59" s="10">
        <v>1</v>
      </c>
      <c r="T59" s="10"/>
      <c r="U59" s="9">
        <v>1</v>
      </c>
      <c r="V59" s="9"/>
      <c r="W59" s="10">
        <v>1</v>
      </c>
      <c r="X59" s="10"/>
      <c r="Y59" s="9">
        <v>0</v>
      </c>
      <c r="Z59" s="9"/>
      <c r="AA59" s="42">
        <f t="shared" si="7"/>
        <v>10</v>
      </c>
    </row>
    <row r="60" spans="1:27" ht="30" customHeight="1" x14ac:dyDescent="0.25">
      <c r="A60" s="4" t="str">
        <f t="shared" si="9"/>
        <v>Московский</v>
      </c>
      <c r="B60" s="12" t="str">
        <f t="shared" si="9"/>
        <v>ГБОУ СОШ №519</v>
      </c>
      <c r="C60" s="6">
        <f t="shared" si="9"/>
        <v>11519</v>
      </c>
      <c r="D60" s="6" t="str">
        <f t="shared" si="9"/>
        <v>СОШ</v>
      </c>
      <c r="E60" s="8" t="str">
        <f t="shared" si="9"/>
        <v>3б</v>
      </c>
      <c r="F60" s="8">
        <f t="shared" si="9"/>
        <v>95</v>
      </c>
      <c r="G60" s="8">
        <f t="shared" si="9"/>
        <v>91</v>
      </c>
      <c r="H60" s="8">
        <f t="shared" si="3"/>
        <v>11519057</v>
      </c>
      <c r="I60" s="9"/>
      <c r="J60" s="9">
        <v>0</v>
      </c>
      <c r="K60" s="10">
        <v>1</v>
      </c>
      <c r="L60" s="10"/>
      <c r="M60" s="9"/>
      <c r="N60" s="9">
        <v>1</v>
      </c>
      <c r="O60" s="10">
        <v>0</v>
      </c>
      <c r="P60" s="10"/>
      <c r="Q60" s="9">
        <v>1</v>
      </c>
      <c r="R60" s="9"/>
      <c r="S60" s="10"/>
      <c r="T60" s="10">
        <v>1</v>
      </c>
      <c r="U60" s="9">
        <v>0</v>
      </c>
      <c r="V60" s="9"/>
      <c r="W60" s="10">
        <v>0</v>
      </c>
      <c r="X60" s="10"/>
      <c r="Y60" s="9"/>
      <c r="Z60" s="9">
        <v>1</v>
      </c>
      <c r="AA60" s="42">
        <f t="shared" si="7"/>
        <v>5</v>
      </c>
    </row>
    <row r="61" spans="1:27" ht="30" customHeight="1" x14ac:dyDescent="0.25">
      <c r="A61" s="4" t="str">
        <f t="shared" si="9"/>
        <v>Московский</v>
      </c>
      <c r="B61" s="12" t="str">
        <f t="shared" si="9"/>
        <v>ГБОУ СОШ №519</v>
      </c>
      <c r="C61" s="6">
        <f t="shared" si="9"/>
        <v>11519</v>
      </c>
      <c r="D61" s="6" t="str">
        <f t="shared" si="9"/>
        <v>СОШ</v>
      </c>
      <c r="E61" s="8" t="str">
        <f t="shared" si="9"/>
        <v>3б</v>
      </c>
      <c r="F61" s="8">
        <f t="shared" si="9"/>
        <v>95</v>
      </c>
      <c r="G61" s="8">
        <f t="shared" si="9"/>
        <v>91</v>
      </c>
      <c r="H61" s="8">
        <f t="shared" si="3"/>
        <v>11519058</v>
      </c>
      <c r="I61" s="9"/>
      <c r="J61" s="9">
        <v>2</v>
      </c>
      <c r="K61" s="10">
        <v>1</v>
      </c>
      <c r="L61" s="10"/>
      <c r="M61" s="9"/>
      <c r="N61" s="9">
        <v>1</v>
      </c>
      <c r="O61" s="10">
        <v>2</v>
      </c>
      <c r="P61" s="10"/>
      <c r="Q61" s="9">
        <v>1</v>
      </c>
      <c r="R61" s="9"/>
      <c r="S61" s="10">
        <v>1</v>
      </c>
      <c r="T61" s="10"/>
      <c r="U61" s="9">
        <v>0</v>
      </c>
      <c r="V61" s="9"/>
      <c r="W61" s="10">
        <v>0</v>
      </c>
      <c r="X61" s="10"/>
      <c r="Y61" s="9">
        <v>0</v>
      </c>
      <c r="Z61" s="9"/>
      <c r="AA61" s="42">
        <f t="shared" si="7"/>
        <v>8</v>
      </c>
    </row>
    <row r="62" spans="1:27" ht="30" customHeight="1" x14ac:dyDescent="0.25">
      <c r="A62" s="4" t="str">
        <f t="shared" si="9"/>
        <v>Московский</v>
      </c>
      <c r="B62" s="12" t="str">
        <f t="shared" si="9"/>
        <v>ГБОУ СОШ №519</v>
      </c>
      <c r="C62" s="6">
        <f t="shared" si="9"/>
        <v>11519</v>
      </c>
      <c r="D62" s="6" t="str">
        <f t="shared" si="9"/>
        <v>СОШ</v>
      </c>
      <c r="E62" s="8" t="str">
        <f t="shared" si="9"/>
        <v>3б</v>
      </c>
      <c r="F62" s="8">
        <f t="shared" si="9"/>
        <v>95</v>
      </c>
      <c r="G62" s="8">
        <f t="shared" si="9"/>
        <v>91</v>
      </c>
      <c r="H62" s="8">
        <f t="shared" si="3"/>
        <v>11519059</v>
      </c>
      <c r="I62" s="9"/>
      <c r="J62" s="9">
        <v>0</v>
      </c>
      <c r="K62" s="10">
        <v>1</v>
      </c>
      <c r="L62" s="10"/>
      <c r="M62" s="9">
        <v>0</v>
      </c>
      <c r="N62" s="9"/>
      <c r="O62" s="10">
        <v>2</v>
      </c>
      <c r="P62" s="10"/>
      <c r="Q62" s="9">
        <v>1</v>
      </c>
      <c r="R62" s="9"/>
      <c r="S62" s="10"/>
      <c r="T62" s="10">
        <v>0</v>
      </c>
      <c r="U62" s="9">
        <v>1</v>
      </c>
      <c r="V62" s="9"/>
      <c r="W62" s="10">
        <v>2</v>
      </c>
      <c r="X62" s="10"/>
      <c r="Y62" s="9">
        <v>0</v>
      </c>
      <c r="Z62" s="9"/>
      <c r="AA62" s="42">
        <f t="shared" si="7"/>
        <v>7</v>
      </c>
    </row>
    <row r="63" spans="1:27" ht="30" customHeight="1" x14ac:dyDescent="0.25">
      <c r="A63" s="4" t="str">
        <f t="shared" si="9"/>
        <v>Московский</v>
      </c>
      <c r="B63" s="12" t="str">
        <f t="shared" si="9"/>
        <v>ГБОУ СОШ №519</v>
      </c>
      <c r="C63" s="6">
        <f t="shared" si="9"/>
        <v>11519</v>
      </c>
      <c r="D63" s="6" t="str">
        <f t="shared" si="9"/>
        <v>СОШ</v>
      </c>
      <c r="E63" s="8" t="str">
        <f t="shared" si="9"/>
        <v>3б</v>
      </c>
      <c r="F63" s="8">
        <f t="shared" si="9"/>
        <v>95</v>
      </c>
      <c r="G63" s="8">
        <f t="shared" si="9"/>
        <v>91</v>
      </c>
      <c r="H63" s="8">
        <f t="shared" si="3"/>
        <v>11519060</v>
      </c>
      <c r="I63" s="9"/>
      <c r="J63" s="9">
        <v>0</v>
      </c>
      <c r="K63" s="10"/>
      <c r="L63" s="10">
        <v>1</v>
      </c>
      <c r="M63" s="9"/>
      <c r="N63" s="9">
        <v>0</v>
      </c>
      <c r="O63" s="10">
        <v>2</v>
      </c>
      <c r="P63" s="10"/>
      <c r="Q63" s="9">
        <v>1</v>
      </c>
      <c r="R63" s="9"/>
      <c r="S63" s="10">
        <v>1</v>
      </c>
      <c r="T63" s="10"/>
      <c r="U63" s="9">
        <v>1</v>
      </c>
      <c r="V63" s="9"/>
      <c r="W63" s="10">
        <v>2</v>
      </c>
      <c r="X63" s="10"/>
      <c r="Y63" s="9">
        <v>1</v>
      </c>
      <c r="Z63" s="9"/>
      <c r="AA63" s="42">
        <f t="shared" si="7"/>
        <v>9</v>
      </c>
    </row>
    <row r="64" spans="1:27" ht="30" customHeight="1" x14ac:dyDescent="0.25">
      <c r="A64" s="4" t="str">
        <f t="shared" si="9"/>
        <v>Московский</v>
      </c>
      <c r="B64" s="12" t="str">
        <f t="shared" si="9"/>
        <v>ГБОУ СОШ №519</v>
      </c>
      <c r="C64" s="6">
        <f t="shared" si="9"/>
        <v>11519</v>
      </c>
      <c r="D64" s="6" t="str">
        <f t="shared" si="9"/>
        <v>СОШ</v>
      </c>
      <c r="E64" s="8" t="str">
        <f t="shared" si="9"/>
        <v>3б</v>
      </c>
      <c r="F64" s="8">
        <f t="shared" si="9"/>
        <v>95</v>
      </c>
      <c r="G64" s="8">
        <f t="shared" si="9"/>
        <v>91</v>
      </c>
      <c r="H64" s="8">
        <f t="shared" si="3"/>
        <v>11519061</v>
      </c>
      <c r="I64" s="9"/>
      <c r="J64" s="9">
        <v>0</v>
      </c>
      <c r="K64" s="10"/>
      <c r="L64" s="10">
        <v>1</v>
      </c>
      <c r="M64" s="9"/>
      <c r="N64" s="9">
        <v>1</v>
      </c>
      <c r="O64" s="10">
        <v>1</v>
      </c>
      <c r="P64" s="10"/>
      <c r="Q64" s="9">
        <v>2</v>
      </c>
      <c r="R64" s="9"/>
      <c r="S64" s="10">
        <v>0</v>
      </c>
      <c r="T64" s="10"/>
      <c r="U64" s="9"/>
      <c r="V64" s="9">
        <v>0</v>
      </c>
      <c r="W64" s="10">
        <v>0</v>
      </c>
      <c r="X64" s="10"/>
      <c r="Y64" s="9">
        <v>0</v>
      </c>
      <c r="Z64" s="9"/>
      <c r="AA64" s="42">
        <f t="shared" si="7"/>
        <v>5</v>
      </c>
    </row>
    <row r="65" spans="1:27" ht="30" customHeight="1" x14ac:dyDescent="0.25">
      <c r="A65" s="4" t="str">
        <f t="shared" si="9"/>
        <v>Московский</v>
      </c>
      <c r="B65" s="12" t="str">
        <f t="shared" si="9"/>
        <v>ГБОУ СОШ №519</v>
      </c>
      <c r="C65" s="6">
        <f t="shared" si="9"/>
        <v>11519</v>
      </c>
      <c r="D65" s="6" t="str">
        <f t="shared" si="9"/>
        <v>СОШ</v>
      </c>
      <c r="E65" s="13" t="s">
        <v>54</v>
      </c>
      <c r="F65" s="8">
        <f t="shared" si="9"/>
        <v>95</v>
      </c>
      <c r="G65" s="8">
        <f t="shared" si="9"/>
        <v>91</v>
      </c>
      <c r="H65" s="8">
        <f t="shared" si="3"/>
        <v>11519062</v>
      </c>
      <c r="I65" s="9"/>
      <c r="J65" s="9">
        <v>2</v>
      </c>
      <c r="K65" s="10">
        <v>0</v>
      </c>
      <c r="L65" s="10"/>
      <c r="M65" s="9"/>
      <c r="N65" s="9">
        <v>0</v>
      </c>
      <c r="O65" s="10">
        <v>2</v>
      </c>
      <c r="P65" s="10"/>
      <c r="Q65" s="9">
        <v>2</v>
      </c>
      <c r="R65" s="9"/>
      <c r="S65" s="10"/>
      <c r="T65" s="10">
        <v>0</v>
      </c>
      <c r="U65" s="9"/>
      <c r="V65" s="9">
        <v>0</v>
      </c>
      <c r="W65" s="10"/>
      <c r="X65" s="10">
        <v>1</v>
      </c>
      <c r="Y65" s="9"/>
      <c r="Z65" s="9">
        <v>0</v>
      </c>
      <c r="AA65" s="42">
        <f>IF(COUNTBLANK(I65:Z65)&lt;=9,SUM(I65:Z65),"Не писал")</f>
        <v>7</v>
      </c>
    </row>
    <row r="66" spans="1:27" ht="30" customHeight="1" x14ac:dyDescent="0.25">
      <c r="A66" s="4" t="str">
        <f t="shared" si="9"/>
        <v>Московский</v>
      </c>
      <c r="B66" s="12" t="str">
        <f t="shared" si="9"/>
        <v>ГБОУ СОШ №519</v>
      </c>
      <c r="C66" s="6">
        <f t="shared" si="9"/>
        <v>11519</v>
      </c>
      <c r="D66" s="6" t="str">
        <f t="shared" si="9"/>
        <v>СОШ</v>
      </c>
      <c r="E66" s="8" t="str">
        <f t="shared" si="9"/>
        <v xml:space="preserve">3в </v>
      </c>
      <c r="F66" s="8">
        <f t="shared" si="9"/>
        <v>95</v>
      </c>
      <c r="G66" s="8">
        <f t="shared" si="9"/>
        <v>91</v>
      </c>
      <c r="H66" s="8">
        <f t="shared" si="3"/>
        <v>11519063</v>
      </c>
      <c r="I66" s="9">
        <v>2</v>
      </c>
      <c r="J66" s="9"/>
      <c r="K66" s="10">
        <v>1</v>
      </c>
      <c r="L66" s="10"/>
      <c r="M66" s="9">
        <v>1</v>
      </c>
      <c r="N66" s="9"/>
      <c r="O66" s="10">
        <v>1</v>
      </c>
      <c r="P66" s="10"/>
      <c r="Q66" s="9">
        <v>1</v>
      </c>
      <c r="R66" s="9"/>
      <c r="S66" s="10">
        <v>1</v>
      </c>
      <c r="T66" s="10"/>
      <c r="U66" s="9">
        <v>0</v>
      </c>
      <c r="V66" s="9"/>
      <c r="W66" s="10">
        <v>2</v>
      </c>
      <c r="X66" s="10"/>
      <c r="Y66" s="9">
        <v>1</v>
      </c>
      <c r="Z66" s="9"/>
      <c r="AA66" s="42">
        <f t="shared" ref="AA66:AA94" si="10">IF(COUNTBLANK(I66:Z66)&lt;=9,SUM(I66:Z66),"Не писал")</f>
        <v>10</v>
      </c>
    </row>
    <row r="67" spans="1:27" ht="30" customHeight="1" x14ac:dyDescent="0.25">
      <c r="A67" s="4" t="str">
        <f t="shared" si="9"/>
        <v>Московский</v>
      </c>
      <c r="B67" s="12" t="str">
        <f t="shared" si="9"/>
        <v>ГБОУ СОШ №519</v>
      </c>
      <c r="C67" s="6">
        <f t="shared" si="9"/>
        <v>11519</v>
      </c>
      <c r="D67" s="6" t="str">
        <f t="shared" si="9"/>
        <v>СОШ</v>
      </c>
      <c r="E67" s="8" t="str">
        <f t="shared" si="9"/>
        <v xml:space="preserve">3в </v>
      </c>
      <c r="F67" s="8">
        <f t="shared" si="9"/>
        <v>95</v>
      </c>
      <c r="G67" s="8">
        <f t="shared" si="9"/>
        <v>91</v>
      </c>
      <c r="H67" s="8">
        <f t="shared" si="3"/>
        <v>11519064</v>
      </c>
      <c r="I67" s="9">
        <v>2</v>
      </c>
      <c r="J67" s="9"/>
      <c r="K67" s="10">
        <v>0</v>
      </c>
      <c r="L67" s="10"/>
      <c r="M67" s="9">
        <v>1</v>
      </c>
      <c r="N67" s="9"/>
      <c r="O67" s="10">
        <v>2</v>
      </c>
      <c r="P67" s="10"/>
      <c r="Q67" s="9">
        <v>1</v>
      </c>
      <c r="R67" s="9"/>
      <c r="S67" s="10"/>
      <c r="T67" s="10">
        <v>1</v>
      </c>
      <c r="U67" s="9">
        <v>1</v>
      </c>
      <c r="V67" s="9"/>
      <c r="W67" s="10">
        <v>2</v>
      </c>
      <c r="X67" s="10"/>
      <c r="Y67" s="9">
        <v>0</v>
      </c>
      <c r="Z67" s="9"/>
      <c r="AA67" s="42">
        <f t="shared" si="10"/>
        <v>10</v>
      </c>
    </row>
    <row r="68" spans="1:27" ht="30" customHeight="1" x14ac:dyDescent="0.25">
      <c r="A68" s="4" t="str">
        <f t="shared" si="9"/>
        <v>Московский</v>
      </c>
      <c r="B68" s="12" t="str">
        <f t="shared" si="9"/>
        <v>ГБОУ СОШ №519</v>
      </c>
      <c r="C68" s="6">
        <f t="shared" si="9"/>
        <v>11519</v>
      </c>
      <c r="D68" s="6" t="str">
        <f t="shared" si="9"/>
        <v>СОШ</v>
      </c>
      <c r="E68" s="8" t="str">
        <f t="shared" si="9"/>
        <v xml:space="preserve">3в </v>
      </c>
      <c r="F68" s="8">
        <f t="shared" si="9"/>
        <v>95</v>
      </c>
      <c r="G68" s="8">
        <f t="shared" si="9"/>
        <v>91</v>
      </c>
      <c r="H68" s="8">
        <f t="shared" si="3"/>
        <v>11519065</v>
      </c>
      <c r="I68" s="9"/>
      <c r="J68" s="9">
        <v>1</v>
      </c>
      <c r="K68" s="10"/>
      <c r="L68" s="10">
        <v>1</v>
      </c>
      <c r="M68" s="9">
        <v>1</v>
      </c>
      <c r="N68" s="9"/>
      <c r="O68" s="10"/>
      <c r="P68" s="10">
        <v>1</v>
      </c>
      <c r="Q68" s="9">
        <v>1</v>
      </c>
      <c r="R68" s="9"/>
      <c r="S68" s="10">
        <v>1</v>
      </c>
      <c r="T68" s="10"/>
      <c r="U68" s="9">
        <v>0</v>
      </c>
      <c r="V68" s="9"/>
      <c r="W68" s="10">
        <v>2</v>
      </c>
      <c r="X68" s="10"/>
      <c r="Y68" s="9">
        <v>0</v>
      </c>
      <c r="Z68" s="9"/>
      <c r="AA68" s="42">
        <f t="shared" si="10"/>
        <v>8</v>
      </c>
    </row>
    <row r="69" spans="1:27" ht="30" customHeight="1" x14ac:dyDescent="0.25">
      <c r="A69" s="4" t="str">
        <f t="shared" si="9"/>
        <v>Московский</v>
      </c>
      <c r="B69" s="12" t="str">
        <f t="shared" si="9"/>
        <v>ГБОУ СОШ №519</v>
      </c>
      <c r="C69" s="6">
        <f t="shared" si="9"/>
        <v>11519</v>
      </c>
      <c r="D69" s="6" t="str">
        <f t="shared" si="9"/>
        <v>СОШ</v>
      </c>
      <c r="E69" s="8" t="str">
        <f t="shared" si="9"/>
        <v xml:space="preserve">3в </v>
      </c>
      <c r="F69" s="8">
        <f t="shared" si="9"/>
        <v>95</v>
      </c>
      <c r="G69" s="8">
        <f t="shared" si="9"/>
        <v>91</v>
      </c>
      <c r="H69" s="8">
        <f t="shared" si="3"/>
        <v>11519066</v>
      </c>
      <c r="I69" s="9"/>
      <c r="J69" s="9">
        <v>2</v>
      </c>
      <c r="K69" s="10">
        <v>1</v>
      </c>
      <c r="L69" s="10"/>
      <c r="M69" s="9">
        <v>1</v>
      </c>
      <c r="N69" s="9"/>
      <c r="O69" s="10">
        <v>2</v>
      </c>
      <c r="P69" s="10"/>
      <c r="Q69" s="9">
        <v>1</v>
      </c>
      <c r="R69" s="9"/>
      <c r="S69" s="10">
        <v>1</v>
      </c>
      <c r="T69" s="10"/>
      <c r="U69" s="9">
        <v>0</v>
      </c>
      <c r="V69" s="9"/>
      <c r="W69" s="10">
        <v>1</v>
      </c>
      <c r="X69" s="10"/>
      <c r="Y69" s="9">
        <v>1</v>
      </c>
      <c r="Z69" s="9"/>
      <c r="AA69" s="42">
        <f t="shared" si="10"/>
        <v>10</v>
      </c>
    </row>
    <row r="70" spans="1:27" ht="30" customHeight="1" x14ac:dyDescent="0.25">
      <c r="A70" s="4" t="str">
        <f t="shared" ref="A70:G85" si="11">A69</f>
        <v>Московский</v>
      </c>
      <c r="B70" s="12" t="str">
        <f t="shared" si="11"/>
        <v>ГБОУ СОШ №519</v>
      </c>
      <c r="C70" s="6">
        <f t="shared" si="11"/>
        <v>11519</v>
      </c>
      <c r="D70" s="6" t="str">
        <f t="shared" si="11"/>
        <v>СОШ</v>
      </c>
      <c r="E70" s="8" t="str">
        <f t="shared" si="11"/>
        <v xml:space="preserve">3в </v>
      </c>
      <c r="F70" s="8">
        <f t="shared" si="11"/>
        <v>95</v>
      </c>
      <c r="G70" s="8">
        <f t="shared" si="11"/>
        <v>91</v>
      </c>
      <c r="H70" s="8">
        <f t="shared" ref="H70:H94" si="12">H69+1</f>
        <v>11519067</v>
      </c>
      <c r="I70" s="9">
        <v>2</v>
      </c>
      <c r="J70" s="9"/>
      <c r="K70" s="10">
        <v>1</v>
      </c>
      <c r="L70" s="10"/>
      <c r="M70" s="9">
        <v>1</v>
      </c>
      <c r="N70" s="9"/>
      <c r="O70" s="10">
        <v>1</v>
      </c>
      <c r="P70" s="10"/>
      <c r="Q70" s="9">
        <v>1</v>
      </c>
      <c r="R70" s="9"/>
      <c r="S70" s="10"/>
      <c r="T70" s="10">
        <v>0</v>
      </c>
      <c r="U70" s="9">
        <v>1</v>
      </c>
      <c r="V70" s="9"/>
      <c r="W70" s="10"/>
      <c r="X70" s="10">
        <v>2</v>
      </c>
      <c r="Y70" s="9">
        <v>1</v>
      </c>
      <c r="Z70" s="9"/>
      <c r="AA70" s="42">
        <f t="shared" si="10"/>
        <v>10</v>
      </c>
    </row>
    <row r="71" spans="1:27" ht="30" customHeight="1" x14ac:dyDescent="0.25">
      <c r="A71" s="4" t="str">
        <f t="shared" si="11"/>
        <v>Московский</v>
      </c>
      <c r="B71" s="12" t="str">
        <f t="shared" si="11"/>
        <v>ГБОУ СОШ №519</v>
      </c>
      <c r="C71" s="6">
        <f t="shared" si="11"/>
        <v>11519</v>
      </c>
      <c r="D71" s="6" t="str">
        <f t="shared" si="11"/>
        <v>СОШ</v>
      </c>
      <c r="E71" s="8" t="str">
        <f t="shared" si="11"/>
        <v xml:space="preserve">3в </v>
      </c>
      <c r="F71" s="8">
        <f t="shared" si="11"/>
        <v>95</v>
      </c>
      <c r="G71" s="8">
        <f t="shared" si="11"/>
        <v>91</v>
      </c>
      <c r="H71" s="8">
        <f t="shared" si="12"/>
        <v>11519068</v>
      </c>
      <c r="I71" s="9"/>
      <c r="J71" s="9">
        <v>1</v>
      </c>
      <c r="K71" s="10">
        <v>0</v>
      </c>
      <c r="L71" s="10"/>
      <c r="M71" s="9">
        <v>0</v>
      </c>
      <c r="N71" s="9"/>
      <c r="O71" s="10">
        <v>2</v>
      </c>
      <c r="P71" s="10"/>
      <c r="Q71" s="9">
        <v>1</v>
      </c>
      <c r="R71" s="9"/>
      <c r="S71" s="10">
        <v>0</v>
      </c>
      <c r="T71" s="10"/>
      <c r="U71" s="9">
        <v>0</v>
      </c>
      <c r="V71" s="9"/>
      <c r="W71" s="10"/>
      <c r="X71" s="10">
        <v>2</v>
      </c>
      <c r="Y71" s="9">
        <v>0</v>
      </c>
      <c r="Z71" s="9"/>
      <c r="AA71" s="42">
        <f t="shared" si="10"/>
        <v>6</v>
      </c>
    </row>
    <row r="72" spans="1:27" ht="30" customHeight="1" x14ac:dyDescent="0.25">
      <c r="A72" s="4" t="str">
        <f t="shared" si="11"/>
        <v>Московский</v>
      </c>
      <c r="B72" s="12" t="str">
        <f t="shared" si="11"/>
        <v>ГБОУ СОШ №519</v>
      </c>
      <c r="C72" s="6">
        <f t="shared" si="11"/>
        <v>11519</v>
      </c>
      <c r="D72" s="6" t="str">
        <f t="shared" si="11"/>
        <v>СОШ</v>
      </c>
      <c r="E72" s="8" t="str">
        <f t="shared" si="11"/>
        <v xml:space="preserve">3в </v>
      </c>
      <c r="F72" s="8">
        <f t="shared" si="11"/>
        <v>95</v>
      </c>
      <c r="G72" s="8">
        <f t="shared" si="11"/>
        <v>91</v>
      </c>
      <c r="H72" s="8">
        <f t="shared" si="12"/>
        <v>11519069</v>
      </c>
      <c r="I72" s="9"/>
      <c r="J72" s="9">
        <v>2</v>
      </c>
      <c r="K72" s="10">
        <v>1</v>
      </c>
      <c r="L72" s="10"/>
      <c r="M72" s="9">
        <v>0</v>
      </c>
      <c r="N72" s="9"/>
      <c r="O72" s="10">
        <v>1</v>
      </c>
      <c r="P72" s="10"/>
      <c r="Q72" s="9">
        <v>0</v>
      </c>
      <c r="R72" s="9"/>
      <c r="S72" s="10">
        <v>1</v>
      </c>
      <c r="T72" s="10"/>
      <c r="U72" s="9">
        <v>1</v>
      </c>
      <c r="V72" s="9"/>
      <c r="W72" s="10"/>
      <c r="X72" s="10">
        <v>2</v>
      </c>
      <c r="Y72" s="9">
        <v>1</v>
      </c>
      <c r="Z72" s="9"/>
      <c r="AA72" s="42">
        <f t="shared" si="10"/>
        <v>9</v>
      </c>
    </row>
    <row r="73" spans="1:27" ht="30" customHeight="1" x14ac:dyDescent="0.25">
      <c r="A73" s="4" t="str">
        <f t="shared" si="11"/>
        <v>Московский</v>
      </c>
      <c r="B73" s="12" t="str">
        <f t="shared" si="11"/>
        <v>ГБОУ СОШ №519</v>
      </c>
      <c r="C73" s="6">
        <f t="shared" si="11"/>
        <v>11519</v>
      </c>
      <c r="D73" s="6" t="str">
        <f t="shared" si="11"/>
        <v>СОШ</v>
      </c>
      <c r="E73" s="8" t="str">
        <f t="shared" si="11"/>
        <v xml:space="preserve">3в </v>
      </c>
      <c r="F73" s="8">
        <f t="shared" si="11"/>
        <v>95</v>
      </c>
      <c r="G73" s="8">
        <f t="shared" si="11"/>
        <v>91</v>
      </c>
      <c r="H73" s="8">
        <f t="shared" si="12"/>
        <v>11519070</v>
      </c>
      <c r="I73" s="9">
        <v>2</v>
      </c>
      <c r="J73" s="9"/>
      <c r="K73" s="10">
        <v>0</v>
      </c>
      <c r="L73" s="10"/>
      <c r="M73" s="9">
        <v>0</v>
      </c>
      <c r="N73" s="9"/>
      <c r="O73" s="10">
        <v>1</v>
      </c>
      <c r="P73" s="10"/>
      <c r="Q73" s="9">
        <v>0</v>
      </c>
      <c r="R73" s="9"/>
      <c r="S73" s="10">
        <v>1</v>
      </c>
      <c r="T73" s="10"/>
      <c r="U73" s="9">
        <v>1</v>
      </c>
      <c r="V73" s="9"/>
      <c r="W73" s="10"/>
      <c r="X73" s="10">
        <v>0</v>
      </c>
      <c r="Y73" s="9">
        <v>0</v>
      </c>
      <c r="Z73" s="9"/>
      <c r="AA73" s="42">
        <f t="shared" si="10"/>
        <v>5</v>
      </c>
    </row>
    <row r="74" spans="1:27" ht="30" customHeight="1" x14ac:dyDescent="0.25">
      <c r="A74" s="4" t="str">
        <f t="shared" si="11"/>
        <v>Московский</v>
      </c>
      <c r="B74" s="12" t="str">
        <f t="shared" si="11"/>
        <v>ГБОУ СОШ №519</v>
      </c>
      <c r="C74" s="6">
        <f t="shared" si="11"/>
        <v>11519</v>
      </c>
      <c r="D74" s="6" t="str">
        <f t="shared" si="11"/>
        <v>СОШ</v>
      </c>
      <c r="E74" s="8" t="str">
        <f t="shared" si="11"/>
        <v xml:space="preserve">3в </v>
      </c>
      <c r="F74" s="8">
        <f t="shared" si="11"/>
        <v>95</v>
      </c>
      <c r="G74" s="8">
        <f t="shared" si="11"/>
        <v>91</v>
      </c>
      <c r="H74" s="8">
        <f t="shared" si="12"/>
        <v>11519071</v>
      </c>
      <c r="I74" s="9"/>
      <c r="J74" s="9">
        <v>0</v>
      </c>
      <c r="K74" s="10">
        <v>1</v>
      </c>
      <c r="L74" s="10"/>
      <c r="M74" s="9">
        <v>1</v>
      </c>
      <c r="N74" s="9"/>
      <c r="O74" s="10">
        <v>0</v>
      </c>
      <c r="P74" s="10"/>
      <c r="Q74" s="9"/>
      <c r="R74" s="9">
        <v>2</v>
      </c>
      <c r="S74" s="10">
        <v>1</v>
      </c>
      <c r="T74" s="10"/>
      <c r="U74" s="9">
        <v>1</v>
      </c>
      <c r="V74" s="9"/>
      <c r="W74" s="10">
        <v>1</v>
      </c>
      <c r="X74" s="10"/>
      <c r="Y74" s="9"/>
      <c r="Z74" s="9">
        <v>0</v>
      </c>
      <c r="AA74" s="42">
        <f t="shared" si="10"/>
        <v>7</v>
      </c>
    </row>
    <row r="75" spans="1:27" ht="30" customHeight="1" x14ac:dyDescent="0.25">
      <c r="A75" s="4" t="str">
        <f t="shared" si="11"/>
        <v>Московский</v>
      </c>
      <c r="B75" s="12" t="str">
        <f t="shared" si="11"/>
        <v>ГБОУ СОШ №519</v>
      </c>
      <c r="C75" s="6">
        <f t="shared" si="11"/>
        <v>11519</v>
      </c>
      <c r="D75" s="6" t="str">
        <f t="shared" si="11"/>
        <v>СОШ</v>
      </c>
      <c r="E75" s="8" t="str">
        <f t="shared" si="11"/>
        <v xml:space="preserve">3в </v>
      </c>
      <c r="F75" s="8">
        <f t="shared" si="11"/>
        <v>95</v>
      </c>
      <c r="G75" s="8">
        <f t="shared" si="11"/>
        <v>91</v>
      </c>
      <c r="H75" s="8">
        <f t="shared" si="12"/>
        <v>11519072</v>
      </c>
      <c r="I75" s="9">
        <v>0</v>
      </c>
      <c r="J75" s="9"/>
      <c r="K75" s="10">
        <v>1</v>
      </c>
      <c r="L75" s="10"/>
      <c r="M75" s="9">
        <v>0</v>
      </c>
      <c r="N75" s="9"/>
      <c r="O75" s="10">
        <v>2</v>
      </c>
      <c r="P75" s="10"/>
      <c r="Q75" s="9"/>
      <c r="R75" s="9">
        <v>2</v>
      </c>
      <c r="S75" s="10">
        <v>1</v>
      </c>
      <c r="T75" s="10"/>
      <c r="U75" s="9">
        <v>0</v>
      </c>
      <c r="V75" s="9"/>
      <c r="W75" s="10">
        <v>1</v>
      </c>
      <c r="X75" s="10"/>
      <c r="Y75" s="9">
        <v>1</v>
      </c>
      <c r="Z75" s="9"/>
      <c r="AA75" s="42">
        <f t="shared" si="10"/>
        <v>8</v>
      </c>
    </row>
    <row r="76" spans="1:27" ht="30" customHeight="1" x14ac:dyDescent="0.25">
      <c r="A76" s="4" t="str">
        <f t="shared" si="11"/>
        <v>Московский</v>
      </c>
      <c r="B76" s="12" t="str">
        <f t="shared" si="11"/>
        <v>ГБОУ СОШ №519</v>
      </c>
      <c r="C76" s="6">
        <f t="shared" si="11"/>
        <v>11519</v>
      </c>
      <c r="D76" s="6" t="str">
        <f t="shared" si="11"/>
        <v>СОШ</v>
      </c>
      <c r="E76" s="8" t="str">
        <f t="shared" si="11"/>
        <v xml:space="preserve">3в </v>
      </c>
      <c r="F76" s="8">
        <f t="shared" si="11"/>
        <v>95</v>
      </c>
      <c r="G76" s="8">
        <f t="shared" si="11"/>
        <v>91</v>
      </c>
      <c r="H76" s="8">
        <f t="shared" si="12"/>
        <v>11519073</v>
      </c>
      <c r="I76" s="9">
        <v>2</v>
      </c>
      <c r="J76" s="9"/>
      <c r="K76" s="10"/>
      <c r="L76" s="10">
        <v>1</v>
      </c>
      <c r="M76" s="9">
        <v>0</v>
      </c>
      <c r="N76" s="9"/>
      <c r="O76" s="10">
        <v>2</v>
      </c>
      <c r="P76" s="10"/>
      <c r="Q76" s="9"/>
      <c r="R76" s="9">
        <v>2</v>
      </c>
      <c r="S76" s="10">
        <v>0</v>
      </c>
      <c r="T76" s="10"/>
      <c r="U76" s="9">
        <v>1</v>
      </c>
      <c r="V76" s="9"/>
      <c r="W76" s="10"/>
      <c r="X76" s="10">
        <v>1</v>
      </c>
      <c r="Y76" s="9">
        <v>0</v>
      </c>
      <c r="Z76" s="9"/>
      <c r="AA76" s="42">
        <f t="shared" si="10"/>
        <v>9</v>
      </c>
    </row>
    <row r="77" spans="1:27" ht="30" customHeight="1" x14ac:dyDescent="0.25">
      <c r="A77" s="4" t="str">
        <f t="shared" si="11"/>
        <v>Московский</v>
      </c>
      <c r="B77" s="12" t="str">
        <f t="shared" si="11"/>
        <v>ГБОУ СОШ №519</v>
      </c>
      <c r="C77" s="6">
        <f t="shared" si="11"/>
        <v>11519</v>
      </c>
      <c r="D77" s="6" t="str">
        <f t="shared" si="11"/>
        <v>СОШ</v>
      </c>
      <c r="E77" s="8" t="str">
        <f t="shared" si="11"/>
        <v xml:space="preserve">3в </v>
      </c>
      <c r="F77" s="8">
        <f t="shared" si="11"/>
        <v>95</v>
      </c>
      <c r="G77" s="8">
        <f t="shared" si="11"/>
        <v>91</v>
      </c>
      <c r="H77" s="8">
        <f t="shared" si="12"/>
        <v>11519074</v>
      </c>
      <c r="I77" s="9">
        <v>0</v>
      </c>
      <c r="J77" s="9"/>
      <c r="K77" s="10"/>
      <c r="L77" s="10">
        <v>0</v>
      </c>
      <c r="M77" s="9">
        <v>0</v>
      </c>
      <c r="N77" s="9">
        <v>0</v>
      </c>
      <c r="O77" s="10">
        <v>2</v>
      </c>
      <c r="P77" s="10"/>
      <c r="Q77" s="9">
        <v>1</v>
      </c>
      <c r="R77" s="9"/>
      <c r="S77" s="10">
        <v>1</v>
      </c>
      <c r="T77" s="10"/>
      <c r="U77" s="9">
        <v>0</v>
      </c>
      <c r="V77" s="9"/>
      <c r="W77" s="10">
        <v>1</v>
      </c>
      <c r="X77" s="10"/>
      <c r="Y77" s="9">
        <v>0</v>
      </c>
      <c r="Z77" s="9"/>
      <c r="AA77" s="42">
        <f t="shared" si="10"/>
        <v>5</v>
      </c>
    </row>
    <row r="78" spans="1:27" ht="30" customHeight="1" x14ac:dyDescent="0.25">
      <c r="A78" s="4" t="str">
        <f t="shared" si="11"/>
        <v>Московский</v>
      </c>
      <c r="B78" s="12" t="str">
        <f t="shared" si="11"/>
        <v>ГБОУ СОШ №519</v>
      </c>
      <c r="C78" s="6">
        <f t="shared" si="11"/>
        <v>11519</v>
      </c>
      <c r="D78" s="6" t="str">
        <f t="shared" si="11"/>
        <v>СОШ</v>
      </c>
      <c r="E78" s="8" t="str">
        <f t="shared" si="11"/>
        <v xml:space="preserve">3в </v>
      </c>
      <c r="F78" s="8">
        <f t="shared" si="11"/>
        <v>95</v>
      </c>
      <c r="G78" s="8">
        <f t="shared" si="11"/>
        <v>91</v>
      </c>
      <c r="H78" s="8">
        <f t="shared" si="12"/>
        <v>11519075</v>
      </c>
      <c r="I78" s="9">
        <v>1</v>
      </c>
      <c r="J78" s="9"/>
      <c r="K78" s="10"/>
      <c r="L78" s="10">
        <v>1</v>
      </c>
      <c r="M78" s="9">
        <v>1</v>
      </c>
      <c r="N78" s="9"/>
      <c r="O78" s="10">
        <v>2</v>
      </c>
      <c r="P78" s="10"/>
      <c r="Q78" s="9">
        <v>1</v>
      </c>
      <c r="R78" s="9"/>
      <c r="S78" s="10">
        <v>1</v>
      </c>
      <c r="T78" s="10"/>
      <c r="U78" s="9">
        <v>0</v>
      </c>
      <c r="V78" s="9"/>
      <c r="W78" s="10">
        <v>1</v>
      </c>
      <c r="X78" s="10"/>
      <c r="Y78" s="9">
        <v>0</v>
      </c>
      <c r="Z78" s="9"/>
      <c r="AA78" s="42">
        <f t="shared" si="10"/>
        <v>8</v>
      </c>
    </row>
    <row r="79" spans="1:27" ht="30" customHeight="1" x14ac:dyDescent="0.25">
      <c r="A79" s="4" t="str">
        <f t="shared" si="11"/>
        <v>Московский</v>
      </c>
      <c r="B79" s="12" t="str">
        <f t="shared" si="11"/>
        <v>ГБОУ СОШ №519</v>
      </c>
      <c r="C79" s="6">
        <f t="shared" si="11"/>
        <v>11519</v>
      </c>
      <c r="D79" s="6" t="str">
        <f t="shared" si="11"/>
        <v>СОШ</v>
      </c>
      <c r="E79" s="8" t="str">
        <f t="shared" si="11"/>
        <v xml:space="preserve">3в </v>
      </c>
      <c r="F79" s="8">
        <f t="shared" si="11"/>
        <v>95</v>
      </c>
      <c r="G79" s="8">
        <f t="shared" si="11"/>
        <v>91</v>
      </c>
      <c r="H79" s="8">
        <f t="shared" si="12"/>
        <v>11519076</v>
      </c>
      <c r="I79" s="9"/>
      <c r="J79" s="9">
        <v>2</v>
      </c>
      <c r="K79" s="10">
        <v>0</v>
      </c>
      <c r="L79" s="10"/>
      <c r="M79" s="9">
        <v>0</v>
      </c>
      <c r="N79" s="9"/>
      <c r="O79" s="10">
        <v>2</v>
      </c>
      <c r="P79" s="10"/>
      <c r="Q79" s="9"/>
      <c r="R79" s="9">
        <v>0</v>
      </c>
      <c r="S79" s="10"/>
      <c r="T79" s="10">
        <v>0</v>
      </c>
      <c r="U79" s="9">
        <v>0</v>
      </c>
      <c r="V79" s="9"/>
      <c r="W79" s="10">
        <v>0</v>
      </c>
      <c r="X79" s="10"/>
      <c r="Y79" s="9">
        <v>0</v>
      </c>
      <c r="Z79" s="9"/>
      <c r="AA79" s="42">
        <f t="shared" si="10"/>
        <v>4</v>
      </c>
    </row>
    <row r="80" spans="1:27" ht="30" customHeight="1" x14ac:dyDescent="0.25">
      <c r="A80" s="4" t="str">
        <f t="shared" si="11"/>
        <v>Московский</v>
      </c>
      <c r="B80" s="12" t="str">
        <f t="shared" si="11"/>
        <v>ГБОУ СОШ №519</v>
      </c>
      <c r="C80" s="6">
        <f t="shared" si="11"/>
        <v>11519</v>
      </c>
      <c r="D80" s="6" t="str">
        <f t="shared" si="11"/>
        <v>СОШ</v>
      </c>
      <c r="E80" s="8" t="str">
        <f t="shared" si="11"/>
        <v xml:space="preserve">3в </v>
      </c>
      <c r="F80" s="8">
        <f t="shared" si="11"/>
        <v>95</v>
      </c>
      <c r="G80" s="8">
        <f t="shared" si="11"/>
        <v>91</v>
      </c>
      <c r="H80" s="8">
        <f t="shared" si="12"/>
        <v>11519077</v>
      </c>
      <c r="I80" s="9">
        <v>2</v>
      </c>
      <c r="J80" s="9"/>
      <c r="K80" s="10">
        <v>0</v>
      </c>
      <c r="L80" s="10"/>
      <c r="M80" s="9">
        <v>1</v>
      </c>
      <c r="N80" s="9"/>
      <c r="O80" s="10">
        <v>2</v>
      </c>
      <c r="P80" s="10"/>
      <c r="Q80" s="9">
        <v>1</v>
      </c>
      <c r="R80" s="9"/>
      <c r="S80" s="10">
        <v>1</v>
      </c>
      <c r="T80" s="10"/>
      <c r="U80" s="9">
        <v>0</v>
      </c>
      <c r="V80" s="9"/>
      <c r="W80" s="10">
        <v>1</v>
      </c>
      <c r="X80" s="10"/>
      <c r="Y80" s="9">
        <v>1</v>
      </c>
      <c r="Z80" s="9"/>
      <c r="AA80" s="42">
        <f t="shared" si="10"/>
        <v>9</v>
      </c>
    </row>
    <row r="81" spans="1:27" ht="30" customHeight="1" x14ac:dyDescent="0.25">
      <c r="A81" s="4" t="str">
        <f t="shared" si="11"/>
        <v>Московский</v>
      </c>
      <c r="B81" s="12" t="str">
        <f t="shared" si="11"/>
        <v>ГБОУ СОШ №519</v>
      </c>
      <c r="C81" s="6">
        <f t="shared" si="11"/>
        <v>11519</v>
      </c>
      <c r="D81" s="6" t="str">
        <f t="shared" si="11"/>
        <v>СОШ</v>
      </c>
      <c r="E81" s="8" t="str">
        <f t="shared" si="11"/>
        <v xml:space="preserve">3в </v>
      </c>
      <c r="F81" s="8">
        <f t="shared" si="11"/>
        <v>95</v>
      </c>
      <c r="G81" s="8">
        <f t="shared" si="11"/>
        <v>91</v>
      </c>
      <c r="H81" s="8">
        <f t="shared" si="12"/>
        <v>11519078</v>
      </c>
      <c r="I81" s="9">
        <v>2</v>
      </c>
      <c r="J81" s="9"/>
      <c r="K81" s="10">
        <v>1</v>
      </c>
      <c r="L81" s="10"/>
      <c r="M81" s="9">
        <v>1</v>
      </c>
      <c r="N81" s="9"/>
      <c r="O81" s="10">
        <v>2</v>
      </c>
      <c r="P81" s="10"/>
      <c r="Q81" s="9">
        <v>1</v>
      </c>
      <c r="R81" s="9"/>
      <c r="S81" s="10">
        <v>0</v>
      </c>
      <c r="T81" s="10"/>
      <c r="U81" s="9">
        <v>1</v>
      </c>
      <c r="V81" s="9"/>
      <c r="W81" s="10"/>
      <c r="X81" s="10">
        <v>2</v>
      </c>
      <c r="Y81" s="9">
        <v>0</v>
      </c>
      <c r="Z81" s="9"/>
      <c r="AA81" s="42">
        <f t="shared" si="10"/>
        <v>10</v>
      </c>
    </row>
    <row r="82" spans="1:27" ht="30" customHeight="1" x14ac:dyDescent="0.25">
      <c r="A82" s="4" t="str">
        <f t="shared" si="11"/>
        <v>Московский</v>
      </c>
      <c r="B82" s="12" t="str">
        <f t="shared" si="11"/>
        <v>ГБОУ СОШ №519</v>
      </c>
      <c r="C82" s="6">
        <f t="shared" si="11"/>
        <v>11519</v>
      </c>
      <c r="D82" s="6" t="str">
        <f t="shared" si="11"/>
        <v>СОШ</v>
      </c>
      <c r="E82" s="8" t="str">
        <f t="shared" si="11"/>
        <v xml:space="preserve">3в </v>
      </c>
      <c r="F82" s="8">
        <f t="shared" si="11"/>
        <v>95</v>
      </c>
      <c r="G82" s="8">
        <f t="shared" si="11"/>
        <v>91</v>
      </c>
      <c r="H82" s="8">
        <f t="shared" si="12"/>
        <v>11519079</v>
      </c>
      <c r="I82" s="9">
        <v>2</v>
      </c>
      <c r="J82" s="9"/>
      <c r="K82" s="10">
        <v>1</v>
      </c>
      <c r="L82" s="10"/>
      <c r="M82" s="9">
        <v>1</v>
      </c>
      <c r="N82" s="9"/>
      <c r="O82" s="10">
        <v>2</v>
      </c>
      <c r="P82" s="10"/>
      <c r="Q82" s="9"/>
      <c r="R82" s="9">
        <v>2</v>
      </c>
      <c r="S82" s="10">
        <v>0</v>
      </c>
      <c r="T82" s="10"/>
      <c r="U82" s="9">
        <v>0</v>
      </c>
      <c r="V82" s="9"/>
      <c r="W82" s="10">
        <v>2</v>
      </c>
      <c r="X82" s="10"/>
      <c r="Y82" s="9">
        <v>1</v>
      </c>
      <c r="Z82" s="9"/>
      <c r="AA82" s="42">
        <f t="shared" si="10"/>
        <v>11</v>
      </c>
    </row>
    <row r="83" spans="1:27" ht="30" customHeight="1" x14ac:dyDescent="0.25">
      <c r="A83" s="4" t="str">
        <f t="shared" si="11"/>
        <v>Московский</v>
      </c>
      <c r="B83" s="12" t="str">
        <f t="shared" si="11"/>
        <v>ГБОУ СОШ №519</v>
      </c>
      <c r="C83" s="6">
        <f t="shared" si="11"/>
        <v>11519</v>
      </c>
      <c r="D83" s="6" t="str">
        <f t="shared" si="11"/>
        <v>СОШ</v>
      </c>
      <c r="E83" s="8" t="str">
        <f t="shared" si="11"/>
        <v xml:space="preserve">3в </v>
      </c>
      <c r="F83" s="8">
        <f t="shared" si="11"/>
        <v>95</v>
      </c>
      <c r="G83" s="8">
        <f t="shared" si="11"/>
        <v>91</v>
      </c>
      <c r="H83" s="8">
        <f t="shared" si="12"/>
        <v>11519080</v>
      </c>
      <c r="I83" s="9">
        <v>2</v>
      </c>
      <c r="J83" s="9"/>
      <c r="K83" s="10"/>
      <c r="L83" s="10">
        <v>0</v>
      </c>
      <c r="M83" s="9">
        <v>1</v>
      </c>
      <c r="N83" s="9"/>
      <c r="O83" s="10">
        <v>2</v>
      </c>
      <c r="P83" s="10"/>
      <c r="Q83" s="9">
        <v>2</v>
      </c>
      <c r="R83" s="9"/>
      <c r="S83" s="10">
        <v>1</v>
      </c>
      <c r="T83" s="10"/>
      <c r="U83" s="9">
        <v>0</v>
      </c>
      <c r="V83" s="9"/>
      <c r="W83" s="10">
        <v>2</v>
      </c>
      <c r="X83" s="10"/>
      <c r="Y83" s="9">
        <v>1</v>
      </c>
      <c r="Z83" s="9"/>
      <c r="AA83" s="42">
        <f t="shared" si="10"/>
        <v>11</v>
      </c>
    </row>
    <row r="84" spans="1:27" ht="30" customHeight="1" x14ac:dyDescent="0.25">
      <c r="A84" s="4" t="str">
        <f t="shared" si="11"/>
        <v>Московский</v>
      </c>
      <c r="B84" s="12" t="str">
        <f t="shared" si="11"/>
        <v>ГБОУ СОШ №519</v>
      </c>
      <c r="C84" s="6">
        <f t="shared" si="11"/>
        <v>11519</v>
      </c>
      <c r="D84" s="6" t="str">
        <f t="shared" si="11"/>
        <v>СОШ</v>
      </c>
      <c r="E84" s="8" t="str">
        <f t="shared" si="11"/>
        <v xml:space="preserve">3в </v>
      </c>
      <c r="F84" s="8">
        <f t="shared" si="11"/>
        <v>95</v>
      </c>
      <c r="G84" s="8">
        <f t="shared" si="11"/>
        <v>91</v>
      </c>
      <c r="H84" s="8">
        <f t="shared" si="12"/>
        <v>11519081</v>
      </c>
      <c r="I84" s="9">
        <v>2</v>
      </c>
      <c r="J84" s="9"/>
      <c r="K84" s="10"/>
      <c r="L84" s="10">
        <v>0</v>
      </c>
      <c r="M84" s="9">
        <v>1</v>
      </c>
      <c r="N84" s="9"/>
      <c r="O84" s="10">
        <v>2</v>
      </c>
      <c r="P84" s="10"/>
      <c r="Q84" s="9"/>
      <c r="R84" s="9">
        <v>2</v>
      </c>
      <c r="S84" s="10">
        <v>1</v>
      </c>
      <c r="T84" s="10"/>
      <c r="U84" s="9"/>
      <c r="V84" s="9">
        <v>0</v>
      </c>
      <c r="W84" s="10">
        <v>2</v>
      </c>
      <c r="X84" s="10"/>
      <c r="Y84" s="9">
        <v>1</v>
      </c>
      <c r="Z84" s="9"/>
      <c r="AA84" s="42">
        <f t="shared" si="10"/>
        <v>11</v>
      </c>
    </row>
    <row r="85" spans="1:27" ht="30" customHeight="1" x14ac:dyDescent="0.25">
      <c r="A85" s="4" t="str">
        <f t="shared" si="11"/>
        <v>Московский</v>
      </c>
      <c r="B85" s="12" t="str">
        <f t="shared" si="11"/>
        <v>ГБОУ СОШ №519</v>
      </c>
      <c r="C85" s="6">
        <f t="shared" si="11"/>
        <v>11519</v>
      </c>
      <c r="D85" s="6" t="str">
        <f t="shared" si="11"/>
        <v>СОШ</v>
      </c>
      <c r="E85" s="8" t="str">
        <f t="shared" si="11"/>
        <v xml:space="preserve">3в </v>
      </c>
      <c r="F85" s="8">
        <f t="shared" si="11"/>
        <v>95</v>
      </c>
      <c r="G85" s="8">
        <f t="shared" si="11"/>
        <v>91</v>
      </c>
      <c r="H85" s="8">
        <f t="shared" si="12"/>
        <v>11519082</v>
      </c>
      <c r="I85" s="9"/>
      <c r="J85" s="9">
        <v>2</v>
      </c>
      <c r="K85" s="10">
        <v>1</v>
      </c>
      <c r="L85" s="10"/>
      <c r="M85" s="9">
        <v>1</v>
      </c>
      <c r="N85" s="9"/>
      <c r="O85" s="10">
        <v>2</v>
      </c>
      <c r="P85" s="10"/>
      <c r="Q85" s="9"/>
      <c r="R85" s="9">
        <v>2</v>
      </c>
      <c r="S85" s="10">
        <v>1</v>
      </c>
      <c r="T85" s="10"/>
      <c r="U85" s="9">
        <v>0</v>
      </c>
      <c r="V85" s="9"/>
      <c r="W85" s="10">
        <v>1</v>
      </c>
      <c r="X85" s="10"/>
      <c r="Y85" s="9">
        <v>0</v>
      </c>
      <c r="Z85" s="9"/>
      <c r="AA85" s="42">
        <f t="shared" si="10"/>
        <v>10</v>
      </c>
    </row>
    <row r="86" spans="1:27" ht="30" customHeight="1" x14ac:dyDescent="0.25">
      <c r="A86" s="4" t="str">
        <f t="shared" ref="A86:G94" si="13">A85</f>
        <v>Московский</v>
      </c>
      <c r="B86" s="12" t="str">
        <f t="shared" si="13"/>
        <v>ГБОУ СОШ №519</v>
      </c>
      <c r="C86" s="6">
        <f t="shared" si="13"/>
        <v>11519</v>
      </c>
      <c r="D86" s="6" t="str">
        <f t="shared" si="13"/>
        <v>СОШ</v>
      </c>
      <c r="E86" s="8" t="str">
        <f t="shared" si="13"/>
        <v xml:space="preserve">3в </v>
      </c>
      <c r="F86" s="8">
        <f t="shared" si="13"/>
        <v>95</v>
      </c>
      <c r="G86" s="8">
        <f t="shared" si="13"/>
        <v>91</v>
      </c>
      <c r="H86" s="8">
        <f t="shared" si="12"/>
        <v>11519083</v>
      </c>
      <c r="I86" s="9">
        <v>0</v>
      </c>
      <c r="J86" s="9"/>
      <c r="K86" s="10"/>
      <c r="L86" s="10">
        <v>0</v>
      </c>
      <c r="M86" s="9">
        <v>0</v>
      </c>
      <c r="N86" s="9"/>
      <c r="O86" s="10">
        <v>1</v>
      </c>
      <c r="P86" s="10"/>
      <c r="Q86" s="9">
        <v>2</v>
      </c>
      <c r="R86" s="9"/>
      <c r="S86" s="10">
        <v>1</v>
      </c>
      <c r="T86" s="10"/>
      <c r="U86" s="9">
        <v>1</v>
      </c>
      <c r="V86" s="9"/>
      <c r="W86" s="10">
        <v>1</v>
      </c>
      <c r="X86" s="10"/>
      <c r="Y86" s="9">
        <v>0</v>
      </c>
      <c r="Z86" s="9"/>
      <c r="AA86" s="42">
        <f t="shared" si="10"/>
        <v>6</v>
      </c>
    </row>
    <row r="87" spans="1:27" ht="30" customHeight="1" x14ac:dyDescent="0.25">
      <c r="A87" s="4" t="str">
        <f t="shared" si="13"/>
        <v>Московский</v>
      </c>
      <c r="B87" s="12" t="str">
        <f t="shared" si="13"/>
        <v>ГБОУ СОШ №519</v>
      </c>
      <c r="C87" s="6">
        <f t="shared" si="13"/>
        <v>11519</v>
      </c>
      <c r="D87" s="6" t="str">
        <f t="shared" si="13"/>
        <v>СОШ</v>
      </c>
      <c r="E87" s="8" t="str">
        <f t="shared" si="13"/>
        <v xml:space="preserve">3в </v>
      </c>
      <c r="F87" s="8">
        <f t="shared" si="13"/>
        <v>95</v>
      </c>
      <c r="G87" s="8">
        <f t="shared" si="13"/>
        <v>91</v>
      </c>
      <c r="H87" s="8">
        <f t="shared" si="12"/>
        <v>11519084</v>
      </c>
      <c r="I87" s="9"/>
      <c r="J87" s="9">
        <v>1</v>
      </c>
      <c r="K87" s="10">
        <v>0</v>
      </c>
      <c r="L87" s="10"/>
      <c r="M87" s="9">
        <v>1</v>
      </c>
      <c r="N87" s="9"/>
      <c r="O87" s="10">
        <v>2</v>
      </c>
      <c r="P87" s="10"/>
      <c r="Q87" s="9">
        <v>1</v>
      </c>
      <c r="R87" s="9"/>
      <c r="S87" s="10">
        <v>0</v>
      </c>
      <c r="T87" s="10"/>
      <c r="U87" s="9"/>
      <c r="V87" s="9">
        <v>1</v>
      </c>
      <c r="W87" s="10">
        <v>0</v>
      </c>
      <c r="X87" s="10"/>
      <c r="Y87" s="9">
        <v>1</v>
      </c>
      <c r="Z87" s="9"/>
      <c r="AA87" s="42">
        <f t="shared" si="10"/>
        <v>7</v>
      </c>
    </row>
    <row r="88" spans="1:27" ht="30" customHeight="1" x14ac:dyDescent="0.25">
      <c r="A88" s="4" t="str">
        <f t="shared" si="13"/>
        <v>Московский</v>
      </c>
      <c r="B88" s="12" t="str">
        <f t="shared" si="13"/>
        <v>ГБОУ СОШ №519</v>
      </c>
      <c r="C88" s="6">
        <f t="shared" si="13"/>
        <v>11519</v>
      </c>
      <c r="D88" s="6" t="str">
        <f t="shared" si="13"/>
        <v>СОШ</v>
      </c>
      <c r="E88" s="8" t="str">
        <f t="shared" si="13"/>
        <v xml:space="preserve">3в </v>
      </c>
      <c r="F88" s="8">
        <f t="shared" si="13"/>
        <v>95</v>
      </c>
      <c r="G88" s="8">
        <f t="shared" si="13"/>
        <v>91</v>
      </c>
      <c r="H88" s="8">
        <f t="shared" si="12"/>
        <v>11519085</v>
      </c>
      <c r="I88" s="9"/>
      <c r="J88" s="9">
        <v>0</v>
      </c>
      <c r="K88" s="10">
        <v>1</v>
      </c>
      <c r="L88" s="10"/>
      <c r="M88" s="9"/>
      <c r="N88" s="9">
        <v>1</v>
      </c>
      <c r="O88" s="10">
        <v>0</v>
      </c>
      <c r="P88" s="10"/>
      <c r="Q88" s="9">
        <v>0</v>
      </c>
      <c r="R88" s="9"/>
      <c r="S88" s="10"/>
      <c r="T88" s="10">
        <v>1</v>
      </c>
      <c r="U88" s="9">
        <v>0</v>
      </c>
      <c r="V88" s="9"/>
      <c r="W88" s="10"/>
      <c r="X88" s="10">
        <v>1</v>
      </c>
      <c r="Y88" s="9">
        <v>0</v>
      </c>
      <c r="Z88" s="9"/>
      <c r="AA88" s="42">
        <f t="shared" si="10"/>
        <v>4</v>
      </c>
    </row>
    <row r="89" spans="1:27" ht="30" customHeight="1" x14ac:dyDescent="0.25">
      <c r="A89" s="4" t="str">
        <f t="shared" si="13"/>
        <v>Московский</v>
      </c>
      <c r="B89" s="12" t="str">
        <f t="shared" si="13"/>
        <v>ГБОУ СОШ №519</v>
      </c>
      <c r="C89" s="6">
        <f t="shared" si="13"/>
        <v>11519</v>
      </c>
      <c r="D89" s="6" t="str">
        <f t="shared" si="13"/>
        <v>СОШ</v>
      </c>
      <c r="E89" s="8" t="str">
        <f t="shared" si="13"/>
        <v xml:space="preserve">3в </v>
      </c>
      <c r="F89" s="8">
        <f t="shared" si="13"/>
        <v>95</v>
      </c>
      <c r="G89" s="8">
        <f t="shared" si="13"/>
        <v>91</v>
      </c>
      <c r="H89" s="8">
        <f t="shared" si="12"/>
        <v>11519086</v>
      </c>
      <c r="I89" s="9">
        <v>2</v>
      </c>
      <c r="J89" s="9"/>
      <c r="K89" s="10">
        <v>0</v>
      </c>
      <c r="L89" s="10"/>
      <c r="M89" s="9">
        <v>1</v>
      </c>
      <c r="N89" s="9"/>
      <c r="O89" s="10">
        <v>2</v>
      </c>
      <c r="P89" s="10"/>
      <c r="Q89" s="9"/>
      <c r="R89" s="9">
        <v>2</v>
      </c>
      <c r="S89" s="10">
        <v>1</v>
      </c>
      <c r="T89" s="10"/>
      <c r="U89" s="9">
        <v>1</v>
      </c>
      <c r="V89" s="9"/>
      <c r="W89" s="10">
        <v>1</v>
      </c>
      <c r="X89" s="10"/>
      <c r="Y89" s="9">
        <v>0</v>
      </c>
      <c r="Z89" s="9"/>
      <c r="AA89" s="42">
        <f t="shared" si="10"/>
        <v>10</v>
      </c>
    </row>
    <row r="90" spans="1:27" ht="30" customHeight="1" x14ac:dyDescent="0.25">
      <c r="A90" s="4" t="str">
        <f t="shared" si="13"/>
        <v>Московский</v>
      </c>
      <c r="B90" s="12" t="str">
        <f t="shared" si="13"/>
        <v>ГБОУ СОШ №519</v>
      </c>
      <c r="C90" s="6">
        <f t="shared" si="13"/>
        <v>11519</v>
      </c>
      <c r="D90" s="6" t="str">
        <f t="shared" si="13"/>
        <v>СОШ</v>
      </c>
      <c r="E90" s="8" t="str">
        <f t="shared" si="13"/>
        <v xml:space="preserve">3в </v>
      </c>
      <c r="F90" s="8">
        <f t="shared" si="13"/>
        <v>95</v>
      </c>
      <c r="G90" s="8">
        <f t="shared" si="13"/>
        <v>91</v>
      </c>
      <c r="H90" s="8">
        <f t="shared" si="12"/>
        <v>11519087</v>
      </c>
      <c r="I90" s="9"/>
      <c r="J90" s="9">
        <v>2</v>
      </c>
      <c r="K90" s="10">
        <v>1</v>
      </c>
      <c r="L90" s="10"/>
      <c r="M90" s="9">
        <v>1</v>
      </c>
      <c r="N90" s="9"/>
      <c r="O90" s="10">
        <v>1</v>
      </c>
      <c r="P90" s="10"/>
      <c r="Q90" s="9"/>
      <c r="R90" s="9">
        <v>2</v>
      </c>
      <c r="S90" s="10">
        <v>0</v>
      </c>
      <c r="T90" s="10"/>
      <c r="U90" s="9">
        <v>0</v>
      </c>
      <c r="V90" s="9"/>
      <c r="W90" s="10">
        <v>2</v>
      </c>
      <c r="X90" s="10"/>
      <c r="Y90" s="9">
        <v>0</v>
      </c>
      <c r="Z90" s="9"/>
      <c r="AA90" s="42">
        <f t="shared" si="10"/>
        <v>9</v>
      </c>
    </row>
    <row r="91" spans="1:27" ht="30" customHeight="1" x14ac:dyDescent="0.25">
      <c r="A91" s="4" t="str">
        <f t="shared" si="13"/>
        <v>Московский</v>
      </c>
      <c r="B91" s="12" t="str">
        <f t="shared" si="13"/>
        <v>ГБОУ СОШ №519</v>
      </c>
      <c r="C91" s="6">
        <f t="shared" si="13"/>
        <v>11519</v>
      </c>
      <c r="D91" s="6" t="str">
        <f t="shared" si="13"/>
        <v>СОШ</v>
      </c>
      <c r="E91" s="8" t="str">
        <f t="shared" si="13"/>
        <v xml:space="preserve">3в </v>
      </c>
      <c r="F91" s="8">
        <f t="shared" si="13"/>
        <v>95</v>
      </c>
      <c r="G91" s="8">
        <f t="shared" si="13"/>
        <v>91</v>
      </c>
      <c r="H91" s="8">
        <f t="shared" si="12"/>
        <v>11519088</v>
      </c>
      <c r="I91" s="9">
        <v>2</v>
      </c>
      <c r="J91" s="9"/>
      <c r="K91" s="10"/>
      <c r="L91" s="10">
        <v>1</v>
      </c>
      <c r="M91" s="9">
        <v>1</v>
      </c>
      <c r="N91" s="9"/>
      <c r="O91" s="10">
        <v>2</v>
      </c>
      <c r="P91" s="10"/>
      <c r="Q91" s="9"/>
      <c r="R91" s="9">
        <v>1</v>
      </c>
      <c r="S91" s="10">
        <v>1</v>
      </c>
      <c r="T91" s="10"/>
      <c r="U91" s="9">
        <v>0</v>
      </c>
      <c r="V91" s="9"/>
      <c r="W91" s="10"/>
      <c r="X91" s="10">
        <v>1</v>
      </c>
      <c r="Y91" s="9">
        <v>1</v>
      </c>
      <c r="Z91" s="9"/>
      <c r="AA91" s="42">
        <f t="shared" si="10"/>
        <v>10</v>
      </c>
    </row>
    <row r="92" spans="1:27" ht="30" customHeight="1" x14ac:dyDescent="0.25">
      <c r="A92" s="4" t="str">
        <f t="shared" si="13"/>
        <v>Московский</v>
      </c>
      <c r="B92" s="12" t="str">
        <f t="shared" si="13"/>
        <v>ГБОУ СОШ №519</v>
      </c>
      <c r="C92" s="6">
        <f t="shared" si="13"/>
        <v>11519</v>
      </c>
      <c r="D92" s="6" t="str">
        <f t="shared" si="13"/>
        <v>СОШ</v>
      </c>
      <c r="E92" s="8" t="str">
        <f t="shared" si="13"/>
        <v xml:space="preserve">3в </v>
      </c>
      <c r="F92" s="8">
        <f t="shared" si="13"/>
        <v>95</v>
      </c>
      <c r="G92" s="8">
        <f t="shared" si="13"/>
        <v>91</v>
      </c>
      <c r="H92" s="8">
        <f t="shared" si="12"/>
        <v>11519089</v>
      </c>
      <c r="I92" s="9"/>
      <c r="J92" s="9">
        <v>2</v>
      </c>
      <c r="K92" s="10">
        <v>1</v>
      </c>
      <c r="L92" s="10"/>
      <c r="M92" s="9">
        <v>1</v>
      </c>
      <c r="N92" s="9"/>
      <c r="O92" s="10">
        <v>2</v>
      </c>
      <c r="P92" s="10"/>
      <c r="Q92" s="9">
        <v>2</v>
      </c>
      <c r="R92" s="9"/>
      <c r="S92" s="10">
        <v>1</v>
      </c>
      <c r="T92" s="10"/>
      <c r="U92" s="9">
        <v>0</v>
      </c>
      <c r="V92" s="9"/>
      <c r="W92" s="10">
        <v>2</v>
      </c>
      <c r="X92" s="10"/>
      <c r="Y92" s="9">
        <v>1</v>
      </c>
      <c r="Z92" s="9"/>
      <c r="AA92" s="42">
        <f t="shared" si="10"/>
        <v>12</v>
      </c>
    </row>
    <row r="93" spans="1:27" ht="30" customHeight="1" x14ac:dyDescent="0.25">
      <c r="A93" s="4" t="str">
        <f t="shared" si="13"/>
        <v>Московский</v>
      </c>
      <c r="B93" s="12" t="str">
        <f t="shared" si="13"/>
        <v>ГБОУ СОШ №519</v>
      </c>
      <c r="C93" s="6">
        <f t="shared" si="13"/>
        <v>11519</v>
      </c>
      <c r="D93" s="6" t="str">
        <f t="shared" si="13"/>
        <v>СОШ</v>
      </c>
      <c r="E93" s="8" t="str">
        <f t="shared" si="13"/>
        <v xml:space="preserve">3в </v>
      </c>
      <c r="F93" s="8">
        <f t="shared" si="13"/>
        <v>95</v>
      </c>
      <c r="G93" s="8">
        <f t="shared" si="13"/>
        <v>91</v>
      </c>
      <c r="H93" s="8">
        <f t="shared" si="12"/>
        <v>11519090</v>
      </c>
      <c r="I93" s="9">
        <v>2</v>
      </c>
      <c r="J93" s="9"/>
      <c r="K93" s="10">
        <v>0</v>
      </c>
      <c r="L93" s="10"/>
      <c r="M93" s="9">
        <v>1</v>
      </c>
      <c r="N93" s="9"/>
      <c r="O93" s="10">
        <v>0</v>
      </c>
      <c r="P93" s="10"/>
      <c r="Q93" s="9">
        <v>0</v>
      </c>
      <c r="R93" s="9"/>
      <c r="S93" s="10">
        <v>1</v>
      </c>
      <c r="T93" s="10"/>
      <c r="U93" s="9"/>
      <c r="V93" s="9">
        <v>1</v>
      </c>
      <c r="W93" s="10"/>
      <c r="X93" s="10">
        <v>0</v>
      </c>
      <c r="Y93" s="9">
        <v>0</v>
      </c>
      <c r="Z93" s="9"/>
      <c r="AA93" s="42">
        <f t="shared" si="10"/>
        <v>5</v>
      </c>
    </row>
    <row r="94" spans="1:27" ht="30" customHeight="1" x14ac:dyDescent="0.25">
      <c r="A94" s="4" t="str">
        <f t="shared" si="13"/>
        <v>Московский</v>
      </c>
      <c r="B94" s="12" t="str">
        <f t="shared" si="13"/>
        <v>ГБОУ СОШ №519</v>
      </c>
      <c r="C94" s="6">
        <f t="shared" si="13"/>
        <v>11519</v>
      </c>
      <c r="D94" s="6" t="str">
        <f t="shared" si="13"/>
        <v>СОШ</v>
      </c>
      <c r="E94" s="8" t="str">
        <f t="shared" si="13"/>
        <v xml:space="preserve">3в </v>
      </c>
      <c r="F94" s="8">
        <f t="shared" si="13"/>
        <v>95</v>
      </c>
      <c r="G94" s="8">
        <f t="shared" si="13"/>
        <v>91</v>
      </c>
      <c r="H94" s="8">
        <f t="shared" si="12"/>
        <v>11519091</v>
      </c>
      <c r="I94" s="9"/>
      <c r="J94" s="9">
        <v>1</v>
      </c>
      <c r="K94" s="10">
        <v>1</v>
      </c>
      <c r="L94" s="10"/>
      <c r="M94" s="9"/>
      <c r="N94" s="9">
        <v>1</v>
      </c>
      <c r="O94" s="10"/>
      <c r="P94" s="10">
        <v>1</v>
      </c>
      <c r="Q94" s="9"/>
      <c r="R94" s="9">
        <v>2</v>
      </c>
      <c r="S94" s="10">
        <v>1</v>
      </c>
      <c r="T94" s="10"/>
      <c r="U94" s="9">
        <v>0</v>
      </c>
      <c r="V94" s="9"/>
      <c r="W94" s="10">
        <v>2</v>
      </c>
      <c r="X94" s="10"/>
      <c r="Y94" s="9">
        <v>1</v>
      </c>
      <c r="Z94" s="9"/>
      <c r="AA94" s="42">
        <f t="shared" si="10"/>
        <v>10</v>
      </c>
    </row>
    <row r="95" spans="1:27" x14ac:dyDescent="0.25">
      <c r="I95" s="43">
        <f>COUNTA(I4:I94)</f>
        <v>33</v>
      </c>
      <c r="J95" s="43">
        <f t="shared" ref="J95:AA95" si="14">COUNTA(J4:J94)</f>
        <v>58</v>
      </c>
      <c r="K95" s="43">
        <f t="shared" si="14"/>
        <v>52</v>
      </c>
      <c r="L95" s="43">
        <f t="shared" si="14"/>
        <v>39</v>
      </c>
      <c r="M95" s="43">
        <f t="shared" si="14"/>
        <v>64</v>
      </c>
      <c r="N95" s="43">
        <f t="shared" si="14"/>
        <v>28</v>
      </c>
      <c r="O95" s="43">
        <f t="shared" si="14"/>
        <v>75</v>
      </c>
      <c r="P95" s="43">
        <f t="shared" si="14"/>
        <v>16</v>
      </c>
      <c r="Q95" s="43">
        <f t="shared" si="14"/>
        <v>63</v>
      </c>
      <c r="R95" s="43">
        <f t="shared" si="14"/>
        <v>28</v>
      </c>
      <c r="S95" s="43">
        <f t="shared" si="14"/>
        <v>67</v>
      </c>
      <c r="T95" s="43">
        <f t="shared" si="14"/>
        <v>24</v>
      </c>
      <c r="U95" s="43">
        <f t="shared" si="14"/>
        <v>68</v>
      </c>
      <c r="V95" s="43">
        <f t="shared" si="14"/>
        <v>23</v>
      </c>
      <c r="W95" s="43">
        <f t="shared" si="14"/>
        <v>68</v>
      </c>
      <c r="X95" s="43">
        <f t="shared" si="14"/>
        <v>23</v>
      </c>
      <c r="Y95" s="43">
        <f t="shared" si="14"/>
        <v>79</v>
      </c>
      <c r="Z95" s="43">
        <f t="shared" si="14"/>
        <v>12</v>
      </c>
      <c r="AA95" s="43">
        <f t="shared" si="14"/>
        <v>91</v>
      </c>
    </row>
    <row r="96" spans="1:27" x14ac:dyDescent="0.25">
      <c r="I96" s="43">
        <f>SUM(I4:I94)/(I95*I97)</f>
        <v>0.62121212121212122</v>
      </c>
      <c r="J96" s="43">
        <f t="shared" ref="J96:AA96" si="15">SUM(J4:J94)/(J95*J97)</f>
        <v>0.69827586206896552</v>
      </c>
      <c r="K96" s="43">
        <f t="shared" si="15"/>
        <v>0.76923076923076927</v>
      </c>
      <c r="L96" s="43">
        <f t="shared" si="15"/>
        <v>0.87179487179487181</v>
      </c>
      <c r="M96" s="43">
        <f t="shared" si="15"/>
        <v>0.78125</v>
      </c>
      <c r="N96" s="43">
        <f t="shared" si="15"/>
        <v>0.7857142857142857</v>
      </c>
      <c r="O96" s="43">
        <f t="shared" si="15"/>
        <v>0.84666666666666668</v>
      </c>
      <c r="P96" s="43">
        <f t="shared" si="15"/>
        <v>0.8125</v>
      </c>
      <c r="Q96" s="43">
        <f t="shared" si="15"/>
        <v>0.67460317460317465</v>
      </c>
      <c r="R96" s="43">
        <f t="shared" si="15"/>
        <v>0.9464285714285714</v>
      </c>
      <c r="S96" s="43">
        <f t="shared" si="15"/>
        <v>0.77611940298507465</v>
      </c>
      <c r="T96" s="43">
        <f t="shared" si="15"/>
        <v>0.58333333333333337</v>
      </c>
      <c r="U96" s="43">
        <f t="shared" si="15"/>
        <v>0.41176470588235292</v>
      </c>
      <c r="V96" s="43">
        <f t="shared" si="15"/>
        <v>0.39130434782608697</v>
      </c>
      <c r="W96" s="43">
        <f t="shared" si="15"/>
        <v>0.67647058823529416</v>
      </c>
      <c r="X96" s="43">
        <f t="shared" si="15"/>
        <v>0.80434782608695654</v>
      </c>
      <c r="Y96" s="43">
        <f t="shared" si="15"/>
        <v>0.68354430379746833</v>
      </c>
      <c r="Z96" s="43">
        <f t="shared" si="15"/>
        <v>0.58333333333333337</v>
      </c>
      <c r="AA96" s="43">
        <f t="shared" si="15"/>
        <v>0.72020287404902794</v>
      </c>
    </row>
    <row r="97" spans="1:27" s="52" customFormat="1" x14ac:dyDescent="0.25">
      <c r="A97" s="52" t="s">
        <v>120</v>
      </c>
      <c r="E97" s="14"/>
      <c r="F97" s="14"/>
      <c r="G97" s="14"/>
      <c r="H97" s="14"/>
      <c r="I97" s="15">
        <v>2</v>
      </c>
      <c r="J97" s="15">
        <v>2</v>
      </c>
      <c r="K97" s="15">
        <v>1</v>
      </c>
      <c r="L97" s="15">
        <v>1</v>
      </c>
      <c r="M97" s="15">
        <v>1</v>
      </c>
      <c r="N97" s="15">
        <v>1</v>
      </c>
      <c r="O97" s="15">
        <v>2</v>
      </c>
      <c r="P97" s="15">
        <v>2</v>
      </c>
      <c r="Q97" s="15">
        <v>2</v>
      </c>
      <c r="R97" s="15">
        <v>2</v>
      </c>
      <c r="S97" s="86">
        <v>1</v>
      </c>
      <c r="T97" s="15">
        <v>1</v>
      </c>
      <c r="U97" s="87">
        <v>1</v>
      </c>
      <c r="V97" s="15">
        <v>1</v>
      </c>
      <c r="W97" s="15">
        <v>2</v>
      </c>
      <c r="X97" s="15">
        <v>2</v>
      </c>
      <c r="Y97" s="87">
        <v>1</v>
      </c>
      <c r="Z97" s="15">
        <v>1</v>
      </c>
      <c r="AA97" s="15">
        <v>13</v>
      </c>
    </row>
    <row r="98" spans="1:27" x14ac:dyDescent="0.25">
      <c r="I98" s="43">
        <f>SUM(I4:J94)/(91*I97)</f>
        <v>0.67032967032967028</v>
      </c>
      <c r="K98" s="43">
        <f t="shared" ref="K98:AA98" si="16">SUM(K4:L94)/(91*K97)</f>
        <v>0.81318681318681318</v>
      </c>
      <c r="L98" s="43"/>
      <c r="M98" s="43">
        <f t="shared" si="16"/>
        <v>0.79120879120879117</v>
      </c>
      <c r="O98" s="43">
        <f t="shared" si="16"/>
        <v>0.84065934065934067</v>
      </c>
      <c r="P98" s="43"/>
      <c r="Q98" s="43">
        <f t="shared" si="16"/>
        <v>0.75824175824175821</v>
      </c>
      <c r="S98" s="43">
        <f t="shared" si="16"/>
        <v>0.72527472527472525</v>
      </c>
      <c r="T98" s="43"/>
      <c r="U98" s="43">
        <f t="shared" si="16"/>
        <v>0.40659340659340659</v>
      </c>
      <c r="W98" s="43">
        <f t="shared" si="16"/>
        <v>0.70879120879120883</v>
      </c>
      <c r="X98" s="43"/>
      <c r="Y98" s="43">
        <f t="shared" si="16"/>
        <v>0.67032967032967028</v>
      </c>
      <c r="AA98" s="43">
        <f t="shared" si="16"/>
        <v>0.72020287404902794</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94"/>
    <dataValidation type="list" allowBlank="1" showInputMessage="1" showErrorMessage="1" sqref="O4:R94 W4:X94 I4:J94">
      <formula1>балл2</formula1>
    </dataValidation>
    <dataValidation type="list" allowBlank="1" showInputMessage="1" showErrorMessage="1" sqref="S4:V94 Y4:Z94 K4:N94">
      <formula1>балл1</formula1>
    </dataValidation>
    <dataValidation allowBlank="1" showErrorMessage="1" sqref="A4 E4:G94"/>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1:AE132"/>
  <sheetViews>
    <sheetView showGridLines="0" topLeftCell="A127" zoomScale="80" zoomScaleNormal="80" workbookViewId="0">
      <selection activeCell="A132" sqref="A132:XFD132"/>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1" ht="15" customHeight="1" x14ac:dyDescent="0.25">
      <c r="A1" s="189" t="s">
        <v>0</v>
      </c>
      <c r="B1" s="189" t="s">
        <v>1</v>
      </c>
      <c r="C1" s="189" t="s">
        <v>2</v>
      </c>
      <c r="D1" s="189" t="s">
        <v>3</v>
      </c>
      <c r="E1" s="189" t="s">
        <v>4</v>
      </c>
      <c r="F1" s="189" t="s">
        <v>5</v>
      </c>
      <c r="G1" s="189" t="s">
        <v>6</v>
      </c>
      <c r="H1" s="195" t="s">
        <v>7</v>
      </c>
      <c r="I1" s="198">
        <v>1</v>
      </c>
      <c r="J1" s="198"/>
      <c r="K1" s="190">
        <v>2</v>
      </c>
      <c r="L1" s="190"/>
      <c r="M1" s="198">
        <v>3</v>
      </c>
      <c r="N1" s="198"/>
      <c r="O1" s="190">
        <v>4</v>
      </c>
      <c r="P1" s="190"/>
      <c r="Q1" s="201">
        <v>5</v>
      </c>
      <c r="R1" s="202"/>
      <c r="S1" s="190">
        <v>6</v>
      </c>
      <c r="T1" s="190"/>
      <c r="U1" s="201">
        <v>7</v>
      </c>
      <c r="V1" s="202"/>
      <c r="W1" s="190">
        <v>8</v>
      </c>
      <c r="X1" s="190"/>
      <c r="Y1" s="201">
        <v>9</v>
      </c>
      <c r="Z1" s="202"/>
      <c r="AA1" s="199" t="s">
        <v>8</v>
      </c>
    </row>
    <row r="2" spans="1:31" ht="69" customHeight="1" x14ac:dyDescent="0.25">
      <c r="A2" s="189"/>
      <c r="B2" s="189"/>
      <c r="C2" s="189"/>
      <c r="D2" s="189"/>
      <c r="E2" s="189"/>
      <c r="F2" s="189"/>
      <c r="G2" s="189"/>
      <c r="H2" s="196"/>
      <c r="I2" s="28" t="s">
        <v>9</v>
      </c>
      <c r="J2" s="28" t="s">
        <v>10</v>
      </c>
      <c r="K2" s="29" t="s">
        <v>10</v>
      </c>
      <c r="L2" s="29" t="s">
        <v>11</v>
      </c>
      <c r="M2" s="28" t="s">
        <v>12</v>
      </c>
      <c r="N2" s="28" t="s">
        <v>10</v>
      </c>
      <c r="O2" s="29" t="s">
        <v>9</v>
      </c>
      <c r="P2" s="29" t="s">
        <v>12</v>
      </c>
      <c r="Q2" s="28" t="s">
        <v>13</v>
      </c>
      <c r="R2" s="28" t="s">
        <v>9</v>
      </c>
      <c r="S2" s="29" t="s">
        <v>11</v>
      </c>
      <c r="T2" s="29" t="s">
        <v>10</v>
      </c>
      <c r="U2" s="28" t="s">
        <v>9</v>
      </c>
      <c r="V2" s="30" t="s">
        <v>12</v>
      </c>
      <c r="W2" s="29" t="s">
        <v>14</v>
      </c>
      <c r="X2" s="29" t="s">
        <v>13</v>
      </c>
      <c r="Y2" s="28" t="s">
        <v>9</v>
      </c>
      <c r="Z2" s="30" t="s">
        <v>12</v>
      </c>
      <c r="AA2" s="199"/>
    </row>
    <row r="3" spans="1:31" ht="33.75" customHeight="1" x14ac:dyDescent="0.25">
      <c r="A3" s="189"/>
      <c r="B3" s="189"/>
      <c r="C3" s="189"/>
      <c r="D3" s="189"/>
      <c r="E3" s="189"/>
      <c r="F3" s="189"/>
      <c r="G3" s="189"/>
      <c r="H3" s="197"/>
      <c r="I3" s="191" t="s">
        <v>15</v>
      </c>
      <c r="J3" s="192"/>
      <c r="K3" s="193" t="s">
        <v>16</v>
      </c>
      <c r="L3" s="194"/>
      <c r="M3" s="191" t="s">
        <v>16</v>
      </c>
      <c r="N3" s="192"/>
      <c r="O3" s="193" t="s">
        <v>15</v>
      </c>
      <c r="P3" s="194"/>
      <c r="Q3" s="191" t="s">
        <v>15</v>
      </c>
      <c r="R3" s="192"/>
      <c r="S3" s="193" t="s">
        <v>16</v>
      </c>
      <c r="T3" s="194"/>
      <c r="U3" s="191" t="s">
        <v>16</v>
      </c>
      <c r="V3" s="192"/>
      <c r="W3" s="193" t="s">
        <v>15</v>
      </c>
      <c r="X3" s="194"/>
      <c r="Y3" s="191" t="s">
        <v>16</v>
      </c>
      <c r="Z3" s="192"/>
      <c r="AA3" s="200"/>
    </row>
    <row r="4" spans="1:31" ht="30" customHeight="1" x14ac:dyDescent="0.25">
      <c r="A4" s="46" t="s">
        <v>17</v>
      </c>
      <c r="B4" s="47" t="s">
        <v>55</v>
      </c>
      <c r="C4" s="33">
        <f>VLOOKUP(B4,[23]Списки!$C$1:$E$40,2,FALSE)</f>
        <v>11524</v>
      </c>
      <c r="D4" s="33" t="str">
        <f>VLOOKUP(B4,[23]Списки!$C$1:$E$40,3,FALSE)</f>
        <v>Гимназия</v>
      </c>
      <c r="E4" s="48" t="s">
        <v>19</v>
      </c>
      <c r="F4" s="35">
        <v>136</v>
      </c>
      <c r="G4" s="35">
        <v>125</v>
      </c>
      <c r="H4" s="35">
        <f>C4*1000+1</f>
        <v>11524001</v>
      </c>
      <c r="I4" s="36"/>
      <c r="J4" s="36">
        <v>1</v>
      </c>
      <c r="K4" s="37">
        <v>1</v>
      </c>
      <c r="L4" s="37"/>
      <c r="M4" s="36"/>
      <c r="N4" s="36">
        <v>1</v>
      </c>
      <c r="O4" s="37">
        <v>2</v>
      </c>
      <c r="P4" s="37"/>
      <c r="Q4" s="36">
        <v>2</v>
      </c>
      <c r="R4" s="36"/>
      <c r="S4" s="37">
        <v>1</v>
      </c>
      <c r="T4" s="37"/>
      <c r="U4" s="36"/>
      <c r="V4" s="36">
        <v>1</v>
      </c>
      <c r="W4" s="37"/>
      <c r="X4" s="37">
        <v>2</v>
      </c>
      <c r="Y4" s="36">
        <v>1</v>
      </c>
      <c r="Z4" s="36"/>
      <c r="AA4" s="38">
        <f>IF(COUNTBLANK(I4:Z4)&lt;=9,SUM(I4:Z4),"Не писал")</f>
        <v>12</v>
      </c>
      <c r="AC4" s="58" t="s">
        <v>81</v>
      </c>
      <c r="AD4" s="58" t="s">
        <v>150</v>
      </c>
      <c r="AE4" s="58" t="s">
        <v>106</v>
      </c>
    </row>
    <row r="5" spans="1:31" ht="30" customHeight="1" x14ac:dyDescent="0.25">
      <c r="A5" s="46" t="str">
        <f>A4</f>
        <v>Московский</v>
      </c>
      <c r="B5" s="32" t="str">
        <f t="shared" ref="B5:G20" si="0">B4</f>
        <v>ГБОУ гимназия №524</v>
      </c>
      <c r="C5" s="33">
        <f t="shared" si="0"/>
        <v>11524</v>
      </c>
      <c r="D5" s="33" t="str">
        <f t="shared" si="0"/>
        <v>Гимназия</v>
      </c>
      <c r="E5" s="35" t="str">
        <f t="shared" si="0"/>
        <v>3А</v>
      </c>
      <c r="F5" s="35">
        <f t="shared" si="0"/>
        <v>136</v>
      </c>
      <c r="G5" s="35">
        <f t="shared" si="0"/>
        <v>125</v>
      </c>
      <c r="H5" s="35">
        <f>H4+1</f>
        <v>11524002</v>
      </c>
      <c r="I5" s="36">
        <v>0</v>
      </c>
      <c r="J5" s="36"/>
      <c r="K5" s="37">
        <v>1</v>
      </c>
      <c r="L5" s="37"/>
      <c r="M5" s="36">
        <v>1</v>
      </c>
      <c r="N5" s="36"/>
      <c r="O5" s="37"/>
      <c r="P5" s="37">
        <v>0</v>
      </c>
      <c r="Q5" s="36"/>
      <c r="R5" s="36">
        <v>0</v>
      </c>
      <c r="S5" s="37"/>
      <c r="T5" s="37">
        <v>0</v>
      </c>
      <c r="U5" s="36"/>
      <c r="V5" s="36">
        <v>1</v>
      </c>
      <c r="W5" s="37">
        <v>0</v>
      </c>
      <c r="X5" s="37"/>
      <c r="Y5" s="36">
        <v>1</v>
      </c>
      <c r="Z5" s="36"/>
      <c r="AA5" s="38">
        <f t="shared" ref="AA5:AA68" si="1">IF(COUNTBLANK(I5:Z5)&lt;=9,SUM(I5:Z5),"Не писал")</f>
        <v>4</v>
      </c>
      <c r="AC5" s="83">
        <v>0</v>
      </c>
      <c r="AD5" s="83">
        <f>COUNTIF(AA$4:AA$128,AC5)</f>
        <v>0</v>
      </c>
      <c r="AE5" s="125">
        <f>AD5/$AD$19</f>
        <v>0</v>
      </c>
    </row>
    <row r="6" spans="1:31" ht="30" customHeight="1" x14ac:dyDescent="0.25">
      <c r="A6" s="46" t="str">
        <f t="shared" ref="A6:G21" si="2">A5</f>
        <v>Московский</v>
      </c>
      <c r="B6" s="32" t="str">
        <f t="shared" si="0"/>
        <v>ГБОУ гимназия №524</v>
      </c>
      <c r="C6" s="33">
        <f t="shared" si="0"/>
        <v>11524</v>
      </c>
      <c r="D6" s="33" t="str">
        <f t="shared" si="0"/>
        <v>Гимназия</v>
      </c>
      <c r="E6" s="35" t="str">
        <f t="shared" si="0"/>
        <v>3А</v>
      </c>
      <c r="F6" s="35">
        <f t="shared" si="0"/>
        <v>136</v>
      </c>
      <c r="G6" s="35">
        <f t="shared" si="0"/>
        <v>125</v>
      </c>
      <c r="H6" s="35">
        <f t="shared" ref="H6:H69" si="3">H5+1</f>
        <v>11524003</v>
      </c>
      <c r="I6" s="36"/>
      <c r="J6" s="36">
        <v>2</v>
      </c>
      <c r="K6" s="37">
        <v>1</v>
      </c>
      <c r="L6" s="37"/>
      <c r="M6" s="36">
        <v>1</v>
      </c>
      <c r="N6" s="36"/>
      <c r="O6" s="37"/>
      <c r="P6" s="37">
        <v>2</v>
      </c>
      <c r="Q6" s="36"/>
      <c r="R6" s="36">
        <v>1</v>
      </c>
      <c r="S6" s="37">
        <v>1</v>
      </c>
      <c r="T6" s="37"/>
      <c r="U6" s="36">
        <v>1</v>
      </c>
      <c r="V6" s="36"/>
      <c r="W6" s="37">
        <v>2</v>
      </c>
      <c r="X6" s="37"/>
      <c r="Y6" s="36">
        <v>1</v>
      </c>
      <c r="Z6" s="36"/>
      <c r="AA6" s="38">
        <f t="shared" si="1"/>
        <v>12</v>
      </c>
      <c r="AC6" s="83">
        <v>1</v>
      </c>
      <c r="AD6" s="83">
        <f t="shared" ref="AD6:AD18" si="4">COUNTIF(AA$4:AA$128,AC6)</f>
        <v>1</v>
      </c>
      <c r="AE6" s="125">
        <f t="shared" ref="AE6:AE18" si="5">AD6/$AD$19</f>
        <v>8.0000000000000002E-3</v>
      </c>
    </row>
    <row r="7" spans="1:31" ht="30" customHeight="1" x14ac:dyDescent="0.25">
      <c r="A7" s="46" t="str">
        <f t="shared" si="2"/>
        <v>Московский</v>
      </c>
      <c r="B7" s="32" t="str">
        <f t="shared" si="0"/>
        <v>ГБОУ гимназия №524</v>
      </c>
      <c r="C7" s="33">
        <f t="shared" si="0"/>
        <v>11524</v>
      </c>
      <c r="D7" s="33" t="str">
        <f t="shared" si="0"/>
        <v>Гимназия</v>
      </c>
      <c r="E7" s="35" t="str">
        <f t="shared" si="0"/>
        <v>3А</v>
      </c>
      <c r="F7" s="35">
        <f t="shared" si="0"/>
        <v>136</v>
      </c>
      <c r="G7" s="35">
        <f t="shared" si="0"/>
        <v>125</v>
      </c>
      <c r="H7" s="35">
        <f t="shared" si="3"/>
        <v>11524004</v>
      </c>
      <c r="I7" s="36"/>
      <c r="J7" s="36">
        <v>2</v>
      </c>
      <c r="K7" s="37">
        <v>1</v>
      </c>
      <c r="L7" s="37"/>
      <c r="M7" s="36">
        <v>1</v>
      </c>
      <c r="N7" s="36"/>
      <c r="O7" s="37">
        <v>1</v>
      </c>
      <c r="P7" s="37"/>
      <c r="Q7" s="36">
        <v>1</v>
      </c>
      <c r="R7" s="36"/>
      <c r="S7" s="37">
        <v>1</v>
      </c>
      <c r="T7" s="37"/>
      <c r="U7" s="36"/>
      <c r="V7" s="36">
        <v>0</v>
      </c>
      <c r="W7" s="37">
        <v>2</v>
      </c>
      <c r="X7" s="37"/>
      <c r="Y7" s="36">
        <v>1</v>
      </c>
      <c r="Z7" s="36"/>
      <c r="AA7" s="38">
        <f t="shared" si="1"/>
        <v>10</v>
      </c>
      <c r="AC7" s="83">
        <v>2</v>
      </c>
      <c r="AD7" s="83">
        <f t="shared" si="4"/>
        <v>0</v>
      </c>
      <c r="AE7" s="125">
        <f t="shared" si="5"/>
        <v>0</v>
      </c>
    </row>
    <row r="8" spans="1:31" ht="30" customHeight="1" x14ac:dyDescent="0.25">
      <c r="A8" s="46" t="str">
        <f t="shared" si="2"/>
        <v>Московский</v>
      </c>
      <c r="B8" s="32" t="str">
        <f t="shared" si="0"/>
        <v>ГБОУ гимназия №524</v>
      </c>
      <c r="C8" s="33">
        <f t="shared" si="0"/>
        <v>11524</v>
      </c>
      <c r="D8" s="33" t="str">
        <f t="shared" si="0"/>
        <v>Гимназия</v>
      </c>
      <c r="E8" s="35" t="str">
        <f t="shared" si="0"/>
        <v>3А</v>
      </c>
      <c r="F8" s="35">
        <f t="shared" si="0"/>
        <v>136</v>
      </c>
      <c r="G8" s="35">
        <f t="shared" si="0"/>
        <v>125</v>
      </c>
      <c r="H8" s="35">
        <f t="shared" si="3"/>
        <v>11524005</v>
      </c>
      <c r="I8" s="36"/>
      <c r="J8" s="36">
        <v>2</v>
      </c>
      <c r="K8" s="37">
        <v>1</v>
      </c>
      <c r="L8" s="37"/>
      <c r="M8" s="36">
        <v>1</v>
      </c>
      <c r="N8" s="36"/>
      <c r="O8" s="37">
        <v>2</v>
      </c>
      <c r="P8" s="37"/>
      <c r="Q8" s="36">
        <v>1</v>
      </c>
      <c r="R8" s="36"/>
      <c r="S8" s="37">
        <v>0</v>
      </c>
      <c r="T8" s="37"/>
      <c r="U8" s="36">
        <v>1</v>
      </c>
      <c r="V8" s="36"/>
      <c r="W8" s="37">
        <v>2</v>
      </c>
      <c r="X8" s="37"/>
      <c r="Y8" s="36">
        <v>1</v>
      </c>
      <c r="Z8" s="36"/>
      <c r="AA8" s="38">
        <f t="shared" si="1"/>
        <v>11</v>
      </c>
      <c r="AC8" s="83">
        <v>3</v>
      </c>
      <c r="AD8" s="83">
        <f t="shared" si="4"/>
        <v>0</v>
      </c>
      <c r="AE8" s="125">
        <f t="shared" si="5"/>
        <v>0</v>
      </c>
    </row>
    <row r="9" spans="1:31" ht="30" customHeight="1" x14ac:dyDescent="0.25">
      <c r="A9" s="46" t="str">
        <f t="shared" si="2"/>
        <v>Московский</v>
      </c>
      <c r="B9" s="32" t="str">
        <f t="shared" si="0"/>
        <v>ГБОУ гимназия №524</v>
      </c>
      <c r="C9" s="33">
        <f t="shared" si="0"/>
        <v>11524</v>
      </c>
      <c r="D9" s="33" t="str">
        <f t="shared" si="0"/>
        <v>Гимназия</v>
      </c>
      <c r="E9" s="35" t="str">
        <f t="shared" si="0"/>
        <v>3А</v>
      </c>
      <c r="F9" s="35">
        <f t="shared" si="0"/>
        <v>136</v>
      </c>
      <c r="G9" s="35">
        <f t="shared" si="0"/>
        <v>125</v>
      </c>
      <c r="H9" s="35">
        <f t="shared" si="3"/>
        <v>11524006</v>
      </c>
      <c r="I9" s="36"/>
      <c r="J9" s="36">
        <v>2</v>
      </c>
      <c r="K9" s="37">
        <v>1</v>
      </c>
      <c r="L9" s="37"/>
      <c r="M9" s="36"/>
      <c r="N9" s="36">
        <v>1</v>
      </c>
      <c r="O9" s="37">
        <v>2</v>
      </c>
      <c r="P9" s="37"/>
      <c r="Q9" s="36"/>
      <c r="R9" s="36">
        <v>0</v>
      </c>
      <c r="S9" s="37"/>
      <c r="T9" s="37">
        <v>0</v>
      </c>
      <c r="U9" s="36"/>
      <c r="V9" s="36">
        <v>0</v>
      </c>
      <c r="W9" s="37"/>
      <c r="X9" s="37">
        <v>0</v>
      </c>
      <c r="Y9" s="36">
        <v>0</v>
      </c>
      <c r="Z9" s="36"/>
      <c r="AA9" s="38">
        <f t="shared" si="1"/>
        <v>6</v>
      </c>
      <c r="AC9" s="83">
        <v>4</v>
      </c>
      <c r="AD9" s="83">
        <f t="shared" si="4"/>
        <v>4</v>
      </c>
      <c r="AE9" s="125">
        <f t="shared" si="5"/>
        <v>3.2000000000000001E-2</v>
      </c>
    </row>
    <row r="10" spans="1:31" ht="30" customHeight="1" x14ac:dyDescent="0.25">
      <c r="A10" s="46" t="str">
        <f t="shared" si="2"/>
        <v>Московский</v>
      </c>
      <c r="B10" s="32" t="str">
        <f t="shared" si="0"/>
        <v>ГБОУ гимназия №524</v>
      </c>
      <c r="C10" s="33">
        <f t="shared" si="0"/>
        <v>11524</v>
      </c>
      <c r="D10" s="33" t="str">
        <f t="shared" si="0"/>
        <v>Гимназия</v>
      </c>
      <c r="E10" s="35" t="str">
        <f t="shared" si="0"/>
        <v>3А</v>
      </c>
      <c r="F10" s="35">
        <f t="shared" si="0"/>
        <v>136</v>
      </c>
      <c r="G10" s="35">
        <f t="shared" si="0"/>
        <v>125</v>
      </c>
      <c r="H10" s="35">
        <f t="shared" si="3"/>
        <v>11524007</v>
      </c>
      <c r="I10" s="36"/>
      <c r="J10" s="36">
        <v>2</v>
      </c>
      <c r="K10" s="37">
        <v>1</v>
      </c>
      <c r="L10" s="37"/>
      <c r="M10" s="36">
        <v>1</v>
      </c>
      <c r="N10" s="36"/>
      <c r="O10" s="37"/>
      <c r="P10" s="37">
        <v>1</v>
      </c>
      <c r="Q10" s="36">
        <v>1</v>
      </c>
      <c r="R10" s="36"/>
      <c r="S10" s="37">
        <v>1</v>
      </c>
      <c r="T10" s="37"/>
      <c r="U10" s="36"/>
      <c r="V10" s="36">
        <v>0</v>
      </c>
      <c r="W10" s="37">
        <v>0</v>
      </c>
      <c r="X10" s="37"/>
      <c r="Y10" s="36">
        <v>0</v>
      </c>
      <c r="Z10" s="36"/>
      <c r="AA10" s="38">
        <f t="shared" si="1"/>
        <v>7</v>
      </c>
      <c r="AC10" s="83">
        <v>5</v>
      </c>
      <c r="AD10" s="83">
        <f t="shared" si="4"/>
        <v>5</v>
      </c>
      <c r="AE10" s="125">
        <f t="shared" si="5"/>
        <v>0.04</v>
      </c>
    </row>
    <row r="11" spans="1:31" ht="30" customHeight="1" x14ac:dyDescent="0.25">
      <c r="A11" s="46" t="str">
        <f t="shared" si="2"/>
        <v>Московский</v>
      </c>
      <c r="B11" s="32" t="str">
        <f t="shared" si="0"/>
        <v>ГБОУ гимназия №524</v>
      </c>
      <c r="C11" s="33">
        <f t="shared" si="0"/>
        <v>11524</v>
      </c>
      <c r="D11" s="33" t="str">
        <f t="shared" si="0"/>
        <v>Гимназия</v>
      </c>
      <c r="E11" s="35" t="str">
        <f t="shared" si="0"/>
        <v>3А</v>
      </c>
      <c r="F11" s="35">
        <f t="shared" si="0"/>
        <v>136</v>
      </c>
      <c r="G11" s="35">
        <f t="shared" si="0"/>
        <v>125</v>
      </c>
      <c r="H11" s="35">
        <f t="shared" si="3"/>
        <v>11524008</v>
      </c>
      <c r="I11" s="36"/>
      <c r="J11" s="36">
        <v>2</v>
      </c>
      <c r="K11" s="37">
        <v>1</v>
      </c>
      <c r="L11" s="37"/>
      <c r="M11" s="36">
        <v>1</v>
      </c>
      <c r="N11" s="36"/>
      <c r="O11" s="37">
        <v>2</v>
      </c>
      <c r="P11" s="37"/>
      <c r="Q11" s="36">
        <v>2</v>
      </c>
      <c r="R11" s="36"/>
      <c r="S11" s="37">
        <v>1</v>
      </c>
      <c r="T11" s="37"/>
      <c r="U11" s="36"/>
      <c r="V11" s="36">
        <v>0</v>
      </c>
      <c r="W11" s="37">
        <v>0</v>
      </c>
      <c r="X11" s="37"/>
      <c r="Y11" s="36"/>
      <c r="Z11" s="36">
        <v>1</v>
      </c>
      <c r="AA11" s="38">
        <f t="shared" si="1"/>
        <v>10</v>
      </c>
      <c r="AC11" s="83">
        <v>6</v>
      </c>
      <c r="AD11" s="83">
        <f t="shared" si="4"/>
        <v>6</v>
      </c>
      <c r="AE11" s="125">
        <f t="shared" si="5"/>
        <v>4.8000000000000001E-2</v>
      </c>
    </row>
    <row r="12" spans="1:31" ht="30" customHeight="1" x14ac:dyDescent="0.25">
      <c r="A12" s="46" t="str">
        <f t="shared" si="2"/>
        <v>Московский</v>
      </c>
      <c r="B12" s="32" t="str">
        <f t="shared" si="0"/>
        <v>ГБОУ гимназия №524</v>
      </c>
      <c r="C12" s="33">
        <f t="shared" si="0"/>
        <v>11524</v>
      </c>
      <c r="D12" s="33" t="str">
        <f t="shared" si="0"/>
        <v>Гимназия</v>
      </c>
      <c r="E12" s="35" t="str">
        <f t="shared" si="0"/>
        <v>3А</v>
      </c>
      <c r="F12" s="35">
        <f t="shared" si="0"/>
        <v>136</v>
      </c>
      <c r="G12" s="35">
        <f t="shared" si="0"/>
        <v>125</v>
      </c>
      <c r="H12" s="35">
        <f t="shared" si="3"/>
        <v>11524009</v>
      </c>
      <c r="I12" s="36"/>
      <c r="J12" s="36">
        <v>2</v>
      </c>
      <c r="K12" s="37">
        <v>0</v>
      </c>
      <c r="L12" s="37"/>
      <c r="M12" s="36">
        <v>1</v>
      </c>
      <c r="N12" s="36"/>
      <c r="O12" s="37">
        <v>2</v>
      </c>
      <c r="P12" s="37"/>
      <c r="Q12" s="36"/>
      <c r="R12" s="36">
        <v>2</v>
      </c>
      <c r="S12" s="37">
        <v>1</v>
      </c>
      <c r="T12" s="37"/>
      <c r="U12" s="36">
        <v>0</v>
      </c>
      <c r="V12" s="36"/>
      <c r="W12" s="37">
        <v>1</v>
      </c>
      <c r="X12" s="37"/>
      <c r="Y12" s="36">
        <v>1</v>
      </c>
      <c r="Z12" s="36"/>
      <c r="AA12" s="38">
        <f t="shared" si="1"/>
        <v>10</v>
      </c>
      <c r="AC12" s="83">
        <v>7</v>
      </c>
      <c r="AD12" s="83">
        <f t="shared" si="4"/>
        <v>10</v>
      </c>
      <c r="AE12" s="125">
        <f t="shared" si="5"/>
        <v>0.08</v>
      </c>
    </row>
    <row r="13" spans="1:31" ht="30" customHeight="1" x14ac:dyDescent="0.25">
      <c r="A13" s="46" t="str">
        <f t="shared" si="2"/>
        <v>Московский</v>
      </c>
      <c r="B13" s="32" t="str">
        <f t="shared" si="0"/>
        <v>ГБОУ гимназия №524</v>
      </c>
      <c r="C13" s="33">
        <f t="shared" si="0"/>
        <v>11524</v>
      </c>
      <c r="D13" s="33" t="str">
        <f t="shared" si="0"/>
        <v>Гимназия</v>
      </c>
      <c r="E13" s="35" t="str">
        <f t="shared" si="0"/>
        <v>3А</v>
      </c>
      <c r="F13" s="35">
        <f t="shared" si="0"/>
        <v>136</v>
      </c>
      <c r="G13" s="35">
        <f t="shared" si="0"/>
        <v>125</v>
      </c>
      <c r="H13" s="35">
        <f t="shared" si="3"/>
        <v>11524010</v>
      </c>
      <c r="I13" s="36"/>
      <c r="J13" s="36">
        <v>2</v>
      </c>
      <c r="K13" s="37">
        <v>1</v>
      </c>
      <c r="L13" s="37"/>
      <c r="M13" s="36"/>
      <c r="N13" s="36">
        <v>1</v>
      </c>
      <c r="O13" s="37">
        <v>2</v>
      </c>
      <c r="P13" s="37"/>
      <c r="Q13" s="36"/>
      <c r="R13" s="36">
        <v>2</v>
      </c>
      <c r="S13" s="37">
        <v>1</v>
      </c>
      <c r="T13" s="37"/>
      <c r="U13" s="36"/>
      <c r="V13" s="36">
        <v>0</v>
      </c>
      <c r="W13" s="37">
        <v>1</v>
      </c>
      <c r="X13" s="37"/>
      <c r="Y13" s="36">
        <v>1</v>
      </c>
      <c r="Z13" s="36"/>
      <c r="AA13" s="38">
        <f t="shared" si="1"/>
        <v>11</v>
      </c>
      <c r="AC13" s="83">
        <v>8</v>
      </c>
      <c r="AD13" s="83">
        <f t="shared" si="4"/>
        <v>20</v>
      </c>
      <c r="AE13" s="125">
        <f t="shared" si="5"/>
        <v>0.16</v>
      </c>
    </row>
    <row r="14" spans="1:31" ht="30" customHeight="1" x14ac:dyDescent="0.25">
      <c r="A14" s="46" t="str">
        <f t="shared" si="2"/>
        <v>Московский</v>
      </c>
      <c r="B14" s="32" t="str">
        <f t="shared" si="0"/>
        <v>ГБОУ гимназия №524</v>
      </c>
      <c r="C14" s="33">
        <f t="shared" si="0"/>
        <v>11524</v>
      </c>
      <c r="D14" s="33" t="str">
        <f t="shared" si="0"/>
        <v>Гимназия</v>
      </c>
      <c r="E14" s="35" t="str">
        <f t="shared" si="0"/>
        <v>3А</v>
      </c>
      <c r="F14" s="35">
        <f t="shared" si="0"/>
        <v>136</v>
      </c>
      <c r="G14" s="35">
        <f t="shared" si="0"/>
        <v>125</v>
      </c>
      <c r="H14" s="35">
        <f t="shared" si="3"/>
        <v>11524011</v>
      </c>
      <c r="I14" s="36"/>
      <c r="J14" s="36">
        <v>2</v>
      </c>
      <c r="K14" s="37">
        <v>1</v>
      </c>
      <c r="L14" s="37"/>
      <c r="M14" s="36">
        <v>1</v>
      </c>
      <c r="N14" s="36"/>
      <c r="O14" s="37">
        <v>2</v>
      </c>
      <c r="P14" s="37"/>
      <c r="Q14" s="36"/>
      <c r="R14" s="36">
        <v>0</v>
      </c>
      <c r="S14" s="37">
        <v>1</v>
      </c>
      <c r="T14" s="37"/>
      <c r="U14" s="36">
        <v>0</v>
      </c>
      <c r="V14" s="36"/>
      <c r="W14" s="37"/>
      <c r="X14" s="37">
        <v>2</v>
      </c>
      <c r="Y14" s="36">
        <v>1</v>
      </c>
      <c r="Z14" s="36"/>
      <c r="AA14" s="38">
        <f t="shared" si="1"/>
        <v>10</v>
      </c>
      <c r="AC14" s="83">
        <v>9</v>
      </c>
      <c r="AD14" s="83">
        <f t="shared" si="4"/>
        <v>19</v>
      </c>
      <c r="AE14" s="125">
        <f t="shared" si="5"/>
        <v>0.152</v>
      </c>
    </row>
    <row r="15" spans="1:31" ht="30" customHeight="1" x14ac:dyDescent="0.25">
      <c r="A15" s="46" t="str">
        <f t="shared" si="2"/>
        <v>Московский</v>
      </c>
      <c r="B15" s="32" t="str">
        <f t="shared" si="0"/>
        <v>ГБОУ гимназия №524</v>
      </c>
      <c r="C15" s="33">
        <f t="shared" si="0"/>
        <v>11524</v>
      </c>
      <c r="D15" s="33" t="str">
        <f t="shared" si="0"/>
        <v>Гимназия</v>
      </c>
      <c r="E15" s="35" t="str">
        <f t="shared" si="0"/>
        <v>3А</v>
      </c>
      <c r="F15" s="35">
        <f t="shared" si="0"/>
        <v>136</v>
      </c>
      <c r="G15" s="35">
        <f t="shared" si="0"/>
        <v>125</v>
      </c>
      <c r="H15" s="35">
        <f t="shared" si="3"/>
        <v>11524012</v>
      </c>
      <c r="I15" s="36"/>
      <c r="J15" s="36">
        <v>2</v>
      </c>
      <c r="K15" s="37">
        <v>1</v>
      </c>
      <c r="L15" s="37"/>
      <c r="M15" s="36">
        <v>1</v>
      </c>
      <c r="N15" s="36"/>
      <c r="O15" s="37">
        <v>2</v>
      </c>
      <c r="P15" s="37"/>
      <c r="Q15" s="36">
        <v>2</v>
      </c>
      <c r="R15" s="36"/>
      <c r="S15" s="37">
        <v>1</v>
      </c>
      <c r="T15" s="37"/>
      <c r="U15" s="36">
        <v>1</v>
      </c>
      <c r="V15" s="36"/>
      <c r="W15" s="37"/>
      <c r="X15" s="37">
        <v>0</v>
      </c>
      <c r="Y15" s="36">
        <v>1</v>
      </c>
      <c r="Z15" s="36"/>
      <c r="AA15" s="38">
        <f t="shared" si="1"/>
        <v>11</v>
      </c>
      <c r="AC15" s="83">
        <v>10</v>
      </c>
      <c r="AD15" s="83">
        <f t="shared" si="4"/>
        <v>23</v>
      </c>
      <c r="AE15" s="125">
        <f t="shared" si="5"/>
        <v>0.184</v>
      </c>
    </row>
    <row r="16" spans="1:31" ht="30" customHeight="1" x14ac:dyDescent="0.25">
      <c r="A16" s="46" t="str">
        <f t="shared" si="2"/>
        <v>Московский</v>
      </c>
      <c r="B16" s="32" t="str">
        <f t="shared" si="0"/>
        <v>ГБОУ гимназия №524</v>
      </c>
      <c r="C16" s="33">
        <f t="shared" si="0"/>
        <v>11524</v>
      </c>
      <c r="D16" s="33" t="str">
        <f t="shared" si="0"/>
        <v>Гимназия</v>
      </c>
      <c r="E16" s="35" t="str">
        <f t="shared" si="0"/>
        <v>3А</v>
      </c>
      <c r="F16" s="35">
        <f t="shared" si="0"/>
        <v>136</v>
      </c>
      <c r="G16" s="35">
        <f t="shared" si="0"/>
        <v>125</v>
      </c>
      <c r="H16" s="35">
        <f t="shared" si="3"/>
        <v>11524013</v>
      </c>
      <c r="I16" s="36"/>
      <c r="J16" s="36">
        <v>2</v>
      </c>
      <c r="K16" s="37">
        <v>1</v>
      </c>
      <c r="L16" s="37"/>
      <c r="M16" s="36">
        <v>1</v>
      </c>
      <c r="N16" s="36"/>
      <c r="O16" s="37">
        <v>2</v>
      </c>
      <c r="P16" s="37"/>
      <c r="Q16" s="36"/>
      <c r="R16" s="36">
        <v>2</v>
      </c>
      <c r="S16" s="37">
        <v>1</v>
      </c>
      <c r="T16" s="37"/>
      <c r="U16" s="36">
        <v>0</v>
      </c>
      <c r="V16" s="36"/>
      <c r="W16" s="37"/>
      <c r="X16" s="37">
        <v>2</v>
      </c>
      <c r="Y16" s="36">
        <v>1</v>
      </c>
      <c r="Z16" s="36"/>
      <c r="AA16" s="38">
        <f t="shared" si="1"/>
        <v>12</v>
      </c>
      <c r="AC16" s="83">
        <v>11</v>
      </c>
      <c r="AD16" s="83">
        <f t="shared" si="4"/>
        <v>13</v>
      </c>
      <c r="AE16" s="125">
        <f t="shared" si="5"/>
        <v>0.104</v>
      </c>
    </row>
    <row r="17" spans="1:31" ht="30" customHeight="1" x14ac:dyDescent="0.25">
      <c r="A17" s="46" t="str">
        <f t="shared" si="2"/>
        <v>Московский</v>
      </c>
      <c r="B17" s="32" t="str">
        <f t="shared" si="0"/>
        <v>ГБОУ гимназия №524</v>
      </c>
      <c r="C17" s="33">
        <f t="shared" si="0"/>
        <v>11524</v>
      </c>
      <c r="D17" s="33" t="str">
        <f t="shared" si="0"/>
        <v>Гимназия</v>
      </c>
      <c r="E17" s="35" t="str">
        <f t="shared" si="0"/>
        <v>3А</v>
      </c>
      <c r="F17" s="35">
        <f t="shared" si="0"/>
        <v>136</v>
      </c>
      <c r="G17" s="35">
        <f t="shared" si="0"/>
        <v>125</v>
      </c>
      <c r="H17" s="35">
        <f t="shared" si="3"/>
        <v>11524014</v>
      </c>
      <c r="I17" s="36"/>
      <c r="J17" s="36">
        <v>2</v>
      </c>
      <c r="K17" s="37">
        <v>1</v>
      </c>
      <c r="L17" s="37"/>
      <c r="M17" s="36">
        <v>1</v>
      </c>
      <c r="N17" s="36"/>
      <c r="O17" s="37"/>
      <c r="P17" s="37">
        <v>2</v>
      </c>
      <c r="Q17" s="36"/>
      <c r="R17" s="36">
        <v>2</v>
      </c>
      <c r="S17" s="37">
        <v>1</v>
      </c>
      <c r="T17" s="37"/>
      <c r="U17" s="36"/>
      <c r="V17" s="36">
        <v>0</v>
      </c>
      <c r="W17" s="37">
        <v>2</v>
      </c>
      <c r="X17" s="37"/>
      <c r="Y17" s="36">
        <v>1</v>
      </c>
      <c r="Z17" s="36"/>
      <c r="AA17" s="38">
        <f t="shared" si="1"/>
        <v>12</v>
      </c>
      <c r="AC17" s="83">
        <v>12</v>
      </c>
      <c r="AD17" s="83">
        <f t="shared" si="4"/>
        <v>16</v>
      </c>
      <c r="AE17" s="125">
        <f t="shared" si="5"/>
        <v>0.128</v>
      </c>
    </row>
    <row r="18" spans="1:31" ht="30" customHeight="1" x14ac:dyDescent="0.25">
      <c r="A18" s="46" t="str">
        <f t="shared" si="2"/>
        <v>Московский</v>
      </c>
      <c r="B18" s="32" t="str">
        <f t="shared" si="0"/>
        <v>ГБОУ гимназия №524</v>
      </c>
      <c r="C18" s="33">
        <f t="shared" si="0"/>
        <v>11524</v>
      </c>
      <c r="D18" s="33" t="str">
        <f t="shared" si="0"/>
        <v>Гимназия</v>
      </c>
      <c r="E18" s="35" t="str">
        <f t="shared" si="0"/>
        <v>3А</v>
      </c>
      <c r="F18" s="35">
        <f t="shared" si="0"/>
        <v>136</v>
      </c>
      <c r="G18" s="35">
        <f t="shared" si="0"/>
        <v>125</v>
      </c>
      <c r="H18" s="35">
        <f t="shared" si="3"/>
        <v>11524015</v>
      </c>
      <c r="I18" s="36"/>
      <c r="J18" s="36">
        <v>0</v>
      </c>
      <c r="K18" s="37">
        <v>1</v>
      </c>
      <c r="L18" s="37"/>
      <c r="M18" s="36"/>
      <c r="N18" s="36">
        <v>1</v>
      </c>
      <c r="O18" s="37"/>
      <c r="P18" s="37">
        <v>2</v>
      </c>
      <c r="Q18" s="36">
        <v>2</v>
      </c>
      <c r="R18" s="36"/>
      <c r="S18" s="37">
        <v>1</v>
      </c>
      <c r="T18" s="37"/>
      <c r="U18" s="36"/>
      <c r="V18" s="36">
        <v>0</v>
      </c>
      <c r="W18" s="37">
        <v>2</v>
      </c>
      <c r="X18" s="37"/>
      <c r="Y18" s="36">
        <v>1</v>
      </c>
      <c r="Z18" s="36"/>
      <c r="AA18" s="38">
        <f t="shared" si="1"/>
        <v>10</v>
      </c>
      <c r="AC18" s="83">
        <v>13</v>
      </c>
      <c r="AD18" s="83">
        <f t="shared" si="4"/>
        <v>8</v>
      </c>
      <c r="AE18" s="125">
        <f t="shared" si="5"/>
        <v>6.4000000000000001E-2</v>
      </c>
    </row>
    <row r="19" spans="1:31" ht="30" customHeight="1" x14ac:dyDescent="0.25">
      <c r="A19" s="46" t="str">
        <f t="shared" si="2"/>
        <v>Московский</v>
      </c>
      <c r="B19" s="32" t="str">
        <f t="shared" si="0"/>
        <v>ГБОУ гимназия №524</v>
      </c>
      <c r="C19" s="33">
        <f t="shared" si="0"/>
        <v>11524</v>
      </c>
      <c r="D19" s="33" t="str">
        <f t="shared" si="0"/>
        <v>Гимназия</v>
      </c>
      <c r="E19" s="35" t="str">
        <f t="shared" si="0"/>
        <v>3А</v>
      </c>
      <c r="F19" s="35">
        <f t="shared" si="0"/>
        <v>136</v>
      </c>
      <c r="G19" s="35">
        <f t="shared" si="0"/>
        <v>125</v>
      </c>
      <c r="H19" s="35">
        <f t="shared" si="3"/>
        <v>11524016</v>
      </c>
      <c r="I19" s="36"/>
      <c r="J19" s="36">
        <v>1</v>
      </c>
      <c r="K19" s="37">
        <v>1</v>
      </c>
      <c r="L19" s="37"/>
      <c r="M19" s="36">
        <v>1</v>
      </c>
      <c r="N19" s="36"/>
      <c r="O19" s="37">
        <v>2</v>
      </c>
      <c r="P19" s="37"/>
      <c r="Q19" s="36"/>
      <c r="R19" s="36">
        <v>0</v>
      </c>
      <c r="S19" s="37">
        <v>1</v>
      </c>
      <c r="T19" s="37"/>
      <c r="U19" s="36"/>
      <c r="V19" s="36">
        <v>0</v>
      </c>
      <c r="W19" s="37">
        <v>1</v>
      </c>
      <c r="X19" s="37"/>
      <c r="Y19" s="36">
        <v>1</v>
      </c>
      <c r="Z19" s="36"/>
      <c r="AA19" s="38">
        <f t="shared" si="1"/>
        <v>8</v>
      </c>
      <c r="AC19" s="52"/>
      <c r="AD19" s="85">
        <f>SUM(AD5:AD18)</f>
        <v>125</v>
      </c>
      <c r="AE19" s="52"/>
    </row>
    <row r="20" spans="1:31" ht="30" customHeight="1" x14ac:dyDescent="0.25">
      <c r="A20" s="46" t="str">
        <f t="shared" si="2"/>
        <v>Московский</v>
      </c>
      <c r="B20" s="32" t="str">
        <f t="shared" si="0"/>
        <v>ГБОУ гимназия №524</v>
      </c>
      <c r="C20" s="33">
        <f t="shared" si="0"/>
        <v>11524</v>
      </c>
      <c r="D20" s="33" t="str">
        <f t="shared" si="0"/>
        <v>Гимназия</v>
      </c>
      <c r="E20" s="35" t="str">
        <f t="shared" si="0"/>
        <v>3А</v>
      </c>
      <c r="F20" s="35">
        <f t="shared" si="0"/>
        <v>136</v>
      </c>
      <c r="G20" s="35">
        <f t="shared" si="0"/>
        <v>125</v>
      </c>
      <c r="H20" s="35">
        <f t="shared" si="3"/>
        <v>11524017</v>
      </c>
      <c r="I20" s="36"/>
      <c r="J20" s="36">
        <v>2</v>
      </c>
      <c r="K20" s="37">
        <v>1</v>
      </c>
      <c r="L20" s="37"/>
      <c r="M20" s="36">
        <v>1</v>
      </c>
      <c r="N20" s="36"/>
      <c r="O20" s="37"/>
      <c r="P20" s="37">
        <v>2</v>
      </c>
      <c r="Q20" s="36">
        <v>1</v>
      </c>
      <c r="R20" s="36"/>
      <c r="S20" s="37">
        <v>1</v>
      </c>
      <c r="T20" s="37"/>
      <c r="U20" s="36">
        <v>1</v>
      </c>
      <c r="V20" s="36"/>
      <c r="W20" s="37">
        <v>2</v>
      </c>
      <c r="X20" s="37"/>
      <c r="Y20" s="36">
        <v>1</v>
      </c>
      <c r="Z20" s="36"/>
      <c r="AA20" s="38">
        <f t="shared" si="1"/>
        <v>12</v>
      </c>
    </row>
    <row r="21" spans="1:31" ht="30" customHeight="1" x14ac:dyDescent="0.25">
      <c r="A21" s="46" t="str">
        <f t="shared" si="2"/>
        <v>Московский</v>
      </c>
      <c r="B21" s="32" t="str">
        <f t="shared" si="2"/>
        <v>ГБОУ гимназия №524</v>
      </c>
      <c r="C21" s="33">
        <f t="shared" si="2"/>
        <v>11524</v>
      </c>
      <c r="D21" s="33" t="str">
        <f t="shared" si="2"/>
        <v>Гимназия</v>
      </c>
      <c r="E21" s="35" t="str">
        <f t="shared" si="2"/>
        <v>3А</v>
      </c>
      <c r="F21" s="35">
        <f t="shared" si="2"/>
        <v>136</v>
      </c>
      <c r="G21" s="35">
        <f t="shared" si="2"/>
        <v>125</v>
      </c>
      <c r="H21" s="35">
        <f t="shared" si="3"/>
        <v>11524018</v>
      </c>
      <c r="I21" s="36"/>
      <c r="J21" s="36">
        <v>2</v>
      </c>
      <c r="K21" s="37">
        <v>1</v>
      </c>
      <c r="L21" s="37"/>
      <c r="M21" s="36">
        <v>1</v>
      </c>
      <c r="N21" s="36"/>
      <c r="O21" s="37">
        <v>2</v>
      </c>
      <c r="P21" s="37"/>
      <c r="Q21" s="36"/>
      <c r="R21" s="36">
        <v>2</v>
      </c>
      <c r="S21" s="37">
        <v>0</v>
      </c>
      <c r="T21" s="37"/>
      <c r="U21" s="36">
        <v>1</v>
      </c>
      <c r="V21" s="36"/>
      <c r="W21" s="37">
        <v>2</v>
      </c>
      <c r="X21" s="37"/>
      <c r="Y21" s="36">
        <v>1</v>
      </c>
      <c r="Z21" s="36"/>
      <c r="AA21" s="38">
        <f t="shared" si="1"/>
        <v>12</v>
      </c>
    </row>
    <row r="22" spans="1:31" ht="30" customHeight="1" x14ac:dyDescent="0.25">
      <c r="A22" s="46" t="str">
        <f t="shared" ref="A22:G37" si="6">A21</f>
        <v>Московский</v>
      </c>
      <c r="B22" s="32" t="str">
        <f t="shared" si="6"/>
        <v>ГБОУ гимназия №524</v>
      </c>
      <c r="C22" s="33">
        <f t="shared" si="6"/>
        <v>11524</v>
      </c>
      <c r="D22" s="33" t="str">
        <f t="shared" si="6"/>
        <v>Гимназия</v>
      </c>
      <c r="E22" s="35" t="str">
        <f t="shared" si="6"/>
        <v>3А</v>
      </c>
      <c r="F22" s="35">
        <f t="shared" si="6"/>
        <v>136</v>
      </c>
      <c r="G22" s="35">
        <f t="shared" si="6"/>
        <v>125</v>
      </c>
      <c r="H22" s="35">
        <f t="shared" si="3"/>
        <v>11524019</v>
      </c>
      <c r="I22" s="36"/>
      <c r="J22" s="36">
        <v>2</v>
      </c>
      <c r="K22" s="37">
        <v>1</v>
      </c>
      <c r="L22" s="37"/>
      <c r="M22" s="36"/>
      <c r="N22" s="36">
        <v>1</v>
      </c>
      <c r="O22" s="37">
        <v>2</v>
      </c>
      <c r="P22" s="37"/>
      <c r="Q22" s="36">
        <v>2</v>
      </c>
      <c r="R22" s="36"/>
      <c r="S22" s="37">
        <v>1</v>
      </c>
      <c r="T22" s="37"/>
      <c r="U22" s="36">
        <v>0</v>
      </c>
      <c r="V22" s="36"/>
      <c r="W22" s="37"/>
      <c r="X22" s="37">
        <v>2</v>
      </c>
      <c r="Y22" s="36">
        <v>1</v>
      </c>
      <c r="Z22" s="36"/>
      <c r="AA22" s="38">
        <f t="shared" si="1"/>
        <v>12</v>
      </c>
    </row>
    <row r="23" spans="1:31" ht="30" customHeight="1" x14ac:dyDescent="0.25">
      <c r="A23" s="46" t="str">
        <f t="shared" si="6"/>
        <v>Московский</v>
      </c>
      <c r="B23" s="32" t="str">
        <f t="shared" si="6"/>
        <v>ГБОУ гимназия №524</v>
      </c>
      <c r="C23" s="33">
        <f t="shared" si="6"/>
        <v>11524</v>
      </c>
      <c r="D23" s="33" t="str">
        <f t="shared" si="6"/>
        <v>Гимназия</v>
      </c>
      <c r="E23" s="35" t="str">
        <f t="shared" si="6"/>
        <v>3А</v>
      </c>
      <c r="F23" s="35">
        <f t="shared" si="6"/>
        <v>136</v>
      </c>
      <c r="G23" s="35">
        <f t="shared" si="6"/>
        <v>125</v>
      </c>
      <c r="H23" s="35">
        <f t="shared" si="3"/>
        <v>11524020</v>
      </c>
      <c r="I23" s="36">
        <v>0</v>
      </c>
      <c r="J23" s="36"/>
      <c r="K23" s="37">
        <v>1</v>
      </c>
      <c r="L23" s="37"/>
      <c r="M23" s="36"/>
      <c r="N23" s="36">
        <v>0</v>
      </c>
      <c r="O23" s="37">
        <v>2</v>
      </c>
      <c r="P23" s="37"/>
      <c r="Q23" s="36"/>
      <c r="R23" s="36">
        <v>0</v>
      </c>
      <c r="S23" s="37">
        <v>1</v>
      </c>
      <c r="T23" s="37"/>
      <c r="U23" s="36">
        <v>0</v>
      </c>
      <c r="V23" s="36"/>
      <c r="W23" s="37"/>
      <c r="X23" s="37">
        <v>0</v>
      </c>
      <c r="Y23" s="36">
        <v>0</v>
      </c>
      <c r="Z23" s="36"/>
      <c r="AA23" s="38">
        <f t="shared" si="1"/>
        <v>4</v>
      </c>
    </row>
    <row r="24" spans="1:31" ht="30" customHeight="1" x14ac:dyDescent="0.25">
      <c r="A24" s="46" t="str">
        <f t="shared" si="6"/>
        <v>Московский</v>
      </c>
      <c r="B24" s="32" t="str">
        <f t="shared" si="6"/>
        <v>ГБОУ гимназия №524</v>
      </c>
      <c r="C24" s="33">
        <f t="shared" si="6"/>
        <v>11524</v>
      </c>
      <c r="D24" s="33" t="str">
        <f t="shared" si="6"/>
        <v>Гимназия</v>
      </c>
      <c r="E24" s="35" t="str">
        <f t="shared" si="6"/>
        <v>3А</v>
      </c>
      <c r="F24" s="35">
        <f t="shared" si="6"/>
        <v>136</v>
      </c>
      <c r="G24" s="35">
        <f t="shared" si="6"/>
        <v>125</v>
      </c>
      <c r="H24" s="35">
        <f t="shared" si="3"/>
        <v>11524021</v>
      </c>
      <c r="I24" s="36">
        <v>2</v>
      </c>
      <c r="J24" s="36"/>
      <c r="K24" s="37">
        <v>0</v>
      </c>
      <c r="L24" s="37"/>
      <c r="M24" s="36">
        <v>0</v>
      </c>
      <c r="N24" s="36"/>
      <c r="O24" s="37">
        <v>1</v>
      </c>
      <c r="P24" s="37"/>
      <c r="Q24" s="36"/>
      <c r="R24" s="36">
        <v>1</v>
      </c>
      <c r="S24" s="37">
        <v>1</v>
      </c>
      <c r="T24" s="37"/>
      <c r="U24" s="36">
        <v>1</v>
      </c>
      <c r="V24" s="36"/>
      <c r="W24" s="37"/>
      <c r="X24" s="37">
        <v>1</v>
      </c>
      <c r="Y24" s="36"/>
      <c r="Z24" s="36">
        <v>1</v>
      </c>
      <c r="AA24" s="38">
        <f t="shared" si="1"/>
        <v>8</v>
      </c>
    </row>
    <row r="25" spans="1:31" ht="30" customHeight="1" x14ac:dyDescent="0.25">
      <c r="A25" s="46" t="str">
        <f t="shared" si="6"/>
        <v>Московский</v>
      </c>
      <c r="B25" s="32" t="str">
        <f t="shared" si="6"/>
        <v>ГБОУ гимназия №524</v>
      </c>
      <c r="C25" s="33">
        <f t="shared" si="6"/>
        <v>11524</v>
      </c>
      <c r="D25" s="33" t="str">
        <f t="shared" si="6"/>
        <v>Гимназия</v>
      </c>
      <c r="E25" s="35" t="str">
        <f t="shared" si="6"/>
        <v>3А</v>
      </c>
      <c r="F25" s="35">
        <f t="shared" si="6"/>
        <v>136</v>
      </c>
      <c r="G25" s="35">
        <f t="shared" si="6"/>
        <v>125</v>
      </c>
      <c r="H25" s="35">
        <f t="shared" si="3"/>
        <v>11524022</v>
      </c>
      <c r="I25" s="36"/>
      <c r="J25" s="36">
        <v>2</v>
      </c>
      <c r="K25" s="37">
        <v>0</v>
      </c>
      <c r="L25" s="37"/>
      <c r="M25" s="36">
        <v>1</v>
      </c>
      <c r="N25" s="36"/>
      <c r="O25" s="37">
        <v>1</v>
      </c>
      <c r="P25" s="37"/>
      <c r="Q25" s="36"/>
      <c r="R25" s="36">
        <v>1</v>
      </c>
      <c r="S25" s="37">
        <v>1</v>
      </c>
      <c r="T25" s="37"/>
      <c r="U25" s="36">
        <v>1</v>
      </c>
      <c r="V25" s="36"/>
      <c r="W25" s="37"/>
      <c r="X25" s="37">
        <v>0</v>
      </c>
      <c r="Y25" s="36">
        <v>1</v>
      </c>
      <c r="Z25" s="36"/>
      <c r="AA25" s="38">
        <f t="shared" si="1"/>
        <v>8</v>
      </c>
    </row>
    <row r="26" spans="1:31" ht="30" customHeight="1" x14ac:dyDescent="0.25">
      <c r="A26" s="46" t="str">
        <f t="shared" si="6"/>
        <v>Московский</v>
      </c>
      <c r="B26" s="32" t="str">
        <f t="shared" si="6"/>
        <v>ГБОУ гимназия №524</v>
      </c>
      <c r="C26" s="33">
        <f t="shared" si="6"/>
        <v>11524</v>
      </c>
      <c r="D26" s="33" t="str">
        <f t="shared" si="6"/>
        <v>Гимназия</v>
      </c>
      <c r="E26" s="35" t="str">
        <f t="shared" si="6"/>
        <v>3А</v>
      </c>
      <c r="F26" s="35">
        <f t="shared" si="6"/>
        <v>136</v>
      </c>
      <c r="G26" s="35">
        <f t="shared" si="6"/>
        <v>125</v>
      </c>
      <c r="H26" s="35">
        <f t="shared" si="3"/>
        <v>11524023</v>
      </c>
      <c r="I26" s="36">
        <v>0</v>
      </c>
      <c r="J26" s="36"/>
      <c r="K26" s="37"/>
      <c r="L26" s="37">
        <v>1</v>
      </c>
      <c r="M26" s="36">
        <v>1</v>
      </c>
      <c r="N26" s="36"/>
      <c r="O26" s="37">
        <v>2</v>
      </c>
      <c r="P26" s="37"/>
      <c r="Q26" s="36"/>
      <c r="R26" s="36">
        <v>2</v>
      </c>
      <c r="S26" s="37">
        <v>1</v>
      </c>
      <c r="T26" s="37"/>
      <c r="U26" s="36"/>
      <c r="V26" s="36">
        <v>0</v>
      </c>
      <c r="W26" s="37"/>
      <c r="X26" s="37">
        <v>2</v>
      </c>
      <c r="Y26" s="36">
        <v>1</v>
      </c>
      <c r="Z26" s="36"/>
      <c r="AA26" s="38">
        <f t="shared" si="1"/>
        <v>10</v>
      </c>
    </row>
    <row r="27" spans="1:31" ht="30" customHeight="1" x14ac:dyDescent="0.25">
      <c r="A27" s="46" t="str">
        <f t="shared" si="6"/>
        <v>Московский</v>
      </c>
      <c r="B27" s="32" t="str">
        <f t="shared" si="6"/>
        <v>ГБОУ гимназия №524</v>
      </c>
      <c r="C27" s="33">
        <f t="shared" si="6"/>
        <v>11524</v>
      </c>
      <c r="D27" s="33" t="str">
        <f t="shared" si="6"/>
        <v>Гимназия</v>
      </c>
      <c r="E27" s="35" t="str">
        <f t="shared" si="6"/>
        <v>3А</v>
      </c>
      <c r="F27" s="35">
        <f t="shared" si="6"/>
        <v>136</v>
      </c>
      <c r="G27" s="35">
        <f t="shared" si="6"/>
        <v>125</v>
      </c>
      <c r="H27" s="35">
        <f t="shared" si="3"/>
        <v>11524024</v>
      </c>
      <c r="I27" s="36">
        <v>0</v>
      </c>
      <c r="J27" s="36"/>
      <c r="K27" s="37"/>
      <c r="L27" s="37">
        <v>0</v>
      </c>
      <c r="M27" s="36"/>
      <c r="N27" s="36">
        <v>0</v>
      </c>
      <c r="O27" s="37"/>
      <c r="P27" s="37">
        <v>0</v>
      </c>
      <c r="Q27" s="36">
        <v>2</v>
      </c>
      <c r="R27" s="36"/>
      <c r="S27" s="37">
        <v>1</v>
      </c>
      <c r="T27" s="37"/>
      <c r="U27" s="36">
        <v>1</v>
      </c>
      <c r="V27" s="36"/>
      <c r="W27" s="37"/>
      <c r="X27" s="37">
        <v>1</v>
      </c>
      <c r="Y27" s="36">
        <v>0</v>
      </c>
      <c r="Z27" s="36"/>
      <c r="AA27" s="38">
        <f t="shared" si="1"/>
        <v>5</v>
      </c>
    </row>
    <row r="28" spans="1:31" ht="30" customHeight="1" x14ac:dyDescent="0.25">
      <c r="A28" s="46" t="str">
        <f t="shared" si="6"/>
        <v>Московский</v>
      </c>
      <c r="B28" s="32" t="str">
        <f t="shared" si="6"/>
        <v>ГБОУ гимназия №524</v>
      </c>
      <c r="C28" s="33">
        <f t="shared" si="6"/>
        <v>11524</v>
      </c>
      <c r="D28" s="33" t="str">
        <f t="shared" si="6"/>
        <v>Гимназия</v>
      </c>
      <c r="E28" s="35" t="str">
        <f t="shared" si="6"/>
        <v>3А</v>
      </c>
      <c r="F28" s="35">
        <f t="shared" si="6"/>
        <v>136</v>
      </c>
      <c r="G28" s="35">
        <f t="shared" si="6"/>
        <v>125</v>
      </c>
      <c r="H28" s="35">
        <f t="shared" si="3"/>
        <v>11524025</v>
      </c>
      <c r="I28" s="36"/>
      <c r="J28" s="36">
        <v>2</v>
      </c>
      <c r="K28" s="37">
        <v>1</v>
      </c>
      <c r="L28" s="37"/>
      <c r="M28" s="36"/>
      <c r="N28" s="36">
        <v>1</v>
      </c>
      <c r="O28" s="37">
        <v>2</v>
      </c>
      <c r="P28" s="37"/>
      <c r="Q28" s="36">
        <v>2</v>
      </c>
      <c r="R28" s="36"/>
      <c r="S28" s="37">
        <v>1</v>
      </c>
      <c r="T28" s="37"/>
      <c r="U28" s="36">
        <v>1</v>
      </c>
      <c r="V28" s="36"/>
      <c r="W28" s="37"/>
      <c r="X28" s="37">
        <v>2</v>
      </c>
      <c r="Y28" s="36">
        <v>1</v>
      </c>
      <c r="Z28" s="36"/>
      <c r="AA28" s="38">
        <f t="shared" si="1"/>
        <v>13</v>
      </c>
    </row>
    <row r="29" spans="1:31" ht="30" customHeight="1" x14ac:dyDescent="0.25">
      <c r="A29" s="46" t="str">
        <f t="shared" si="6"/>
        <v>Московский</v>
      </c>
      <c r="B29" s="32" t="str">
        <f t="shared" si="6"/>
        <v>ГБОУ гимназия №524</v>
      </c>
      <c r="C29" s="33">
        <f t="shared" si="6"/>
        <v>11524</v>
      </c>
      <c r="D29" s="33" t="str">
        <f t="shared" si="6"/>
        <v>Гимназия</v>
      </c>
      <c r="E29" s="35" t="str">
        <f t="shared" si="6"/>
        <v>3А</v>
      </c>
      <c r="F29" s="35">
        <f t="shared" si="6"/>
        <v>136</v>
      </c>
      <c r="G29" s="35">
        <f t="shared" si="6"/>
        <v>125</v>
      </c>
      <c r="H29" s="35">
        <f t="shared" si="3"/>
        <v>11524026</v>
      </c>
      <c r="I29" s="36">
        <v>2</v>
      </c>
      <c r="J29" s="36"/>
      <c r="K29" s="37">
        <v>1</v>
      </c>
      <c r="L29" s="37"/>
      <c r="M29" s="36"/>
      <c r="N29" s="36">
        <v>1</v>
      </c>
      <c r="O29" s="37">
        <v>1</v>
      </c>
      <c r="P29" s="37"/>
      <c r="Q29" s="36">
        <v>0</v>
      </c>
      <c r="R29" s="36"/>
      <c r="S29" s="37">
        <v>1</v>
      </c>
      <c r="T29" s="37"/>
      <c r="U29" s="36"/>
      <c r="V29" s="36">
        <v>1</v>
      </c>
      <c r="W29" s="37"/>
      <c r="X29" s="37">
        <v>2</v>
      </c>
      <c r="Y29" s="36">
        <v>1</v>
      </c>
      <c r="Z29" s="36"/>
      <c r="AA29" s="38">
        <f t="shared" si="1"/>
        <v>10</v>
      </c>
    </row>
    <row r="30" spans="1:31" ht="30" customHeight="1" x14ac:dyDescent="0.25">
      <c r="A30" s="46" t="str">
        <f t="shared" si="6"/>
        <v>Московский</v>
      </c>
      <c r="B30" s="32" t="str">
        <f t="shared" si="6"/>
        <v>ГБОУ гимназия №524</v>
      </c>
      <c r="C30" s="33">
        <f t="shared" si="6"/>
        <v>11524</v>
      </c>
      <c r="D30" s="33" t="str">
        <f t="shared" si="6"/>
        <v>Гимназия</v>
      </c>
      <c r="E30" s="49" t="s">
        <v>20</v>
      </c>
      <c r="F30" s="35">
        <f t="shared" si="6"/>
        <v>136</v>
      </c>
      <c r="G30" s="35">
        <f t="shared" si="6"/>
        <v>125</v>
      </c>
      <c r="H30" s="35">
        <f t="shared" si="3"/>
        <v>11524027</v>
      </c>
      <c r="I30" s="36">
        <v>2</v>
      </c>
      <c r="J30" s="36"/>
      <c r="K30" s="37">
        <v>1</v>
      </c>
      <c r="L30" s="37"/>
      <c r="M30" s="36">
        <v>1</v>
      </c>
      <c r="N30" s="36"/>
      <c r="O30" s="37">
        <v>2</v>
      </c>
      <c r="P30" s="37"/>
      <c r="Q30" s="36">
        <v>2</v>
      </c>
      <c r="R30" s="36"/>
      <c r="S30" s="37">
        <v>1</v>
      </c>
      <c r="T30" s="37"/>
      <c r="U30" s="36"/>
      <c r="V30" s="36">
        <v>1</v>
      </c>
      <c r="W30" s="37">
        <v>2</v>
      </c>
      <c r="X30" s="37"/>
      <c r="Y30" s="36">
        <v>1</v>
      </c>
      <c r="Z30" s="36"/>
      <c r="AA30" s="38">
        <f t="shared" si="1"/>
        <v>13</v>
      </c>
    </row>
    <row r="31" spans="1:31" ht="30" customHeight="1" x14ac:dyDescent="0.25">
      <c r="A31" s="46" t="str">
        <f t="shared" si="6"/>
        <v>Московский</v>
      </c>
      <c r="B31" s="32" t="str">
        <f t="shared" si="6"/>
        <v>ГБОУ гимназия №524</v>
      </c>
      <c r="C31" s="33">
        <f t="shared" si="6"/>
        <v>11524</v>
      </c>
      <c r="D31" s="33" t="str">
        <f t="shared" si="6"/>
        <v>Гимназия</v>
      </c>
      <c r="E31" s="35" t="str">
        <f t="shared" si="6"/>
        <v>3Б</v>
      </c>
      <c r="F31" s="35">
        <f t="shared" si="6"/>
        <v>136</v>
      </c>
      <c r="G31" s="35">
        <f t="shared" si="6"/>
        <v>125</v>
      </c>
      <c r="H31" s="35">
        <f t="shared" si="3"/>
        <v>11524028</v>
      </c>
      <c r="I31" s="36"/>
      <c r="J31" s="36">
        <v>2</v>
      </c>
      <c r="K31" s="37">
        <v>0</v>
      </c>
      <c r="L31" s="37"/>
      <c r="M31" s="36"/>
      <c r="N31" s="36">
        <v>0</v>
      </c>
      <c r="O31" s="37"/>
      <c r="P31" s="37">
        <v>2</v>
      </c>
      <c r="Q31" s="36">
        <v>1</v>
      </c>
      <c r="R31" s="36"/>
      <c r="S31" s="37">
        <v>1</v>
      </c>
      <c r="T31" s="37"/>
      <c r="U31" s="36"/>
      <c r="V31" s="36">
        <v>0</v>
      </c>
      <c r="W31" s="37">
        <v>2</v>
      </c>
      <c r="X31" s="37"/>
      <c r="Y31" s="36">
        <v>0</v>
      </c>
      <c r="Z31" s="36"/>
      <c r="AA31" s="38">
        <f t="shared" si="1"/>
        <v>8</v>
      </c>
    </row>
    <row r="32" spans="1:31" ht="30" customHeight="1" x14ac:dyDescent="0.25">
      <c r="A32" s="46" t="str">
        <f t="shared" si="6"/>
        <v>Московский</v>
      </c>
      <c r="B32" s="32" t="str">
        <f t="shared" si="6"/>
        <v>ГБОУ гимназия №524</v>
      </c>
      <c r="C32" s="33">
        <f t="shared" si="6"/>
        <v>11524</v>
      </c>
      <c r="D32" s="33" t="str">
        <f t="shared" si="6"/>
        <v>Гимназия</v>
      </c>
      <c r="E32" s="35" t="str">
        <f t="shared" si="6"/>
        <v>3Б</v>
      </c>
      <c r="F32" s="35">
        <f t="shared" si="6"/>
        <v>136</v>
      </c>
      <c r="G32" s="35">
        <f t="shared" si="6"/>
        <v>125</v>
      </c>
      <c r="H32" s="35">
        <f t="shared" si="3"/>
        <v>11524029</v>
      </c>
      <c r="I32" s="36">
        <v>2</v>
      </c>
      <c r="J32" s="36"/>
      <c r="K32" s="37">
        <v>1</v>
      </c>
      <c r="L32" s="37"/>
      <c r="M32" s="36">
        <v>0</v>
      </c>
      <c r="N32" s="36"/>
      <c r="O32" s="37"/>
      <c r="P32" s="37">
        <v>2</v>
      </c>
      <c r="Q32" s="36"/>
      <c r="R32" s="36">
        <v>2</v>
      </c>
      <c r="S32" s="37">
        <v>1</v>
      </c>
      <c r="T32" s="37"/>
      <c r="U32" s="36">
        <v>0</v>
      </c>
      <c r="V32" s="36"/>
      <c r="W32" s="37">
        <v>2</v>
      </c>
      <c r="X32" s="37"/>
      <c r="Y32" s="36">
        <v>0</v>
      </c>
      <c r="Z32" s="36"/>
      <c r="AA32" s="38">
        <f t="shared" si="1"/>
        <v>10</v>
      </c>
    </row>
    <row r="33" spans="1:27" ht="30" customHeight="1" x14ac:dyDescent="0.25">
      <c r="A33" s="46" t="str">
        <f t="shared" si="6"/>
        <v>Московский</v>
      </c>
      <c r="B33" s="32" t="str">
        <f t="shared" si="6"/>
        <v>ГБОУ гимназия №524</v>
      </c>
      <c r="C33" s="33">
        <f t="shared" si="6"/>
        <v>11524</v>
      </c>
      <c r="D33" s="33" t="str">
        <f t="shared" si="6"/>
        <v>Гимназия</v>
      </c>
      <c r="E33" s="35" t="str">
        <f t="shared" si="6"/>
        <v>3Б</v>
      </c>
      <c r="F33" s="35">
        <f t="shared" si="6"/>
        <v>136</v>
      </c>
      <c r="G33" s="35">
        <f t="shared" si="6"/>
        <v>125</v>
      </c>
      <c r="H33" s="35">
        <f t="shared" si="3"/>
        <v>11524030</v>
      </c>
      <c r="I33" s="36"/>
      <c r="J33" s="36">
        <v>1</v>
      </c>
      <c r="K33" s="37">
        <v>1</v>
      </c>
      <c r="L33" s="37"/>
      <c r="M33" s="36">
        <v>0</v>
      </c>
      <c r="N33" s="36"/>
      <c r="O33" s="37"/>
      <c r="P33" s="37">
        <v>2</v>
      </c>
      <c r="Q33" s="36"/>
      <c r="R33" s="36">
        <v>2</v>
      </c>
      <c r="S33" s="37">
        <v>1</v>
      </c>
      <c r="T33" s="37"/>
      <c r="U33" s="36">
        <v>0</v>
      </c>
      <c r="V33" s="36"/>
      <c r="W33" s="37">
        <v>2</v>
      </c>
      <c r="X33" s="37"/>
      <c r="Y33" s="36">
        <v>0</v>
      </c>
      <c r="Z33" s="36"/>
      <c r="AA33" s="38">
        <f t="shared" si="1"/>
        <v>9</v>
      </c>
    </row>
    <row r="34" spans="1:27" ht="30" customHeight="1" x14ac:dyDescent="0.25">
      <c r="A34" s="46" t="str">
        <f t="shared" si="6"/>
        <v>Московский</v>
      </c>
      <c r="B34" s="32" t="str">
        <f t="shared" si="6"/>
        <v>ГБОУ гимназия №524</v>
      </c>
      <c r="C34" s="33">
        <f t="shared" si="6"/>
        <v>11524</v>
      </c>
      <c r="D34" s="33" t="str">
        <f t="shared" si="6"/>
        <v>Гимназия</v>
      </c>
      <c r="E34" s="35" t="str">
        <f t="shared" si="6"/>
        <v>3Б</v>
      </c>
      <c r="F34" s="35">
        <f t="shared" si="6"/>
        <v>136</v>
      </c>
      <c r="G34" s="35">
        <f t="shared" si="6"/>
        <v>125</v>
      </c>
      <c r="H34" s="35">
        <f t="shared" si="3"/>
        <v>11524031</v>
      </c>
      <c r="I34" s="36">
        <v>2</v>
      </c>
      <c r="J34" s="36"/>
      <c r="K34" s="37">
        <v>1</v>
      </c>
      <c r="L34" s="37"/>
      <c r="M34" s="36">
        <v>1</v>
      </c>
      <c r="N34" s="36"/>
      <c r="O34" s="37"/>
      <c r="P34" s="37">
        <v>2</v>
      </c>
      <c r="Q34" s="36">
        <v>1</v>
      </c>
      <c r="R34" s="36"/>
      <c r="S34" s="37">
        <v>1</v>
      </c>
      <c r="T34" s="37"/>
      <c r="U34" s="36"/>
      <c r="V34" s="36">
        <v>0</v>
      </c>
      <c r="W34" s="37"/>
      <c r="X34" s="37">
        <v>2</v>
      </c>
      <c r="Y34" s="36">
        <v>1</v>
      </c>
      <c r="Z34" s="36"/>
      <c r="AA34" s="38">
        <f t="shared" si="1"/>
        <v>11</v>
      </c>
    </row>
    <row r="35" spans="1:27" ht="30" customHeight="1" x14ac:dyDescent="0.25">
      <c r="A35" s="46" t="str">
        <f t="shared" si="6"/>
        <v>Московский</v>
      </c>
      <c r="B35" s="32" t="str">
        <f t="shared" si="6"/>
        <v>ГБОУ гимназия №524</v>
      </c>
      <c r="C35" s="33">
        <f t="shared" si="6"/>
        <v>11524</v>
      </c>
      <c r="D35" s="33" t="str">
        <f t="shared" si="6"/>
        <v>Гимназия</v>
      </c>
      <c r="E35" s="35" t="str">
        <f t="shared" si="6"/>
        <v>3Б</v>
      </c>
      <c r="F35" s="35">
        <f t="shared" si="6"/>
        <v>136</v>
      </c>
      <c r="G35" s="35">
        <f t="shared" si="6"/>
        <v>125</v>
      </c>
      <c r="H35" s="35">
        <f t="shared" si="3"/>
        <v>11524032</v>
      </c>
      <c r="I35" s="36"/>
      <c r="J35" s="36">
        <v>0</v>
      </c>
      <c r="K35" s="37"/>
      <c r="L35" s="37">
        <v>1</v>
      </c>
      <c r="M35" s="36">
        <v>0</v>
      </c>
      <c r="N35" s="36"/>
      <c r="O35" s="37">
        <v>2</v>
      </c>
      <c r="P35" s="37"/>
      <c r="Q35" s="36">
        <v>1</v>
      </c>
      <c r="R35" s="36"/>
      <c r="S35" s="37">
        <v>1</v>
      </c>
      <c r="T35" s="37"/>
      <c r="U35" s="36"/>
      <c r="V35" s="36">
        <v>0</v>
      </c>
      <c r="W35" s="37">
        <v>2</v>
      </c>
      <c r="X35" s="37"/>
      <c r="Y35" s="36">
        <v>1</v>
      </c>
      <c r="Z35" s="36"/>
      <c r="AA35" s="38">
        <f t="shared" si="1"/>
        <v>8</v>
      </c>
    </row>
    <row r="36" spans="1:27" ht="30" customHeight="1" x14ac:dyDescent="0.25">
      <c r="A36" s="46" t="str">
        <f t="shared" si="6"/>
        <v>Московский</v>
      </c>
      <c r="B36" s="32" t="str">
        <f t="shared" si="6"/>
        <v>ГБОУ гимназия №524</v>
      </c>
      <c r="C36" s="33">
        <f t="shared" si="6"/>
        <v>11524</v>
      </c>
      <c r="D36" s="33" t="str">
        <f t="shared" si="6"/>
        <v>Гимназия</v>
      </c>
      <c r="E36" s="35" t="str">
        <f t="shared" si="6"/>
        <v>3Б</v>
      </c>
      <c r="F36" s="35">
        <f t="shared" si="6"/>
        <v>136</v>
      </c>
      <c r="G36" s="35">
        <f t="shared" si="6"/>
        <v>125</v>
      </c>
      <c r="H36" s="35">
        <f t="shared" si="3"/>
        <v>11524033</v>
      </c>
      <c r="I36" s="36"/>
      <c r="J36" s="36">
        <v>1</v>
      </c>
      <c r="K36" s="37">
        <v>1</v>
      </c>
      <c r="L36" s="37"/>
      <c r="M36" s="36">
        <v>0</v>
      </c>
      <c r="N36" s="36"/>
      <c r="O36" s="37"/>
      <c r="P36" s="37">
        <v>2</v>
      </c>
      <c r="Q36" s="36"/>
      <c r="R36" s="36">
        <v>2</v>
      </c>
      <c r="S36" s="37">
        <v>0</v>
      </c>
      <c r="T36" s="37"/>
      <c r="U36" s="36">
        <v>1</v>
      </c>
      <c r="V36" s="36"/>
      <c r="W36" s="37">
        <v>2</v>
      </c>
      <c r="X36" s="37"/>
      <c r="Y36" s="36">
        <v>0</v>
      </c>
      <c r="Z36" s="36"/>
      <c r="AA36" s="38">
        <f t="shared" si="1"/>
        <v>9</v>
      </c>
    </row>
    <row r="37" spans="1:27" ht="30" customHeight="1" x14ac:dyDescent="0.25">
      <c r="A37" s="46" t="str">
        <f t="shared" si="6"/>
        <v>Московский</v>
      </c>
      <c r="B37" s="32" t="str">
        <f t="shared" si="6"/>
        <v>ГБОУ гимназия №524</v>
      </c>
      <c r="C37" s="33">
        <f t="shared" si="6"/>
        <v>11524</v>
      </c>
      <c r="D37" s="33" t="str">
        <f t="shared" si="6"/>
        <v>Гимназия</v>
      </c>
      <c r="E37" s="35" t="str">
        <f t="shared" si="6"/>
        <v>3Б</v>
      </c>
      <c r="F37" s="35">
        <f t="shared" si="6"/>
        <v>136</v>
      </c>
      <c r="G37" s="35">
        <f t="shared" si="6"/>
        <v>125</v>
      </c>
      <c r="H37" s="35">
        <f t="shared" si="3"/>
        <v>11524034</v>
      </c>
      <c r="I37" s="36">
        <v>2</v>
      </c>
      <c r="J37" s="36"/>
      <c r="K37" s="37">
        <v>1</v>
      </c>
      <c r="L37" s="37"/>
      <c r="M37" s="36">
        <v>1</v>
      </c>
      <c r="N37" s="36"/>
      <c r="O37" s="37">
        <v>2</v>
      </c>
      <c r="P37" s="37"/>
      <c r="Q37" s="36"/>
      <c r="R37" s="36">
        <v>2</v>
      </c>
      <c r="S37" s="37">
        <v>1</v>
      </c>
      <c r="T37" s="37"/>
      <c r="U37" s="36">
        <v>0</v>
      </c>
      <c r="V37" s="36"/>
      <c r="W37" s="37">
        <v>2</v>
      </c>
      <c r="X37" s="37"/>
      <c r="Y37" s="36">
        <v>1</v>
      </c>
      <c r="Z37" s="36"/>
      <c r="AA37" s="38">
        <f t="shared" si="1"/>
        <v>12</v>
      </c>
    </row>
    <row r="38" spans="1:27" ht="30" customHeight="1" x14ac:dyDescent="0.25">
      <c r="A38" s="46" t="str">
        <f t="shared" ref="A38:G53" si="7">A37</f>
        <v>Московский</v>
      </c>
      <c r="B38" s="32" t="str">
        <f t="shared" si="7"/>
        <v>ГБОУ гимназия №524</v>
      </c>
      <c r="C38" s="33">
        <f t="shared" si="7"/>
        <v>11524</v>
      </c>
      <c r="D38" s="33" t="str">
        <f t="shared" si="7"/>
        <v>Гимназия</v>
      </c>
      <c r="E38" s="35" t="str">
        <f t="shared" si="7"/>
        <v>3Б</v>
      </c>
      <c r="F38" s="35">
        <f t="shared" si="7"/>
        <v>136</v>
      </c>
      <c r="G38" s="35">
        <f t="shared" si="7"/>
        <v>125</v>
      </c>
      <c r="H38" s="35">
        <f t="shared" si="3"/>
        <v>11524035</v>
      </c>
      <c r="I38" s="36"/>
      <c r="J38" s="36">
        <v>2</v>
      </c>
      <c r="K38" s="37">
        <v>1</v>
      </c>
      <c r="L38" s="37"/>
      <c r="M38" s="36"/>
      <c r="N38" s="36">
        <v>0</v>
      </c>
      <c r="O38" s="37">
        <v>2</v>
      </c>
      <c r="P38" s="37"/>
      <c r="Q38" s="36">
        <v>0</v>
      </c>
      <c r="R38" s="36"/>
      <c r="S38" s="37">
        <v>1</v>
      </c>
      <c r="T38" s="37"/>
      <c r="U38" s="36">
        <v>0</v>
      </c>
      <c r="V38" s="36"/>
      <c r="W38" s="37">
        <v>0</v>
      </c>
      <c r="X38" s="37"/>
      <c r="Y38" s="36">
        <v>1</v>
      </c>
      <c r="Z38" s="36"/>
      <c r="AA38" s="38">
        <f t="shared" si="1"/>
        <v>7</v>
      </c>
    </row>
    <row r="39" spans="1:27" ht="30" customHeight="1" x14ac:dyDescent="0.25">
      <c r="A39" s="46" t="str">
        <f t="shared" si="7"/>
        <v>Московский</v>
      </c>
      <c r="B39" s="32" t="str">
        <f t="shared" si="7"/>
        <v>ГБОУ гимназия №524</v>
      </c>
      <c r="C39" s="33">
        <f t="shared" si="7"/>
        <v>11524</v>
      </c>
      <c r="D39" s="33" t="str">
        <f t="shared" si="7"/>
        <v>Гимназия</v>
      </c>
      <c r="E39" s="35" t="str">
        <f t="shared" si="7"/>
        <v>3Б</v>
      </c>
      <c r="F39" s="35">
        <f t="shared" si="7"/>
        <v>136</v>
      </c>
      <c r="G39" s="35">
        <f t="shared" si="7"/>
        <v>125</v>
      </c>
      <c r="H39" s="35">
        <f t="shared" si="3"/>
        <v>11524036</v>
      </c>
      <c r="I39" s="36">
        <v>2</v>
      </c>
      <c r="J39" s="36"/>
      <c r="K39" s="37">
        <v>1</v>
      </c>
      <c r="L39" s="37"/>
      <c r="M39" s="36">
        <v>1</v>
      </c>
      <c r="N39" s="36"/>
      <c r="O39" s="37">
        <v>2</v>
      </c>
      <c r="P39" s="37"/>
      <c r="Q39" s="36"/>
      <c r="R39" s="36">
        <v>2</v>
      </c>
      <c r="S39" s="37">
        <v>1</v>
      </c>
      <c r="T39" s="37"/>
      <c r="U39" s="36">
        <v>1</v>
      </c>
      <c r="V39" s="36"/>
      <c r="W39" s="37">
        <v>2</v>
      </c>
      <c r="X39" s="37"/>
      <c r="Y39" s="36">
        <v>1</v>
      </c>
      <c r="Z39" s="36"/>
      <c r="AA39" s="38">
        <f t="shared" si="1"/>
        <v>13</v>
      </c>
    </row>
    <row r="40" spans="1:27" ht="30" customHeight="1" x14ac:dyDescent="0.25">
      <c r="A40" s="46" t="str">
        <f t="shared" si="7"/>
        <v>Московский</v>
      </c>
      <c r="B40" s="32" t="str">
        <f t="shared" si="7"/>
        <v>ГБОУ гимназия №524</v>
      </c>
      <c r="C40" s="33">
        <f t="shared" si="7"/>
        <v>11524</v>
      </c>
      <c r="D40" s="33" t="str">
        <f t="shared" si="7"/>
        <v>Гимназия</v>
      </c>
      <c r="E40" s="35" t="str">
        <f t="shared" si="7"/>
        <v>3Б</v>
      </c>
      <c r="F40" s="35">
        <f t="shared" si="7"/>
        <v>136</v>
      </c>
      <c r="G40" s="35">
        <f t="shared" si="7"/>
        <v>125</v>
      </c>
      <c r="H40" s="35">
        <f t="shared" si="3"/>
        <v>11524037</v>
      </c>
      <c r="I40" s="36">
        <v>2</v>
      </c>
      <c r="J40" s="36"/>
      <c r="K40" s="37">
        <v>1</v>
      </c>
      <c r="L40" s="37"/>
      <c r="M40" s="36">
        <v>1</v>
      </c>
      <c r="N40" s="36"/>
      <c r="O40" s="37"/>
      <c r="P40" s="37">
        <v>2</v>
      </c>
      <c r="Q40" s="36">
        <v>0</v>
      </c>
      <c r="R40" s="36"/>
      <c r="S40" s="37">
        <v>1</v>
      </c>
      <c r="T40" s="37"/>
      <c r="U40" s="36">
        <v>1</v>
      </c>
      <c r="V40" s="36"/>
      <c r="W40" s="37"/>
      <c r="X40" s="37">
        <v>1</v>
      </c>
      <c r="Y40" s="36">
        <v>0</v>
      </c>
      <c r="Z40" s="36"/>
      <c r="AA40" s="38">
        <f t="shared" si="1"/>
        <v>9</v>
      </c>
    </row>
    <row r="41" spans="1:27" ht="30" customHeight="1" x14ac:dyDescent="0.25">
      <c r="A41" s="46" t="str">
        <f t="shared" si="7"/>
        <v>Московский</v>
      </c>
      <c r="B41" s="32" t="str">
        <f t="shared" si="7"/>
        <v>ГБОУ гимназия №524</v>
      </c>
      <c r="C41" s="33">
        <f t="shared" si="7"/>
        <v>11524</v>
      </c>
      <c r="D41" s="33" t="str">
        <f t="shared" si="7"/>
        <v>Гимназия</v>
      </c>
      <c r="E41" s="35" t="str">
        <f t="shared" si="7"/>
        <v>3Б</v>
      </c>
      <c r="F41" s="35">
        <f t="shared" si="7"/>
        <v>136</v>
      </c>
      <c r="G41" s="35">
        <f t="shared" si="7"/>
        <v>125</v>
      </c>
      <c r="H41" s="35">
        <f t="shared" si="3"/>
        <v>11524038</v>
      </c>
      <c r="I41" s="36"/>
      <c r="J41" s="36">
        <v>2</v>
      </c>
      <c r="K41" s="37">
        <v>1</v>
      </c>
      <c r="L41" s="37"/>
      <c r="M41" s="36"/>
      <c r="N41" s="36">
        <v>1</v>
      </c>
      <c r="O41" s="37"/>
      <c r="P41" s="37">
        <v>2</v>
      </c>
      <c r="Q41" s="36"/>
      <c r="R41" s="36">
        <v>0</v>
      </c>
      <c r="S41" s="37">
        <v>1</v>
      </c>
      <c r="T41" s="37"/>
      <c r="U41" s="36"/>
      <c r="V41" s="36">
        <v>0</v>
      </c>
      <c r="W41" s="37">
        <v>1</v>
      </c>
      <c r="X41" s="37"/>
      <c r="Y41" s="36">
        <v>0</v>
      </c>
      <c r="Z41" s="36"/>
      <c r="AA41" s="38">
        <f t="shared" si="1"/>
        <v>8</v>
      </c>
    </row>
    <row r="42" spans="1:27" ht="30" customHeight="1" x14ac:dyDescent="0.25">
      <c r="A42" s="46" t="str">
        <f t="shared" si="7"/>
        <v>Московский</v>
      </c>
      <c r="B42" s="32" t="str">
        <f t="shared" si="7"/>
        <v>ГБОУ гимназия №524</v>
      </c>
      <c r="C42" s="33">
        <f t="shared" si="7"/>
        <v>11524</v>
      </c>
      <c r="D42" s="33" t="str">
        <f t="shared" si="7"/>
        <v>Гимназия</v>
      </c>
      <c r="E42" s="35" t="str">
        <f t="shared" si="7"/>
        <v>3Б</v>
      </c>
      <c r="F42" s="35">
        <f t="shared" si="7"/>
        <v>136</v>
      </c>
      <c r="G42" s="35">
        <f t="shared" si="7"/>
        <v>125</v>
      </c>
      <c r="H42" s="35">
        <f t="shared" si="3"/>
        <v>11524039</v>
      </c>
      <c r="I42" s="36"/>
      <c r="J42" s="36">
        <v>2</v>
      </c>
      <c r="K42" s="37">
        <v>1</v>
      </c>
      <c r="L42" s="37"/>
      <c r="M42" s="36">
        <v>0</v>
      </c>
      <c r="N42" s="36"/>
      <c r="O42" s="37">
        <v>1</v>
      </c>
      <c r="P42" s="37"/>
      <c r="Q42" s="36">
        <v>0</v>
      </c>
      <c r="R42" s="36"/>
      <c r="S42" s="37">
        <v>0</v>
      </c>
      <c r="T42" s="37"/>
      <c r="U42" s="36"/>
      <c r="V42" s="36">
        <v>0</v>
      </c>
      <c r="W42" s="37">
        <v>2</v>
      </c>
      <c r="X42" s="37"/>
      <c r="Y42" s="36">
        <v>1</v>
      </c>
      <c r="Z42" s="36"/>
      <c r="AA42" s="38">
        <f t="shared" si="1"/>
        <v>7</v>
      </c>
    </row>
    <row r="43" spans="1:27" ht="30" customHeight="1" x14ac:dyDescent="0.25">
      <c r="A43" s="46" t="str">
        <f t="shared" si="7"/>
        <v>Московский</v>
      </c>
      <c r="B43" s="32" t="str">
        <f t="shared" si="7"/>
        <v>ГБОУ гимназия №524</v>
      </c>
      <c r="C43" s="33">
        <f t="shared" si="7"/>
        <v>11524</v>
      </c>
      <c r="D43" s="33" t="str">
        <f t="shared" si="7"/>
        <v>Гимназия</v>
      </c>
      <c r="E43" s="35" t="str">
        <f t="shared" si="7"/>
        <v>3Б</v>
      </c>
      <c r="F43" s="35">
        <f t="shared" si="7"/>
        <v>136</v>
      </c>
      <c r="G43" s="35">
        <f t="shared" si="7"/>
        <v>125</v>
      </c>
      <c r="H43" s="35">
        <f t="shared" si="3"/>
        <v>11524040</v>
      </c>
      <c r="I43" s="36"/>
      <c r="J43" s="36">
        <v>2</v>
      </c>
      <c r="K43" s="37"/>
      <c r="L43" s="37">
        <v>1</v>
      </c>
      <c r="M43" s="36">
        <v>1</v>
      </c>
      <c r="N43" s="36"/>
      <c r="O43" s="37"/>
      <c r="P43" s="37">
        <v>2</v>
      </c>
      <c r="Q43" s="36">
        <v>1</v>
      </c>
      <c r="R43" s="36"/>
      <c r="S43" s="37">
        <v>1</v>
      </c>
      <c r="T43" s="37"/>
      <c r="U43" s="36"/>
      <c r="V43" s="36">
        <v>1</v>
      </c>
      <c r="W43" s="37">
        <v>2</v>
      </c>
      <c r="X43" s="37"/>
      <c r="Y43" s="36">
        <v>1</v>
      </c>
      <c r="Z43" s="36"/>
      <c r="AA43" s="38">
        <f t="shared" si="1"/>
        <v>12</v>
      </c>
    </row>
    <row r="44" spans="1:27" ht="30" customHeight="1" x14ac:dyDescent="0.25">
      <c r="A44" s="46" t="str">
        <f t="shared" si="7"/>
        <v>Московский</v>
      </c>
      <c r="B44" s="32" t="str">
        <f t="shared" si="7"/>
        <v>ГБОУ гимназия №524</v>
      </c>
      <c r="C44" s="33">
        <f t="shared" si="7"/>
        <v>11524</v>
      </c>
      <c r="D44" s="33" t="str">
        <f t="shared" si="7"/>
        <v>Гимназия</v>
      </c>
      <c r="E44" s="35" t="str">
        <f t="shared" si="7"/>
        <v>3Б</v>
      </c>
      <c r="F44" s="35">
        <f t="shared" si="7"/>
        <v>136</v>
      </c>
      <c r="G44" s="35">
        <f t="shared" si="7"/>
        <v>125</v>
      </c>
      <c r="H44" s="35">
        <f t="shared" si="3"/>
        <v>11524041</v>
      </c>
      <c r="I44" s="36">
        <v>1</v>
      </c>
      <c r="J44" s="36"/>
      <c r="K44" s="37">
        <v>1</v>
      </c>
      <c r="L44" s="37"/>
      <c r="M44" s="36">
        <v>0</v>
      </c>
      <c r="N44" s="36"/>
      <c r="O44" s="37"/>
      <c r="P44" s="37">
        <v>0</v>
      </c>
      <c r="Q44" s="36"/>
      <c r="R44" s="36">
        <v>2</v>
      </c>
      <c r="S44" s="37">
        <v>0</v>
      </c>
      <c r="T44" s="37"/>
      <c r="U44" s="36">
        <v>1</v>
      </c>
      <c r="V44" s="36"/>
      <c r="W44" s="37"/>
      <c r="X44" s="37">
        <v>2</v>
      </c>
      <c r="Y44" s="36">
        <v>0</v>
      </c>
      <c r="Z44" s="36"/>
      <c r="AA44" s="38">
        <f t="shared" si="1"/>
        <v>7</v>
      </c>
    </row>
    <row r="45" spans="1:27" ht="30" customHeight="1" x14ac:dyDescent="0.25">
      <c r="A45" s="46" t="str">
        <f t="shared" si="7"/>
        <v>Московский</v>
      </c>
      <c r="B45" s="32" t="str">
        <f t="shared" si="7"/>
        <v>ГБОУ гимназия №524</v>
      </c>
      <c r="C45" s="33">
        <f t="shared" si="7"/>
        <v>11524</v>
      </c>
      <c r="D45" s="33" t="str">
        <f t="shared" si="7"/>
        <v>Гимназия</v>
      </c>
      <c r="E45" s="35" t="str">
        <f t="shared" si="7"/>
        <v>3Б</v>
      </c>
      <c r="F45" s="35">
        <f t="shared" si="7"/>
        <v>136</v>
      </c>
      <c r="G45" s="35">
        <f t="shared" si="7"/>
        <v>125</v>
      </c>
      <c r="H45" s="35">
        <f t="shared" si="3"/>
        <v>11524042</v>
      </c>
      <c r="I45" s="36"/>
      <c r="J45" s="36">
        <v>1</v>
      </c>
      <c r="K45" s="37">
        <v>1</v>
      </c>
      <c r="L45" s="37"/>
      <c r="M45" s="36">
        <v>1</v>
      </c>
      <c r="N45" s="36"/>
      <c r="O45" s="37"/>
      <c r="P45" s="37">
        <v>2</v>
      </c>
      <c r="Q45" s="36">
        <v>0</v>
      </c>
      <c r="R45" s="36"/>
      <c r="S45" s="37">
        <v>1</v>
      </c>
      <c r="T45" s="37"/>
      <c r="U45" s="36">
        <v>0</v>
      </c>
      <c r="V45" s="36"/>
      <c r="W45" s="37"/>
      <c r="X45" s="37">
        <v>0</v>
      </c>
      <c r="Y45" s="36">
        <v>0</v>
      </c>
      <c r="Z45" s="36"/>
      <c r="AA45" s="38">
        <f t="shared" si="1"/>
        <v>6</v>
      </c>
    </row>
    <row r="46" spans="1:27" ht="30" customHeight="1" x14ac:dyDescent="0.25">
      <c r="A46" s="46" t="str">
        <f t="shared" si="7"/>
        <v>Московский</v>
      </c>
      <c r="B46" s="32" t="str">
        <f t="shared" si="7"/>
        <v>ГБОУ гимназия №524</v>
      </c>
      <c r="C46" s="33">
        <f t="shared" si="7"/>
        <v>11524</v>
      </c>
      <c r="D46" s="33" t="str">
        <f t="shared" si="7"/>
        <v>Гимназия</v>
      </c>
      <c r="E46" s="35" t="str">
        <f t="shared" si="7"/>
        <v>3Б</v>
      </c>
      <c r="F46" s="35">
        <f t="shared" si="7"/>
        <v>136</v>
      </c>
      <c r="G46" s="35">
        <f t="shared" si="7"/>
        <v>125</v>
      </c>
      <c r="H46" s="35">
        <f t="shared" si="3"/>
        <v>11524043</v>
      </c>
      <c r="I46" s="36"/>
      <c r="J46" s="36">
        <v>2</v>
      </c>
      <c r="K46" s="37">
        <v>1</v>
      </c>
      <c r="L46" s="37"/>
      <c r="M46" s="36">
        <v>0</v>
      </c>
      <c r="N46" s="36"/>
      <c r="O46" s="37"/>
      <c r="P46" s="37">
        <v>2</v>
      </c>
      <c r="Q46" s="36">
        <v>1</v>
      </c>
      <c r="R46" s="36"/>
      <c r="S46" s="37">
        <v>1</v>
      </c>
      <c r="T46" s="37"/>
      <c r="U46" s="36"/>
      <c r="V46" s="36">
        <v>0</v>
      </c>
      <c r="W46" s="37">
        <v>1</v>
      </c>
      <c r="X46" s="37"/>
      <c r="Y46" s="36">
        <v>0</v>
      </c>
      <c r="Z46" s="36"/>
      <c r="AA46" s="38">
        <f t="shared" si="1"/>
        <v>8</v>
      </c>
    </row>
    <row r="47" spans="1:27" ht="30" customHeight="1" x14ac:dyDescent="0.25">
      <c r="A47" s="46" t="str">
        <f t="shared" si="7"/>
        <v>Московский</v>
      </c>
      <c r="B47" s="32" t="str">
        <f t="shared" si="7"/>
        <v>ГБОУ гимназия №524</v>
      </c>
      <c r="C47" s="33">
        <f t="shared" si="7"/>
        <v>11524</v>
      </c>
      <c r="D47" s="33" t="str">
        <f t="shared" si="7"/>
        <v>Гимназия</v>
      </c>
      <c r="E47" s="35" t="str">
        <f t="shared" si="7"/>
        <v>3Б</v>
      </c>
      <c r="F47" s="35">
        <f t="shared" si="7"/>
        <v>136</v>
      </c>
      <c r="G47" s="35">
        <f t="shared" si="7"/>
        <v>125</v>
      </c>
      <c r="H47" s="35">
        <f t="shared" si="3"/>
        <v>11524044</v>
      </c>
      <c r="I47" s="36">
        <v>2</v>
      </c>
      <c r="J47" s="36"/>
      <c r="K47" s="37"/>
      <c r="L47" s="37">
        <v>0</v>
      </c>
      <c r="M47" s="36">
        <v>0</v>
      </c>
      <c r="N47" s="36"/>
      <c r="O47" s="37">
        <v>2</v>
      </c>
      <c r="P47" s="37"/>
      <c r="Q47" s="36"/>
      <c r="R47" s="36">
        <v>2</v>
      </c>
      <c r="S47" s="37">
        <v>1</v>
      </c>
      <c r="T47" s="37"/>
      <c r="U47" s="36">
        <v>0</v>
      </c>
      <c r="V47" s="36"/>
      <c r="W47" s="37">
        <v>2</v>
      </c>
      <c r="X47" s="37"/>
      <c r="Y47" s="36">
        <v>1</v>
      </c>
      <c r="Z47" s="36"/>
      <c r="AA47" s="38">
        <f t="shared" si="1"/>
        <v>10</v>
      </c>
    </row>
    <row r="48" spans="1:27" ht="30" customHeight="1" x14ac:dyDescent="0.25">
      <c r="A48" s="46" t="str">
        <f t="shared" si="7"/>
        <v>Московский</v>
      </c>
      <c r="B48" s="32" t="str">
        <f t="shared" si="7"/>
        <v>ГБОУ гимназия №524</v>
      </c>
      <c r="C48" s="33">
        <f t="shared" si="7"/>
        <v>11524</v>
      </c>
      <c r="D48" s="33" t="str">
        <f t="shared" si="7"/>
        <v>Гимназия</v>
      </c>
      <c r="E48" s="35" t="str">
        <f t="shared" si="7"/>
        <v>3Б</v>
      </c>
      <c r="F48" s="35">
        <f t="shared" si="7"/>
        <v>136</v>
      </c>
      <c r="G48" s="35">
        <f t="shared" si="7"/>
        <v>125</v>
      </c>
      <c r="H48" s="35">
        <f t="shared" si="3"/>
        <v>11524045</v>
      </c>
      <c r="I48" s="36"/>
      <c r="J48" s="36">
        <v>2</v>
      </c>
      <c r="K48" s="37">
        <v>1</v>
      </c>
      <c r="L48" s="37"/>
      <c r="M48" s="36">
        <v>0</v>
      </c>
      <c r="N48" s="36"/>
      <c r="O48" s="37">
        <v>1</v>
      </c>
      <c r="P48" s="37"/>
      <c r="Q48" s="36">
        <v>1</v>
      </c>
      <c r="R48" s="36"/>
      <c r="S48" s="37">
        <v>1</v>
      </c>
      <c r="T48" s="37"/>
      <c r="U48" s="36">
        <v>1</v>
      </c>
      <c r="V48" s="36"/>
      <c r="W48" s="37">
        <v>2</v>
      </c>
      <c r="X48" s="37"/>
      <c r="Y48" s="36"/>
      <c r="Z48" s="36">
        <v>0</v>
      </c>
      <c r="AA48" s="38">
        <f t="shared" si="1"/>
        <v>9</v>
      </c>
    </row>
    <row r="49" spans="1:27" ht="30" customHeight="1" x14ac:dyDescent="0.25">
      <c r="A49" s="46" t="str">
        <f t="shared" si="7"/>
        <v>Московский</v>
      </c>
      <c r="B49" s="32" t="str">
        <f t="shared" si="7"/>
        <v>ГБОУ гимназия №524</v>
      </c>
      <c r="C49" s="33">
        <f t="shared" si="7"/>
        <v>11524</v>
      </c>
      <c r="D49" s="33" t="str">
        <f t="shared" si="7"/>
        <v>Гимназия</v>
      </c>
      <c r="E49" s="35" t="str">
        <f t="shared" si="7"/>
        <v>3Б</v>
      </c>
      <c r="F49" s="35">
        <f t="shared" si="7"/>
        <v>136</v>
      </c>
      <c r="G49" s="35">
        <f t="shared" si="7"/>
        <v>125</v>
      </c>
      <c r="H49" s="35">
        <f t="shared" si="3"/>
        <v>11524046</v>
      </c>
      <c r="I49" s="36"/>
      <c r="J49" s="36">
        <v>2</v>
      </c>
      <c r="K49" s="37">
        <v>1</v>
      </c>
      <c r="L49" s="37"/>
      <c r="M49" s="36"/>
      <c r="N49" s="36">
        <v>0</v>
      </c>
      <c r="O49" s="37">
        <v>1</v>
      </c>
      <c r="P49" s="37"/>
      <c r="Q49" s="36"/>
      <c r="R49" s="36">
        <v>2</v>
      </c>
      <c r="S49" s="37">
        <v>1</v>
      </c>
      <c r="T49" s="37"/>
      <c r="U49" s="36">
        <v>1</v>
      </c>
      <c r="V49" s="36"/>
      <c r="W49" s="37">
        <v>1</v>
      </c>
      <c r="X49" s="37"/>
      <c r="Y49" s="36">
        <v>0</v>
      </c>
      <c r="Z49" s="36"/>
      <c r="AA49" s="38">
        <f t="shared" si="1"/>
        <v>9</v>
      </c>
    </row>
    <row r="50" spans="1:27" ht="30" customHeight="1" x14ac:dyDescent="0.25">
      <c r="A50" s="46" t="str">
        <f t="shared" si="7"/>
        <v>Московский</v>
      </c>
      <c r="B50" s="32" t="str">
        <f t="shared" si="7"/>
        <v>ГБОУ гимназия №524</v>
      </c>
      <c r="C50" s="33">
        <f t="shared" si="7"/>
        <v>11524</v>
      </c>
      <c r="D50" s="33" t="str">
        <f t="shared" si="7"/>
        <v>Гимназия</v>
      </c>
      <c r="E50" s="35" t="str">
        <f t="shared" si="7"/>
        <v>3Б</v>
      </c>
      <c r="F50" s="35">
        <f t="shared" si="7"/>
        <v>136</v>
      </c>
      <c r="G50" s="35">
        <f t="shared" si="7"/>
        <v>125</v>
      </c>
      <c r="H50" s="35">
        <f t="shared" si="3"/>
        <v>11524047</v>
      </c>
      <c r="I50" s="36"/>
      <c r="J50" s="36">
        <v>1</v>
      </c>
      <c r="K50" s="37">
        <v>1</v>
      </c>
      <c r="L50" s="37"/>
      <c r="M50" s="36">
        <v>1</v>
      </c>
      <c r="N50" s="36"/>
      <c r="O50" s="37">
        <v>2</v>
      </c>
      <c r="P50" s="37"/>
      <c r="Q50" s="36"/>
      <c r="R50" s="36">
        <v>2</v>
      </c>
      <c r="S50" s="37">
        <v>1</v>
      </c>
      <c r="T50" s="37"/>
      <c r="U50" s="36"/>
      <c r="V50" s="36">
        <v>0</v>
      </c>
      <c r="W50" s="37">
        <v>2</v>
      </c>
      <c r="X50" s="37"/>
      <c r="Y50" s="36">
        <v>0</v>
      </c>
      <c r="Z50" s="36"/>
      <c r="AA50" s="38">
        <f t="shared" si="1"/>
        <v>10</v>
      </c>
    </row>
    <row r="51" spans="1:27" ht="30" customHeight="1" x14ac:dyDescent="0.25">
      <c r="A51" s="46" t="str">
        <f t="shared" si="7"/>
        <v>Московский</v>
      </c>
      <c r="B51" s="32" t="str">
        <f t="shared" si="7"/>
        <v>ГБОУ гимназия №524</v>
      </c>
      <c r="C51" s="33">
        <f t="shared" si="7"/>
        <v>11524</v>
      </c>
      <c r="D51" s="33" t="str">
        <f t="shared" si="7"/>
        <v>Гимназия</v>
      </c>
      <c r="E51" s="35" t="str">
        <f t="shared" si="7"/>
        <v>3Б</v>
      </c>
      <c r="F51" s="35">
        <f t="shared" si="7"/>
        <v>136</v>
      </c>
      <c r="G51" s="35">
        <f t="shared" si="7"/>
        <v>125</v>
      </c>
      <c r="H51" s="35">
        <f t="shared" si="3"/>
        <v>11524048</v>
      </c>
      <c r="I51" s="36"/>
      <c r="J51" s="36">
        <v>2</v>
      </c>
      <c r="K51" s="37"/>
      <c r="L51" s="37">
        <v>1</v>
      </c>
      <c r="M51" s="36">
        <v>1</v>
      </c>
      <c r="N51" s="36"/>
      <c r="O51" s="37">
        <v>2</v>
      </c>
      <c r="P51" s="37"/>
      <c r="Q51" s="36">
        <v>2</v>
      </c>
      <c r="R51" s="36"/>
      <c r="S51" s="37"/>
      <c r="T51" s="37">
        <v>1</v>
      </c>
      <c r="U51" s="36"/>
      <c r="V51" s="36">
        <v>0</v>
      </c>
      <c r="W51" s="37">
        <v>2</v>
      </c>
      <c r="X51" s="37"/>
      <c r="Y51" s="36">
        <v>1</v>
      </c>
      <c r="Z51" s="36"/>
      <c r="AA51" s="38">
        <f t="shared" si="1"/>
        <v>12</v>
      </c>
    </row>
    <row r="52" spans="1:27" ht="30" customHeight="1" x14ac:dyDescent="0.25">
      <c r="A52" s="46" t="str">
        <f t="shared" si="7"/>
        <v>Московский</v>
      </c>
      <c r="B52" s="32" t="str">
        <f t="shared" si="7"/>
        <v>ГБОУ гимназия №524</v>
      </c>
      <c r="C52" s="33">
        <f t="shared" si="7"/>
        <v>11524</v>
      </c>
      <c r="D52" s="33" t="str">
        <f t="shared" si="7"/>
        <v>Гимназия</v>
      </c>
      <c r="E52" s="35" t="str">
        <f t="shared" si="7"/>
        <v>3Б</v>
      </c>
      <c r="F52" s="35">
        <f t="shared" si="7"/>
        <v>136</v>
      </c>
      <c r="G52" s="35">
        <f t="shared" si="7"/>
        <v>125</v>
      </c>
      <c r="H52" s="35">
        <f t="shared" si="3"/>
        <v>11524049</v>
      </c>
      <c r="I52" s="36">
        <v>2</v>
      </c>
      <c r="J52" s="36"/>
      <c r="K52" s="37">
        <v>1</v>
      </c>
      <c r="L52" s="37"/>
      <c r="M52" s="36">
        <v>0</v>
      </c>
      <c r="N52" s="36"/>
      <c r="O52" s="37">
        <v>2</v>
      </c>
      <c r="P52" s="37"/>
      <c r="Q52" s="36"/>
      <c r="R52" s="36">
        <v>2</v>
      </c>
      <c r="S52" s="37"/>
      <c r="T52" s="37">
        <v>1</v>
      </c>
      <c r="U52" s="36">
        <v>1</v>
      </c>
      <c r="V52" s="36"/>
      <c r="W52" s="37">
        <v>2</v>
      </c>
      <c r="X52" s="37"/>
      <c r="Y52" s="36">
        <v>1</v>
      </c>
      <c r="Z52" s="36"/>
      <c r="AA52" s="38">
        <f t="shared" si="1"/>
        <v>12</v>
      </c>
    </row>
    <row r="53" spans="1:27" ht="30" customHeight="1" x14ac:dyDescent="0.25">
      <c r="A53" s="46" t="str">
        <f t="shared" si="7"/>
        <v>Московский</v>
      </c>
      <c r="B53" s="32" t="str">
        <f t="shared" si="7"/>
        <v>ГБОУ гимназия №524</v>
      </c>
      <c r="C53" s="33">
        <f t="shared" si="7"/>
        <v>11524</v>
      </c>
      <c r="D53" s="33" t="str">
        <f t="shared" si="7"/>
        <v>Гимназия</v>
      </c>
      <c r="E53" s="35" t="str">
        <f t="shared" si="7"/>
        <v>3Б</v>
      </c>
      <c r="F53" s="35">
        <f t="shared" si="7"/>
        <v>136</v>
      </c>
      <c r="G53" s="35">
        <f t="shared" si="7"/>
        <v>125</v>
      </c>
      <c r="H53" s="35">
        <f t="shared" si="3"/>
        <v>11524050</v>
      </c>
      <c r="I53" s="36"/>
      <c r="J53" s="36">
        <v>2</v>
      </c>
      <c r="K53" s="37">
        <v>1</v>
      </c>
      <c r="L53" s="37"/>
      <c r="M53" s="36">
        <v>1</v>
      </c>
      <c r="N53" s="36"/>
      <c r="O53" s="37">
        <v>2</v>
      </c>
      <c r="P53" s="37"/>
      <c r="Q53" s="36">
        <v>0</v>
      </c>
      <c r="R53" s="36"/>
      <c r="S53" s="37">
        <v>1</v>
      </c>
      <c r="T53" s="37"/>
      <c r="U53" s="36">
        <v>0</v>
      </c>
      <c r="V53" s="36"/>
      <c r="W53" s="37"/>
      <c r="X53" s="37">
        <v>0</v>
      </c>
      <c r="Y53" s="36">
        <v>1</v>
      </c>
      <c r="Z53" s="36"/>
      <c r="AA53" s="38">
        <f t="shared" si="1"/>
        <v>8</v>
      </c>
    </row>
    <row r="54" spans="1:27" ht="30" customHeight="1" x14ac:dyDescent="0.25">
      <c r="A54" s="46" t="str">
        <f t="shared" ref="A54:G69" si="8">A53</f>
        <v>Московский</v>
      </c>
      <c r="B54" s="32" t="str">
        <f t="shared" si="8"/>
        <v>ГБОУ гимназия №524</v>
      </c>
      <c r="C54" s="33">
        <f t="shared" si="8"/>
        <v>11524</v>
      </c>
      <c r="D54" s="33" t="str">
        <f t="shared" si="8"/>
        <v>Гимназия</v>
      </c>
      <c r="E54" s="35" t="str">
        <f t="shared" si="8"/>
        <v>3Б</v>
      </c>
      <c r="F54" s="35">
        <f t="shared" si="8"/>
        <v>136</v>
      </c>
      <c r="G54" s="35">
        <f t="shared" si="8"/>
        <v>125</v>
      </c>
      <c r="H54" s="35">
        <f t="shared" si="3"/>
        <v>11524051</v>
      </c>
      <c r="I54" s="36"/>
      <c r="J54" s="36">
        <v>2</v>
      </c>
      <c r="K54" s="37">
        <v>1</v>
      </c>
      <c r="L54" s="37"/>
      <c r="M54" s="36">
        <v>1</v>
      </c>
      <c r="N54" s="36"/>
      <c r="O54" s="37">
        <v>2</v>
      </c>
      <c r="P54" s="37"/>
      <c r="Q54" s="36"/>
      <c r="R54" s="36">
        <v>2</v>
      </c>
      <c r="S54" s="37">
        <v>1</v>
      </c>
      <c r="T54" s="37"/>
      <c r="U54" s="36">
        <v>1</v>
      </c>
      <c r="V54" s="36"/>
      <c r="W54" s="37">
        <v>0</v>
      </c>
      <c r="X54" s="37"/>
      <c r="Y54" s="36">
        <v>0</v>
      </c>
      <c r="Z54" s="36"/>
      <c r="AA54" s="38">
        <f t="shared" si="1"/>
        <v>10</v>
      </c>
    </row>
    <row r="55" spans="1:27" ht="30" customHeight="1" x14ac:dyDescent="0.25">
      <c r="A55" s="46" t="str">
        <f t="shared" si="8"/>
        <v>Московский</v>
      </c>
      <c r="B55" s="32" t="str">
        <f t="shared" si="8"/>
        <v>ГБОУ гимназия №524</v>
      </c>
      <c r="C55" s="33">
        <f t="shared" si="8"/>
        <v>11524</v>
      </c>
      <c r="D55" s="33" t="str">
        <f t="shared" si="8"/>
        <v>Гимназия</v>
      </c>
      <c r="E55" s="35" t="str">
        <f t="shared" si="8"/>
        <v>3Б</v>
      </c>
      <c r="F55" s="35">
        <f t="shared" si="8"/>
        <v>136</v>
      </c>
      <c r="G55" s="35">
        <f t="shared" si="8"/>
        <v>125</v>
      </c>
      <c r="H55" s="35">
        <f t="shared" si="3"/>
        <v>11524052</v>
      </c>
      <c r="I55" s="36">
        <v>0</v>
      </c>
      <c r="J55" s="36"/>
      <c r="K55" s="37">
        <v>1</v>
      </c>
      <c r="L55" s="37"/>
      <c r="M55" s="36">
        <v>1</v>
      </c>
      <c r="N55" s="36"/>
      <c r="O55" s="37"/>
      <c r="P55" s="37">
        <v>2</v>
      </c>
      <c r="Q55" s="36">
        <v>0</v>
      </c>
      <c r="R55" s="36"/>
      <c r="S55" s="37">
        <v>1</v>
      </c>
      <c r="T55" s="37"/>
      <c r="U55" s="36">
        <v>1</v>
      </c>
      <c r="V55" s="36"/>
      <c r="W55" s="37"/>
      <c r="X55" s="37">
        <v>1</v>
      </c>
      <c r="Y55" s="36">
        <v>1</v>
      </c>
      <c r="Z55" s="36"/>
      <c r="AA55" s="38">
        <f t="shared" si="1"/>
        <v>8</v>
      </c>
    </row>
    <row r="56" spans="1:27" ht="30" customHeight="1" x14ac:dyDescent="0.25">
      <c r="A56" s="46" t="str">
        <f t="shared" si="8"/>
        <v>Московский</v>
      </c>
      <c r="B56" s="32" t="str">
        <f t="shared" si="8"/>
        <v>ГБОУ гимназия №524</v>
      </c>
      <c r="C56" s="33">
        <f t="shared" si="8"/>
        <v>11524</v>
      </c>
      <c r="D56" s="33" t="str">
        <f t="shared" si="8"/>
        <v>Гимназия</v>
      </c>
      <c r="E56" s="35" t="str">
        <f t="shared" si="8"/>
        <v>3Б</v>
      </c>
      <c r="F56" s="35">
        <f t="shared" si="8"/>
        <v>136</v>
      </c>
      <c r="G56" s="35">
        <f t="shared" si="8"/>
        <v>125</v>
      </c>
      <c r="H56" s="35">
        <f t="shared" si="3"/>
        <v>11524053</v>
      </c>
      <c r="I56" s="36">
        <v>2</v>
      </c>
      <c r="J56" s="36"/>
      <c r="K56" s="37">
        <v>1</v>
      </c>
      <c r="L56" s="37"/>
      <c r="M56" s="36">
        <v>0</v>
      </c>
      <c r="N56" s="36"/>
      <c r="O56" s="37">
        <v>2</v>
      </c>
      <c r="P56" s="37"/>
      <c r="Q56" s="36"/>
      <c r="R56" s="36">
        <v>2</v>
      </c>
      <c r="S56" s="37">
        <v>1</v>
      </c>
      <c r="T56" s="37"/>
      <c r="U56" s="36">
        <v>1</v>
      </c>
      <c r="V56" s="36"/>
      <c r="W56" s="37">
        <v>2</v>
      </c>
      <c r="X56" s="37"/>
      <c r="Y56" s="36">
        <v>0</v>
      </c>
      <c r="Z56" s="36"/>
      <c r="AA56" s="38">
        <f t="shared" si="1"/>
        <v>11</v>
      </c>
    </row>
    <row r="57" spans="1:27" ht="30" customHeight="1" x14ac:dyDescent="0.25">
      <c r="A57" s="46" t="str">
        <f t="shared" si="8"/>
        <v>Московский</v>
      </c>
      <c r="B57" s="32" t="str">
        <f t="shared" si="8"/>
        <v>ГБОУ гимназия №524</v>
      </c>
      <c r="C57" s="33">
        <f t="shared" si="8"/>
        <v>11524</v>
      </c>
      <c r="D57" s="33" t="str">
        <f t="shared" si="8"/>
        <v>Гимназия</v>
      </c>
      <c r="E57" s="35" t="str">
        <f t="shared" si="8"/>
        <v>3Б</v>
      </c>
      <c r="F57" s="35">
        <f t="shared" si="8"/>
        <v>136</v>
      </c>
      <c r="G57" s="35">
        <f t="shared" si="8"/>
        <v>125</v>
      </c>
      <c r="H57" s="35">
        <f t="shared" si="3"/>
        <v>11524054</v>
      </c>
      <c r="I57" s="50"/>
      <c r="J57" s="50">
        <v>2</v>
      </c>
      <c r="K57" s="51">
        <v>1</v>
      </c>
      <c r="L57" s="51"/>
      <c r="M57" s="50">
        <v>0</v>
      </c>
      <c r="N57" s="50"/>
      <c r="O57" s="51">
        <v>2</v>
      </c>
      <c r="P57" s="51"/>
      <c r="Q57" s="50">
        <v>0</v>
      </c>
      <c r="R57" s="50"/>
      <c r="S57" s="51"/>
      <c r="T57" s="51">
        <v>1</v>
      </c>
      <c r="U57" s="50">
        <v>1</v>
      </c>
      <c r="V57" s="50"/>
      <c r="W57" s="51">
        <v>1</v>
      </c>
      <c r="X57" s="51"/>
      <c r="Y57" s="50"/>
      <c r="Z57" s="50">
        <v>1</v>
      </c>
      <c r="AA57" s="38">
        <f t="shared" si="1"/>
        <v>9</v>
      </c>
    </row>
    <row r="58" spans="1:27" ht="30" customHeight="1" x14ac:dyDescent="0.25">
      <c r="A58" s="46" t="str">
        <f t="shared" si="8"/>
        <v>Московский</v>
      </c>
      <c r="B58" s="32" t="str">
        <f t="shared" si="8"/>
        <v>ГБОУ гимназия №524</v>
      </c>
      <c r="C58" s="33">
        <f t="shared" si="8"/>
        <v>11524</v>
      </c>
      <c r="D58" s="33" t="str">
        <f t="shared" si="8"/>
        <v>Гимназия</v>
      </c>
      <c r="E58" s="35" t="str">
        <f t="shared" si="8"/>
        <v>3Б</v>
      </c>
      <c r="F58" s="35">
        <f t="shared" si="8"/>
        <v>136</v>
      </c>
      <c r="G58" s="35">
        <f t="shared" si="8"/>
        <v>125</v>
      </c>
      <c r="H58" s="35">
        <f t="shared" si="3"/>
        <v>11524055</v>
      </c>
      <c r="I58" s="50"/>
      <c r="J58" s="50">
        <v>1</v>
      </c>
      <c r="K58" s="51">
        <v>1</v>
      </c>
      <c r="L58" s="51"/>
      <c r="M58" s="50"/>
      <c r="N58" s="50">
        <v>0</v>
      </c>
      <c r="O58" s="51"/>
      <c r="P58" s="51">
        <v>2</v>
      </c>
      <c r="Q58" s="50">
        <v>1</v>
      </c>
      <c r="R58" s="50"/>
      <c r="S58" s="51">
        <v>1</v>
      </c>
      <c r="T58" s="51"/>
      <c r="U58" s="50"/>
      <c r="V58" s="50">
        <v>0</v>
      </c>
      <c r="W58" s="51">
        <v>2</v>
      </c>
      <c r="X58" s="51"/>
      <c r="Y58" s="50">
        <v>1</v>
      </c>
      <c r="Z58" s="50"/>
      <c r="AA58" s="38">
        <f t="shared" si="1"/>
        <v>9</v>
      </c>
    </row>
    <row r="59" spans="1:27" ht="30" customHeight="1" x14ac:dyDescent="0.25">
      <c r="A59" s="46" t="str">
        <f t="shared" si="8"/>
        <v>Московский</v>
      </c>
      <c r="B59" s="32" t="str">
        <f t="shared" si="8"/>
        <v>ГБОУ гимназия №524</v>
      </c>
      <c r="C59" s="33">
        <f t="shared" si="8"/>
        <v>11524</v>
      </c>
      <c r="D59" s="33" t="str">
        <f t="shared" si="8"/>
        <v>Гимназия</v>
      </c>
      <c r="E59" s="35" t="str">
        <f t="shared" si="8"/>
        <v>3Б</v>
      </c>
      <c r="F59" s="35">
        <f t="shared" si="8"/>
        <v>136</v>
      </c>
      <c r="G59" s="35">
        <f t="shared" si="8"/>
        <v>125</v>
      </c>
      <c r="H59" s="35">
        <f t="shared" si="3"/>
        <v>11524056</v>
      </c>
      <c r="I59" s="50"/>
      <c r="J59" s="50">
        <v>1</v>
      </c>
      <c r="K59" s="51">
        <v>1</v>
      </c>
      <c r="L59" s="51"/>
      <c r="M59" s="50"/>
      <c r="N59" s="50">
        <v>0</v>
      </c>
      <c r="O59" s="51"/>
      <c r="P59" s="51">
        <v>1</v>
      </c>
      <c r="Q59" s="50"/>
      <c r="R59" s="50">
        <v>2</v>
      </c>
      <c r="S59" s="51">
        <v>0</v>
      </c>
      <c r="T59" s="51"/>
      <c r="U59" s="50">
        <v>1</v>
      </c>
      <c r="V59" s="50"/>
      <c r="W59" s="51">
        <v>2</v>
      </c>
      <c r="X59" s="51"/>
      <c r="Y59" s="50">
        <v>0</v>
      </c>
      <c r="Z59" s="50"/>
      <c r="AA59" s="38">
        <f t="shared" si="1"/>
        <v>8</v>
      </c>
    </row>
    <row r="60" spans="1:27" ht="30" customHeight="1" x14ac:dyDescent="0.25">
      <c r="A60" s="46" t="str">
        <f t="shared" si="8"/>
        <v>Московский</v>
      </c>
      <c r="B60" s="32" t="str">
        <f t="shared" si="8"/>
        <v>ГБОУ гимназия №524</v>
      </c>
      <c r="C60" s="33">
        <f t="shared" si="8"/>
        <v>11524</v>
      </c>
      <c r="D60" s="33" t="str">
        <f t="shared" si="8"/>
        <v>Гимназия</v>
      </c>
      <c r="E60" s="35" t="str">
        <f t="shared" si="8"/>
        <v>3Б</v>
      </c>
      <c r="F60" s="35">
        <f t="shared" si="8"/>
        <v>136</v>
      </c>
      <c r="G60" s="35">
        <f t="shared" si="8"/>
        <v>125</v>
      </c>
      <c r="H60" s="35">
        <f t="shared" si="3"/>
        <v>11524057</v>
      </c>
      <c r="I60" s="50"/>
      <c r="J60" s="50">
        <v>1</v>
      </c>
      <c r="K60" s="51">
        <v>0</v>
      </c>
      <c r="L60" s="51"/>
      <c r="M60" s="50"/>
      <c r="N60" s="50">
        <v>0</v>
      </c>
      <c r="O60" s="51">
        <v>0</v>
      </c>
      <c r="P60" s="51"/>
      <c r="Q60" s="50">
        <v>0</v>
      </c>
      <c r="R60" s="50"/>
      <c r="S60" s="51">
        <v>0</v>
      </c>
      <c r="T60" s="51"/>
      <c r="U60" s="50">
        <v>0</v>
      </c>
      <c r="V60" s="50"/>
      <c r="W60" s="51">
        <v>0</v>
      </c>
      <c r="X60" s="51"/>
      <c r="Y60" s="50">
        <v>0</v>
      </c>
      <c r="Z60" s="50"/>
      <c r="AA60" s="38">
        <f t="shared" si="1"/>
        <v>1</v>
      </c>
    </row>
    <row r="61" spans="1:27" ht="30" customHeight="1" x14ac:dyDescent="0.25">
      <c r="A61" s="46" t="str">
        <f t="shared" si="8"/>
        <v>Московский</v>
      </c>
      <c r="B61" s="32" t="str">
        <f t="shared" si="8"/>
        <v>ГБОУ гимназия №524</v>
      </c>
      <c r="C61" s="33">
        <f t="shared" si="8"/>
        <v>11524</v>
      </c>
      <c r="D61" s="33" t="str">
        <f t="shared" si="8"/>
        <v>Гимназия</v>
      </c>
      <c r="E61" s="35" t="str">
        <f t="shared" si="8"/>
        <v>3Б</v>
      </c>
      <c r="F61" s="35">
        <f t="shared" si="8"/>
        <v>136</v>
      </c>
      <c r="G61" s="35">
        <f t="shared" si="8"/>
        <v>125</v>
      </c>
      <c r="H61" s="35">
        <f t="shared" si="3"/>
        <v>11524058</v>
      </c>
      <c r="I61" s="50"/>
      <c r="J61" s="50">
        <v>1</v>
      </c>
      <c r="K61" s="51">
        <v>1</v>
      </c>
      <c r="L61" s="51"/>
      <c r="M61" s="50"/>
      <c r="N61" s="50">
        <v>0</v>
      </c>
      <c r="O61" s="51"/>
      <c r="P61" s="51">
        <v>1</v>
      </c>
      <c r="Q61" s="50">
        <v>1</v>
      </c>
      <c r="R61" s="50"/>
      <c r="S61" s="51"/>
      <c r="T61" s="51">
        <v>0</v>
      </c>
      <c r="U61" s="50"/>
      <c r="V61" s="50">
        <v>1</v>
      </c>
      <c r="W61" s="51">
        <v>2</v>
      </c>
      <c r="X61" s="51"/>
      <c r="Y61" s="50">
        <v>0</v>
      </c>
      <c r="Z61" s="50"/>
      <c r="AA61" s="38">
        <f t="shared" si="1"/>
        <v>7</v>
      </c>
    </row>
    <row r="62" spans="1:27" ht="30" customHeight="1" x14ac:dyDescent="0.25">
      <c r="A62" s="46" t="str">
        <f t="shared" si="8"/>
        <v>Московский</v>
      </c>
      <c r="B62" s="32" t="str">
        <f t="shared" si="8"/>
        <v>ГБОУ гимназия №524</v>
      </c>
      <c r="C62" s="33">
        <f t="shared" si="8"/>
        <v>11524</v>
      </c>
      <c r="D62" s="33" t="str">
        <f t="shared" si="8"/>
        <v>Гимназия</v>
      </c>
      <c r="E62" s="35" t="str">
        <f t="shared" si="8"/>
        <v>3Б</v>
      </c>
      <c r="F62" s="35">
        <f t="shared" si="8"/>
        <v>136</v>
      </c>
      <c r="G62" s="35">
        <f t="shared" si="8"/>
        <v>125</v>
      </c>
      <c r="H62" s="35">
        <f t="shared" si="3"/>
        <v>11524059</v>
      </c>
      <c r="I62" s="50">
        <v>1</v>
      </c>
      <c r="J62" s="50"/>
      <c r="K62" s="51">
        <v>1</v>
      </c>
      <c r="L62" s="51"/>
      <c r="M62" s="50">
        <v>0</v>
      </c>
      <c r="N62" s="50"/>
      <c r="O62" s="51">
        <v>2</v>
      </c>
      <c r="P62" s="51"/>
      <c r="Q62" s="50">
        <v>1</v>
      </c>
      <c r="R62" s="50"/>
      <c r="S62" s="51">
        <v>1</v>
      </c>
      <c r="T62" s="51"/>
      <c r="U62" s="50"/>
      <c r="V62" s="50">
        <v>0</v>
      </c>
      <c r="W62" s="51"/>
      <c r="X62" s="51">
        <v>2</v>
      </c>
      <c r="Y62" s="50"/>
      <c r="Z62" s="50">
        <v>0</v>
      </c>
      <c r="AA62" s="38">
        <f t="shared" si="1"/>
        <v>8</v>
      </c>
    </row>
    <row r="63" spans="1:27" ht="30" customHeight="1" x14ac:dyDescent="0.25">
      <c r="A63" s="46" t="str">
        <f t="shared" si="8"/>
        <v>Московский</v>
      </c>
      <c r="B63" s="32" t="str">
        <f t="shared" si="8"/>
        <v>ГБОУ гимназия №524</v>
      </c>
      <c r="C63" s="33">
        <f t="shared" si="8"/>
        <v>11524</v>
      </c>
      <c r="D63" s="33" t="str">
        <f t="shared" si="8"/>
        <v>Гимназия</v>
      </c>
      <c r="E63" s="35" t="str">
        <f t="shared" si="8"/>
        <v>3Б</v>
      </c>
      <c r="F63" s="35">
        <f t="shared" si="8"/>
        <v>136</v>
      </c>
      <c r="G63" s="35">
        <f t="shared" si="8"/>
        <v>125</v>
      </c>
      <c r="H63" s="35">
        <f t="shared" si="3"/>
        <v>11524060</v>
      </c>
      <c r="I63" s="50"/>
      <c r="J63" s="50">
        <v>2</v>
      </c>
      <c r="K63" s="51">
        <v>1</v>
      </c>
      <c r="L63" s="51"/>
      <c r="M63" s="50">
        <v>1</v>
      </c>
      <c r="N63" s="50"/>
      <c r="O63" s="51">
        <v>2</v>
      </c>
      <c r="P63" s="51"/>
      <c r="Q63" s="50"/>
      <c r="R63" s="50">
        <v>2</v>
      </c>
      <c r="S63" s="51">
        <v>1</v>
      </c>
      <c r="T63" s="51"/>
      <c r="U63" s="50">
        <v>1</v>
      </c>
      <c r="V63" s="50"/>
      <c r="W63" s="51">
        <v>2</v>
      </c>
      <c r="X63" s="51"/>
      <c r="Y63" s="50">
        <v>1</v>
      </c>
      <c r="Z63" s="50"/>
      <c r="AA63" s="38">
        <f t="shared" si="1"/>
        <v>13</v>
      </c>
    </row>
    <row r="64" spans="1:27" ht="30" customHeight="1" x14ac:dyDescent="0.25">
      <c r="A64" s="46" t="str">
        <f t="shared" si="8"/>
        <v>Московский</v>
      </c>
      <c r="B64" s="32" t="str">
        <f t="shared" si="8"/>
        <v>ГБОУ гимназия №524</v>
      </c>
      <c r="C64" s="33">
        <f t="shared" si="8"/>
        <v>11524</v>
      </c>
      <c r="D64" s="33" t="str">
        <f t="shared" si="8"/>
        <v>Гимназия</v>
      </c>
      <c r="E64" s="35" t="str">
        <f t="shared" si="8"/>
        <v>3Б</v>
      </c>
      <c r="F64" s="35">
        <f t="shared" si="8"/>
        <v>136</v>
      </c>
      <c r="G64" s="35">
        <f t="shared" si="8"/>
        <v>125</v>
      </c>
      <c r="H64" s="35">
        <f t="shared" si="3"/>
        <v>11524061</v>
      </c>
      <c r="I64" s="50">
        <v>2</v>
      </c>
      <c r="J64" s="50"/>
      <c r="K64" s="51">
        <v>0</v>
      </c>
      <c r="L64" s="51"/>
      <c r="M64" s="50">
        <v>1</v>
      </c>
      <c r="N64" s="50"/>
      <c r="O64" s="51">
        <v>1</v>
      </c>
      <c r="P64" s="51"/>
      <c r="Q64" s="50">
        <v>2</v>
      </c>
      <c r="R64" s="50"/>
      <c r="S64" s="51">
        <v>0</v>
      </c>
      <c r="T64" s="51"/>
      <c r="U64" s="50"/>
      <c r="V64" s="50">
        <v>0</v>
      </c>
      <c r="W64" s="51">
        <v>2</v>
      </c>
      <c r="X64" s="51"/>
      <c r="Y64" s="50">
        <v>0</v>
      </c>
      <c r="Z64" s="50"/>
      <c r="AA64" s="38">
        <f t="shared" si="1"/>
        <v>8</v>
      </c>
    </row>
    <row r="65" spans="1:27" ht="30" customHeight="1" x14ac:dyDescent="0.25">
      <c r="A65" s="46" t="str">
        <f t="shared" si="8"/>
        <v>Московский</v>
      </c>
      <c r="B65" s="32" t="str">
        <f t="shared" si="8"/>
        <v>ГБОУ гимназия №524</v>
      </c>
      <c r="C65" s="33">
        <f t="shared" si="8"/>
        <v>11524</v>
      </c>
      <c r="D65" s="33" t="str">
        <f t="shared" si="8"/>
        <v>Гимназия</v>
      </c>
      <c r="E65" s="35" t="str">
        <f t="shared" si="8"/>
        <v>3Б</v>
      </c>
      <c r="F65" s="35">
        <f t="shared" si="8"/>
        <v>136</v>
      </c>
      <c r="G65" s="35">
        <f t="shared" si="8"/>
        <v>125</v>
      </c>
      <c r="H65" s="35">
        <f t="shared" si="3"/>
        <v>11524062</v>
      </c>
      <c r="I65" s="50"/>
      <c r="J65" s="50">
        <v>1</v>
      </c>
      <c r="K65" s="51">
        <v>1</v>
      </c>
      <c r="L65" s="51"/>
      <c r="M65" s="50">
        <v>1</v>
      </c>
      <c r="N65" s="50"/>
      <c r="O65" s="51">
        <v>2</v>
      </c>
      <c r="P65" s="51"/>
      <c r="Q65" s="50"/>
      <c r="R65" s="50">
        <v>2</v>
      </c>
      <c r="S65" s="51">
        <v>1</v>
      </c>
      <c r="T65" s="51"/>
      <c r="U65" s="50">
        <v>1</v>
      </c>
      <c r="V65" s="50"/>
      <c r="W65" s="51">
        <v>2</v>
      </c>
      <c r="X65" s="51"/>
      <c r="Y65" s="50">
        <v>1</v>
      </c>
      <c r="Z65" s="50"/>
      <c r="AA65" s="38">
        <f t="shared" si="1"/>
        <v>12</v>
      </c>
    </row>
    <row r="66" spans="1:27" ht="30" customHeight="1" x14ac:dyDescent="0.25">
      <c r="A66" s="46" t="str">
        <f t="shared" si="8"/>
        <v>Московский</v>
      </c>
      <c r="B66" s="32" t="str">
        <f t="shared" si="8"/>
        <v>ГБОУ гимназия №524</v>
      </c>
      <c r="C66" s="33">
        <f t="shared" si="8"/>
        <v>11524</v>
      </c>
      <c r="D66" s="33" t="str">
        <f t="shared" si="8"/>
        <v>Гимназия</v>
      </c>
      <c r="E66" s="35" t="str">
        <f t="shared" si="8"/>
        <v>3Б</v>
      </c>
      <c r="F66" s="35">
        <f t="shared" si="8"/>
        <v>136</v>
      </c>
      <c r="G66" s="35">
        <f t="shared" si="8"/>
        <v>125</v>
      </c>
      <c r="H66" s="35">
        <f t="shared" si="3"/>
        <v>11524063</v>
      </c>
      <c r="I66" s="50">
        <v>2</v>
      </c>
      <c r="J66" s="50"/>
      <c r="K66" s="51">
        <v>1</v>
      </c>
      <c r="L66" s="51"/>
      <c r="M66" s="50">
        <v>0</v>
      </c>
      <c r="N66" s="50"/>
      <c r="O66" s="51">
        <v>2</v>
      </c>
      <c r="P66" s="51"/>
      <c r="Q66" s="50">
        <v>0</v>
      </c>
      <c r="R66" s="50"/>
      <c r="S66" s="51">
        <v>1</v>
      </c>
      <c r="T66" s="51"/>
      <c r="U66" s="50">
        <v>1</v>
      </c>
      <c r="V66" s="50"/>
      <c r="W66" s="51">
        <v>2</v>
      </c>
      <c r="X66" s="51"/>
      <c r="Y66" s="50">
        <v>0</v>
      </c>
      <c r="Z66" s="50"/>
      <c r="AA66" s="38">
        <f t="shared" si="1"/>
        <v>9</v>
      </c>
    </row>
    <row r="67" spans="1:27" ht="30" customHeight="1" x14ac:dyDescent="0.25">
      <c r="A67" s="46" t="str">
        <f t="shared" si="8"/>
        <v>Московский</v>
      </c>
      <c r="B67" s="32" t="str">
        <f t="shared" si="8"/>
        <v>ГБОУ гимназия №524</v>
      </c>
      <c r="C67" s="33">
        <f t="shared" si="8"/>
        <v>11524</v>
      </c>
      <c r="D67" s="33" t="str">
        <f t="shared" si="8"/>
        <v>Гимназия</v>
      </c>
      <c r="E67" s="35" t="str">
        <f t="shared" si="8"/>
        <v>3Б</v>
      </c>
      <c r="F67" s="35">
        <f t="shared" si="8"/>
        <v>136</v>
      </c>
      <c r="G67" s="35">
        <f t="shared" si="8"/>
        <v>125</v>
      </c>
      <c r="H67" s="35">
        <f t="shared" si="3"/>
        <v>11524064</v>
      </c>
      <c r="I67" s="50">
        <v>2</v>
      </c>
      <c r="J67" s="50"/>
      <c r="K67" s="51">
        <v>0</v>
      </c>
      <c r="L67" s="51"/>
      <c r="M67" s="50">
        <v>1</v>
      </c>
      <c r="N67" s="50"/>
      <c r="O67" s="51"/>
      <c r="P67" s="51">
        <v>2</v>
      </c>
      <c r="Q67" s="50"/>
      <c r="R67" s="50">
        <v>2</v>
      </c>
      <c r="S67" s="51">
        <v>0</v>
      </c>
      <c r="T67" s="51"/>
      <c r="U67" s="50">
        <v>0</v>
      </c>
      <c r="V67" s="50"/>
      <c r="W67" s="51"/>
      <c r="X67" s="51">
        <v>0</v>
      </c>
      <c r="Y67" s="50"/>
      <c r="Z67" s="50">
        <v>0</v>
      </c>
      <c r="AA67" s="38">
        <f t="shared" si="1"/>
        <v>7</v>
      </c>
    </row>
    <row r="68" spans="1:27" ht="30" customHeight="1" x14ac:dyDescent="0.25">
      <c r="A68" s="46" t="str">
        <f t="shared" si="8"/>
        <v>Московский</v>
      </c>
      <c r="B68" s="32" t="str">
        <f t="shared" si="8"/>
        <v>ГБОУ гимназия №524</v>
      </c>
      <c r="C68" s="33">
        <f t="shared" si="8"/>
        <v>11524</v>
      </c>
      <c r="D68" s="33" t="str">
        <f t="shared" si="8"/>
        <v>Гимназия</v>
      </c>
      <c r="E68" s="35" t="str">
        <f t="shared" si="8"/>
        <v>3Б</v>
      </c>
      <c r="F68" s="35">
        <f t="shared" si="8"/>
        <v>136</v>
      </c>
      <c r="G68" s="35">
        <f t="shared" si="8"/>
        <v>125</v>
      </c>
      <c r="H68" s="35">
        <f t="shared" si="3"/>
        <v>11524065</v>
      </c>
      <c r="I68" s="50"/>
      <c r="J68" s="50">
        <v>1</v>
      </c>
      <c r="K68" s="51">
        <v>1</v>
      </c>
      <c r="L68" s="51"/>
      <c r="M68" s="50">
        <v>0</v>
      </c>
      <c r="N68" s="50"/>
      <c r="O68" s="51"/>
      <c r="P68" s="51">
        <v>2</v>
      </c>
      <c r="Q68" s="50"/>
      <c r="R68" s="50">
        <v>2</v>
      </c>
      <c r="S68" s="51">
        <v>1</v>
      </c>
      <c r="T68" s="51"/>
      <c r="U68" s="50"/>
      <c r="V68" s="50">
        <v>1</v>
      </c>
      <c r="W68" s="51">
        <v>2</v>
      </c>
      <c r="X68" s="51"/>
      <c r="Y68" s="50">
        <v>1</v>
      </c>
      <c r="Z68" s="50"/>
      <c r="AA68" s="38">
        <f t="shared" si="1"/>
        <v>11</v>
      </c>
    </row>
    <row r="69" spans="1:27" ht="30" customHeight="1" x14ac:dyDescent="0.25">
      <c r="A69" s="46" t="str">
        <f t="shared" si="8"/>
        <v>Московский</v>
      </c>
      <c r="B69" s="32" t="str">
        <f t="shared" si="8"/>
        <v>ГБОУ гимназия №524</v>
      </c>
      <c r="C69" s="33">
        <f t="shared" si="8"/>
        <v>11524</v>
      </c>
      <c r="D69" s="33" t="str">
        <f t="shared" si="8"/>
        <v>Гимназия</v>
      </c>
      <c r="E69" s="35" t="str">
        <f t="shared" si="8"/>
        <v>3Б</v>
      </c>
      <c r="F69" s="35">
        <f t="shared" si="8"/>
        <v>136</v>
      </c>
      <c r="G69" s="35">
        <f t="shared" si="8"/>
        <v>125</v>
      </c>
      <c r="H69" s="35">
        <f t="shared" si="3"/>
        <v>11524066</v>
      </c>
      <c r="I69" s="50"/>
      <c r="J69" s="50">
        <v>2</v>
      </c>
      <c r="K69" s="51">
        <v>0</v>
      </c>
      <c r="L69" s="51"/>
      <c r="M69" s="50"/>
      <c r="N69" s="50">
        <v>0</v>
      </c>
      <c r="O69" s="51">
        <v>2</v>
      </c>
      <c r="P69" s="51"/>
      <c r="Q69" s="50"/>
      <c r="R69" s="50">
        <v>0</v>
      </c>
      <c r="S69" s="51">
        <v>1</v>
      </c>
      <c r="T69" s="51"/>
      <c r="U69" s="50">
        <v>1</v>
      </c>
      <c r="V69" s="50"/>
      <c r="W69" s="51">
        <v>2</v>
      </c>
      <c r="X69" s="51"/>
      <c r="Y69" s="50">
        <v>1</v>
      </c>
      <c r="Z69" s="50"/>
      <c r="AA69" s="38">
        <f t="shared" ref="AA69:AA128" si="9">IF(COUNTBLANK(I69:Z69)&lt;=9,SUM(I69:Z69),"Не писал")</f>
        <v>9</v>
      </c>
    </row>
    <row r="70" spans="1:27" ht="30" customHeight="1" x14ac:dyDescent="0.25">
      <c r="A70" s="46" t="str">
        <f t="shared" ref="A70:G85" si="10">A69</f>
        <v>Московский</v>
      </c>
      <c r="B70" s="32" t="str">
        <f t="shared" si="10"/>
        <v>ГБОУ гимназия №524</v>
      </c>
      <c r="C70" s="33">
        <f t="shared" si="10"/>
        <v>11524</v>
      </c>
      <c r="D70" s="33" t="str">
        <f t="shared" si="10"/>
        <v>Гимназия</v>
      </c>
      <c r="E70" s="35" t="str">
        <f t="shared" si="10"/>
        <v>3Б</v>
      </c>
      <c r="F70" s="35">
        <f t="shared" si="10"/>
        <v>136</v>
      </c>
      <c r="G70" s="35">
        <f t="shared" si="10"/>
        <v>125</v>
      </c>
      <c r="H70" s="35">
        <f t="shared" ref="H70:H128" si="11">H69+1</f>
        <v>11524067</v>
      </c>
      <c r="I70" s="50"/>
      <c r="J70" s="50">
        <v>2</v>
      </c>
      <c r="K70" s="51">
        <v>1</v>
      </c>
      <c r="L70" s="51"/>
      <c r="M70" s="50"/>
      <c r="N70" s="50">
        <v>0</v>
      </c>
      <c r="O70" s="51"/>
      <c r="P70" s="51">
        <v>1</v>
      </c>
      <c r="Q70" s="50">
        <v>0</v>
      </c>
      <c r="R70" s="50"/>
      <c r="S70" s="51">
        <v>0</v>
      </c>
      <c r="T70" s="51"/>
      <c r="U70" s="50"/>
      <c r="V70" s="50">
        <v>0</v>
      </c>
      <c r="W70" s="51">
        <v>2</v>
      </c>
      <c r="X70" s="51"/>
      <c r="Y70" s="50"/>
      <c r="Z70" s="50">
        <v>0</v>
      </c>
      <c r="AA70" s="38">
        <f t="shared" si="9"/>
        <v>6</v>
      </c>
    </row>
    <row r="71" spans="1:27" ht="30" customHeight="1" x14ac:dyDescent="0.25">
      <c r="A71" s="46" t="str">
        <f t="shared" si="10"/>
        <v>Московский</v>
      </c>
      <c r="B71" s="32" t="str">
        <f t="shared" si="10"/>
        <v>ГБОУ гимназия №524</v>
      </c>
      <c r="C71" s="33">
        <f t="shared" si="10"/>
        <v>11524</v>
      </c>
      <c r="D71" s="33" t="str">
        <f t="shared" si="10"/>
        <v>Гимназия</v>
      </c>
      <c r="E71" s="35" t="str">
        <f t="shared" si="10"/>
        <v>3Б</v>
      </c>
      <c r="F71" s="35">
        <f t="shared" si="10"/>
        <v>136</v>
      </c>
      <c r="G71" s="35">
        <f t="shared" si="10"/>
        <v>125</v>
      </c>
      <c r="H71" s="35">
        <f t="shared" si="11"/>
        <v>11524068</v>
      </c>
      <c r="I71" s="50"/>
      <c r="J71" s="50">
        <v>1</v>
      </c>
      <c r="K71" s="51">
        <v>1</v>
      </c>
      <c r="L71" s="51"/>
      <c r="M71" s="50">
        <v>0</v>
      </c>
      <c r="N71" s="50"/>
      <c r="O71" s="51">
        <v>2</v>
      </c>
      <c r="P71" s="51"/>
      <c r="Q71" s="50">
        <v>1</v>
      </c>
      <c r="R71" s="50"/>
      <c r="S71" s="51">
        <v>1</v>
      </c>
      <c r="T71" s="51"/>
      <c r="U71" s="50"/>
      <c r="V71" s="50">
        <v>0</v>
      </c>
      <c r="W71" s="51"/>
      <c r="X71" s="51">
        <v>2</v>
      </c>
      <c r="Y71" s="50">
        <v>0</v>
      </c>
      <c r="Z71" s="50"/>
      <c r="AA71" s="38">
        <f t="shared" si="9"/>
        <v>8</v>
      </c>
    </row>
    <row r="72" spans="1:27" ht="30" customHeight="1" x14ac:dyDescent="0.25">
      <c r="A72" s="46" t="str">
        <f t="shared" si="10"/>
        <v>Московский</v>
      </c>
      <c r="B72" s="32" t="str">
        <f t="shared" si="10"/>
        <v>ГБОУ гимназия №524</v>
      </c>
      <c r="C72" s="33">
        <f t="shared" si="10"/>
        <v>11524</v>
      </c>
      <c r="D72" s="33" t="str">
        <f t="shared" si="10"/>
        <v>Гимназия</v>
      </c>
      <c r="E72" s="35" t="str">
        <f t="shared" si="10"/>
        <v>3Б</v>
      </c>
      <c r="F72" s="35">
        <f t="shared" si="10"/>
        <v>136</v>
      </c>
      <c r="G72" s="35">
        <f t="shared" si="10"/>
        <v>125</v>
      </c>
      <c r="H72" s="35">
        <f t="shared" si="11"/>
        <v>11524069</v>
      </c>
      <c r="I72" s="50">
        <v>2</v>
      </c>
      <c r="J72" s="50"/>
      <c r="K72" s="51">
        <v>1</v>
      </c>
      <c r="L72" s="51"/>
      <c r="M72" s="50">
        <v>0</v>
      </c>
      <c r="N72" s="50"/>
      <c r="O72" s="51">
        <v>2</v>
      </c>
      <c r="P72" s="51"/>
      <c r="Q72" s="50">
        <v>1</v>
      </c>
      <c r="R72" s="50"/>
      <c r="S72" s="51"/>
      <c r="T72" s="51">
        <v>1</v>
      </c>
      <c r="U72" s="50">
        <v>0</v>
      </c>
      <c r="V72" s="50"/>
      <c r="W72" s="51">
        <v>2</v>
      </c>
      <c r="X72" s="51"/>
      <c r="Y72" s="50">
        <v>0</v>
      </c>
      <c r="Z72" s="50"/>
      <c r="AA72" s="38">
        <f t="shared" si="9"/>
        <v>9</v>
      </c>
    </row>
    <row r="73" spans="1:27" ht="30" customHeight="1" x14ac:dyDescent="0.25">
      <c r="A73" s="46" t="str">
        <f t="shared" si="10"/>
        <v>Московский</v>
      </c>
      <c r="B73" s="32" t="str">
        <f t="shared" si="10"/>
        <v>ГБОУ гимназия №524</v>
      </c>
      <c r="C73" s="33">
        <f t="shared" si="10"/>
        <v>11524</v>
      </c>
      <c r="D73" s="33" t="str">
        <f t="shared" si="10"/>
        <v>Гимназия</v>
      </c>
      <c r="E73" s="35" t="str">
        <f t="shared" si="10"/>
        <v>3Б</v>
      </c>
      <c r="F73" s="35">
        <f t="shared" si="10"/>
        <v>136</v>
      </c>
      <c r="G73" s="35">
        <f t="shared" si="10"/>
        <v>125</v>
      </c>
      <c r="H73" s="35">
        <f t="shared" si="11"/>
        <v>11524070</v>
      </c>
      <c r="I73" s="50"/>
      <c r="J73" s="50">
        <v>2</v>
      </c>
      <c r="K73" s="51">
        <v>1</v>
      </c>
      <c r="L73" s="51"/>
      <c r="M73" s="50">
        <v>0</v>
      </c>
      <c r="N73" s="50"/>
      <c r="O73" s="51"/>
      <c r="P73" s="51">
        <v>2</v>
      </c>
      <c r="Q73" s="50">
        <v>2</v>
      </c>
      <c r="R73" s="50"/>
      <c r="S73" s="51"/>
      <c r="T73" s="51">
        <v>1</v>
      </c>
      <c r="U73" s="50"/>
      <c r="V73" s="50">
        <v>1</v>
      </c>
      <c r="W73" s="51"/>
      <c r="X73" s="51">
        <v>2</v>
      </c>
      <c r="Y73" s="50">
        <v>0</v>
      </c>
      <c r="Z73" s="50"/>
      <c r="AA73" s="38">
        <f t="shared" si="9"/>
        <v>11</v>
      </c>
    </row>
    <row r="74" spans="1:27" ht="30" customHeight="1" x14ac:dyDescent="0.25">
      <c r="A74" s="46" t="str">
        <f t="shared" si="10"/>
        <v>Московский</v>
      </c>
      <c r="B74" s="32" t="str">
        <f t="shared" si="10"/>
        <v>ГБОУ гимназия №524</v>
      </c>
      <c r="C74" s="33">
        <f t="shared" si="10"/>
        <v>11524</v>
      </c>
      <c r="D74" s="33" t="str">
        <f t="shared" si="10"/>
        <v>Гимназия</v>
      </c>
      <c r="E74" s="35" t="str">
        <f t="shared" si="10"/>
        <v>3Б</v>
      </c>
      <c r="F74" s="35">
        <f t="shared" si="10"/>
        <v>136</v>
      </c>
      <c r="G74" s="35">
        <f t="shared" si="10"/>
        <v>125</v>
      </c>
      <c r="H74" s="35">
        <f t="shared" si="11"/>
        <v>11524071</v>
      </c>
      <c r="I74" s="50"/>
      <c r="J74" s="50">
        <v>2</v>
      </c>
      <c r="K74" s="51">
        <v>1</v>
      </c>
      <c r="L74" s="51"/>
      <c r="M74" s="50"/>
      <c r="N74" s="50">
        <v>1</v>
      </c>
      <c r="O74" s="51"/>
      <c r="P74" s="51">
        <v>2</v>
      </c>
      <c r="Q74" s="50">
        <v>2</v>
      </c>
      <c r="R74" s="50"/>
      <c r="S74" s="51">
        <v>1</v>
      </c>
      <c r="T74" s="51"/>
      <c r="U74" s="50"/>
      <c r="V74" s="50">
        <v>1</v>
      </c>
      <c r="W74" s="51">
        <v>2</v>
      </c>
      <c r="X74" s="51"/>
      <c r="Y74" s="50">
        <v>1</v>
      </c>
      <c r="Z74" s="50"/>
      <c r="AA74" s="38">
        <f t="shared" si="9"/>
        <v>13</v>
      </c>
    </row>
    <row r="75" spans="1:27" ht="30" customHeight="1" x14ac:dyDescent="0.25">
      <c r="A75" s="46" t="str">
        <f t="shared" si="10"/>
        <v>Московский</v>
      </c>
      <c r="B75" s="32" t="str">
        <f t="shared" si="10"/>
        <v>ГБОУ гимназия №524</v>
      </c>
      <c r="C75" s="33">
        <f t="shared" si="10"/>
        <v>11524</v>
      </c>
      <c r="D75" s="33" t="str">
        <f t="shared" si="10"/>
        <v>Гимназия</v>
      </c>
      <c r="E75" s="35" t="str">
        <f t="shared" si="10"/>
        <v>3Б</v>
      </c>
      <c r="F75" s="35">
        <f t="shared" si="10"/>
        <v>136</v>
      </c>
      <c r="G75" s="35">
        <f t="shared" si="10"/>
        <v>125</v>
      </c>
      <c r="H75" s="35">
        <f t="shared" si="11"/>
        <v>11524072</v>
      </c>
      <c r="I75" s="50">
        <v>1</v>
      </c>
      <c r="J75" s="50"/>
      <c r="K75" s="51">
        <v>1</v>
      </c>
      <c r="L75" s="51"/>
      <c r="M75" s="50"/>
      <c r="N75" s="50">
        <v>0</v>
      </c>
      <c r="O75" s="51">
        <v>1</v>
      </c>
      <c r="P75" s="51"/>
      <c r="Q75" s="50">
        <v>0</v>
      </c>
      <c r="R75" s="50"/>
      <c r="S75" s="51">
        <v>0</v>
      </c>
      <c r="T75" s="51"/>
      <c r="U75" s="50"/>
      <c r="V75" s="50">
        <v>0</v>
      </c>
      <c r="W75" s="51">
        <v>2</v>
      </c>
      <c r="X75" s="51"/>
      <c r="Y75" s="50">
        <v>0</v>
      </c>
      <c r="Z75" s="50"/>
      <c r="AA75" s="38">
        <f t="shared" si="9"/>
        <v>5</v>
      </c>
    </row>
    <row r="76" spans="1:27" ht="30" customHeight="1" x14ac:dyDescent="0.25">
      <c r="A76" s="46" t="str">
        <f t="shared" si="10"/>
        <v>Московский</v>
      </c>
      <c r="B76" s="32" t="str">
        <f t="shared" si="10"/>
        <v>ГБОУ гимназия №524</v>
      </c>
      <c r="C76" s="33">
        <f t="shared" si="10"/>
        <v>11524</v>
      </c>
      <c r="D76" s="33" t="str">
        <f t="shared" si="10"/>
        <v>Гимназия</v>
      </c>
      <c r="E76" s="35" t="str">
        <f t="shared" si="10"/>
        <v>3Б</v>
      </c>
      <c r="F76" s="35">
        <f t="shared" si="10"/>
        <v>136</v>
      </c>
      <c r="G76" s="35">
        <f t="shared" si="10"/>
        <v>125</v>
      </c>
      <c r="H76" s="35">
        <f t="shared" si="11"/>
        <v>11524073</v>
      </c>
      <c r="I76" s="50"/>
      <c r="J76" s="50">
        <v>2</v>
      </c>
      <c r="K76" s="51">
        <v>1</v>
      </c>
      <c r="L76" s="51"/>
      <c r="M76" s="50">
        <v>1</v>
      </c>
      <c r="N76" s="50"/>
      <c r="O76" s="51">
        <v>1</v>
      </c>
      <c r="P76" s="51"/>
      <c r="Q76" s="50">
        <v>2</v>
      </c>
      <c r="R76" s="50"/>
      <c r="S76" s="51">
        <v>1</v>
      </c>
      <c r="T76" s="51"/>
      <c r="U76" s="50"/>
      <c r="V76" s="50">
        <v>0</v>
      </c>
      <c r="W76" s="51">
        <v>2</v>
      </c>
      <c r="X76" s="51"/>
      <c r="Y76" s="50"/>
      <c r="Z76" s="50">
        <v>1</v>
      </c>
      <c r="AA76" s="38">
        <f t="shared" si="9"/>
        <v>11</v>
      </c>
    </row>
    <row r="77" spans="1:27" ht="30" customHeight="1" x14ac:dyDescent="0.25">
      <c r="A77" s="46" t="str">
        <f t="shared" si="10"/>
        <v>Московский</v>
      </c>
      <c r="B77" s="32" t="str">
        <f t="shared" si="10"/>
        <v>ГБОУ гимназия №524</v>
      </c>
      <c r="C77" s="33">
        <f t="shared" si="10"/>
        <v>11524</v>
      </c>
      <c r="D77" s="33" t="str">
        <f t="shared" si="10"/>
        <v>Гимназия</v>
      </c>
      <c r="E77" s="35" t="str">
        <f t="shared" si="10"/>
        <v>3Б</v>
      </c>
      <c r="F77" s="35">
        <f t="shared" si="10"/>
        <v>136</v>
      </c>
      <c r="G77" s="35">
        <f t="shared" si="10"/>
        <v>125</v>
      </c>
      <c r="H77" s="35">
        <f t="shared" si="11"/>
        <v>11524074</v>
      </c>
      <c r="I77" s="50"/>
      <c r="J77" s="50">
        <v>2</v>
      </c>
      <c r="K77" s="51">
        <v>1</v>
      </c>
      <c r="L77" s="51"/>
      <c r="M77" s="50">
        <v>0</v>
      </c>
      <c r="N77" s="50"/>
      <c r="O77" s="51"/>
      <c r="P77" s="51">
        <v>1</v>
      </c>
      <c r="Q77" s="50"/>
      <c r="R77" s="50">
        <v>1</v>
      </c>
      <c r="S77" s="51">
        <v>1</v>
      </c>
      <c r="T77" s="51"/>
      <c r="U77" s="50"/>
      <c r="V77" s="50">
        <v>1</v>
      </c>
      <c r="W77" s="51">
        <v>2</v>
      </c>
      <c r="X77" s="51"/>
      <c r="Y77" s="50">
        <v>1</v>
      </c>
      <c r="Z77" s="50"/>
      <c r="AA77" s="38">
        <f t="shared" si="9"/>
        <v>10</v>
      </c>
    </row>
    <row r="78" spans="1:27" ht="30" customHeight="1" x14ac:dyDescent="0.25">
      <c r="A78" s="46" t="str">
        <f t="shared" si="10"/>
        <v>Московский</v>
      </c>
      <c r="B78" s="32" t="str">
        <f t="shared" si="10"/>
        <v>ГБОУ гимназия №524</v>
      </c>
      <c r="C78" s="33">
        <f t="shared" si="10"/>
        <v>11524</v>
      </c>
      <c r="D78" s="33" t="str">
        <f t="shared" si="10"/>
        <v>Гимназия</v>
      </c>
      <c r="E78" s="49" t="s">
        <v>39</v>
      </c>
      <c r="F78" s="35">
        <f t="shared" si="10"/>
        <v>136</v>
      </c>
      <c r="G78" s="35">
        <f t="shared" si="10"/>
        <v>125</v>
      </c>
      <c r="H78" s="35">
        <f t="shared" si="11"/>
        <v>11524075</v>
      </c>
      <c r="I78" s="36">
        <v>0</v>
      </c>
      <c r="J78" s="36"/>
      <c r="K78" s="37">
        <v>1</v>
      </c>
      <c r="L78" s="37"/>
      <c r="M78" s="36">
        <v>1</v>
      </c>
      <c r="N78" s="36"/>
      <c r="O78" s="37">
        <v>2</v>
      </c>
      <c r="P78" s="37"/>
      <c r="Q78" s="36">
        <v>1</v>
      </c>
      <c r="R78" s="36"/>
      <c r="S78" s="37">
        <v>0</v>
      </c>
      <c r="T78" s="37"/>
      <c r="U78" s="36"/>
      <c r="V78" s="36">
        <v>0</v>
      </c>
      <c r="W78" s="37">
        <v>1</v>
      </c>
      <c r="X78" s="37"/>
      <c r="Y78" s="36">
        <v>1</v>
      </c>
      <c r="Z78" s="36"/>
      <c r="AA78" s="38">
        <f t="shared" si="9"/>
        <v>7</v>
      </c>
    </row>
    <row r="79" spans="1:27" ht="30" customHeight="1" x14ac:dyDescent="0.25">
      <c r="A79" s="46" t="str">
        <f t="shared" si="10"/>
        <v>Московский</v>
      </c>
      <c r="B79" s="32" t="str">
        <f t="shared" si="10"/>
        <v>ГБОУ гимназия №524</v>
      </c>
      <c r="C79" s="33">
        <f t="shared" si="10"/>
        <v>11524</v>
      </c>
      <c r="D79" s="33" t="str">
        <f t="shared" si="10"/>
        <v>Гимназия</v>
      </c>
      <c r="E79" s="35" t="str">
        <f t="shared" si="10"/>
        <v>3Г</v>
      </c>
      <c r="F79" s="35">
        <f t="shared" si="10"/>
        <v>136</v>
      </c>
      <c r="G79" s="35">
        <f t="shared" si="10"/>
        <v>125</v>
      </c>
      <c r="H79" s="35">
        <f t="shared" si="11"/>
        <v>11524076</v>
      </c>
      <c r="I79" s="36"/>
      <c r="J79" s="36">
        <v>1</v>
      </c>
      <c r="K79" s="37">
        <v>1</v>
      </c>
      <c r="L79" s="37"/>
      <c r="M79" s="36">
        <v>0</v>
      </c>
      <c r="N79" s="36"/>
      <c r="O79" s="37"/>
      <c r="P79" s="37">
        <v>2</v>
      </c>
      <c r="Q79" s="36"/>
      <c r="R79" s="36">
        <v>2</v>
      </c>
      <c r="S79" s="37">
        <v>1</v>
      </c>
      <c r="T79" s="37"/>
      <c r="U79" s="36"/>
      <c r="V79" s="36">
        <v>1</v>
      </c>
      <c r="W79" s="37">
        <v>0</v>
      </c>
      <c r="X79" s="37"/>
      <c r="Y79" s="36">
        <v>0</v>
      </c>
      <c r="Z79" s="36"/>
      <c r="AA79" s="38">
        <f t="shared" si="9"/>
        <v>8</v>
      </c>
    </row>
    <row r="80" spans="1:27" ht="30" customHeight="1" x14ac:dyDescent="0.25">
      <c r="A80" s="46" t="str">
        <f t="shared" si="10"/>
        <v>Московский</v>
      </c>
      <c r="B80" s="32" t="str">
        <f t="shared" si="10"/>
        <v>ГБОУ гимназия №524</v>
      </c>
      <c r="C80" s="33">
        <f t="shared" si="10"/>
        <v>11524</v>
      </c>
      <c r="D80" s="33" t="str">
        <f t="shared" si="10"/>
        <v>Гимназия</v>
      </c>
      <c r="E80" s="35" t="str">
        <f t="shared" si="10"/>
        <v>3Г</v>
      </c>
      <c r="F80" s="35">
        <f t="shared" si="10"/>
        <v>136</v>
      </c>
      <c r="G80" s="35">
        <f t="shared" si="10"/>
        <v>125</v>
      </c>
      <c r="H80" s="35">
        <f t="shared" si="11"/>
        <v>11524077</v>
      </c>
      <c r="I80" s="36">
        <v>0</v>
      </c>
      <c r="J80" s="36"/>
      <c r="K80" s="37">
        <v>1</v>
      </c>
      <c r="L80" s="37"/>
      <c r="M80" s="36">
        <v>1</v>
      </c>
      <c r="N80" s="36"/>
      <c r="O80" s="37"/>
      <c r="P80" s="37">
        <v>1</v>
      </c>
      <c r="Q80" s="36">
        <v>1</v>
      </c>
      <c r="R80" s="36"/>
      <c r="S80" s="37"/>
      <c r="T80" s="37">
        <v>1</v>
      </c>
      <c r="U80" s="36"/>
      <c r="V80" s="36">
        <v>0</v>
      </c>
      <c r="W80" s="37"/>
      <c r="X80" s="37">
        <v>1</v>
      </c>
      <c r="Y80" s="36"/>
      <c r="Z80" s="36">
        <v>1</v>
      </c>
      <c r="AA80" s="38">
        <f t="shared" si="9"/>
        <v>7</v>
      </c>
    </row>
    <row r="81" spans="1:27" ht="30" customHeight="1" x14ac:dyDescent="0.25">
      <c r="A81" s="46" t="str">
        <f t="shared" si="10"/>
        <v>Московский</v>
      </c>
      <c r="B81" s="32" t="str">
        <f t="shared" si="10"/>
        <v>ГБОУ гимназия №524</v>
      </c>
      <c r="C81" s="33">
        <f t="shared" si="10"/>
        <v>11524</v>
      </c>
      <c r="D81" s="33" t="str">
        <f t="shared" si="10"/>
        <v>Гимназия</v>
      </c>
      <c r="E81" s="35" t="str">
        <f t="shared" si="10"/>
        <v>3Г</v>
      </c>
      <c r="F81" s="35">
        <f t="shared" si="10"/>
        <v>136</v>
      </c>
      <c r="G81" s="35">
        <f t="shared" si="10"/>
        <v>125</v>
      </c>
      <c r="H81" s="35">
        <f t="shared" si="11"/>
        <v>11524078</v>
      </c>
      <c r="I81" s="36"/>
      <c r="J81" s="36">
        <v>0</v>
      </c>
      <c r="K81" s="37"/>
      <c r="L81" s="37">
        <v>1</v>
      </c>
      <c r="M81" s="36">
        <v>1</v>
      </c>
      <c r="N81" s="36"/>
      <c r="O81" s="37">
        <v>2</v>
      </c>
      <c r="P81" s="37"/>
      <c r="Q81" s="36">
        <v>2</v>
      </c>
      <c r="R81" s="36"/>
      <c r="S81" s="37">
        <v>1</v>
      </c>
      <c r="T81" s="37"/>
      <c r="U81" s="36"/>
      <c r="V81" s="36">
        <v>0</v>
      </c>
      <c r="W81" s="37">
        <v>2</v>
      </c>
      <c r="X81" s="37"/>
      <c r="Y81" s="36">
        <v>1</v>
      </c>
      <c r="Z81" s="36"/>
      <c r="AA81" s="38">
        <f t="shared" si="9"/>
        <v>10</v>
      </c>
    </row>
    <row r="82" spans="1:27" ht="30" customHeight="1" x14ac:dyDescent="0.25">
      <c r="A82" s="46" t="str">
        <f t="shared" si="10"/>
        <v>Московский</v>
      </c>
      <c r="B82" s="32" t="str">
        <f t="shared" si="10"/>
        <v>ГБОУ гимназия №524</v>
      </c>
      <c r="C82" s="33">
        <f t="shared" si="10"/>
        <v>11524</v>
      </c>
      <c r="D82" s="33" t="str">
        <f t="shared" si="10"/>
        <v>Гимназия</v>
      </c>
      <c r="E82" s="35" t="str">
        <f t="shared" si="10"/>
        <v>3Г</v>
      </c>
      <c r="F82" s="35">
        <f t="shared" si="10"/>
        <v>136</v>
      </c>
      <c r="G82" s="35">
        <f t="shared" si="10"/>
        <v>125</v>
      </c>
      <c r="H82" s="35">
        <f t="shared" si="11"/>
        <v>11524079</v>
      </c>
      <c r="I82" s="36"/>
      <c r="J82" s="36">
        <v>1</v>
      </c>
      <c r="K82" s="37">
        <v>1</v>
      </c>
      <c r="L82" s="37"/>
      <c r="M82" s="36"/>
      <c r="N82" s="36">
        <v>0</v>
      </c>
      <c r="O82" s="37"/>
      <c r="P82" s="37">
        <v>1</v>
      </c>
      <c r="Q82" s="36">
        <v>0</v>
      </c>
      <c r="R82" s="36"/>
      <c r="S82" s="37"/>
      <c r="T82" s="37">
        <v>1</v>
      </c>
      <c r="U82" s="36"/>
      <c r="V82" s="36">
        <v>0</v>
      </c>
      <c r="W82" s="37"/>
      <c r="X82" s="37">
        <v>0</v>
      </c>
      <c r="Y82" s="36">
        <v>1</v>
      </c>
      <c r="Z82" s="36"/>
      <c r="AA82" s="38">
        <f t="shared" si="9"/>
        <v>5</v>
      </c>
    </row>
    <row r="83" spans="1:27" ht="30" customHeight="1" x14ac:dyDescent="0.25">
      <c r="A83" s="46" t="str">
        <f t="shared" si="10"/>
        <v>Московский</v>
      </c>
      <c r="B83" s="32" t="str">
        <f t="shared" si="10"/>
        <v>ГБОУ гимназия №524</v>
      </c>
      <c r="C83" s="33">
        <f t="shared" si="10"/>
        <v>11524</v>
      </c>
      <c r="D83" s="33" t="str">
        <f t="shared" si="10"/>
        <v>Гимназия</v>
      </c>
      <c r="E83" s="35" t="str">
        <f t="shared" si="10"/>
        <v>3Г</v>
      </c>
      <c r="F83" s="35">
        <f t="shared" si="10"/>
        <v>136</v>
      </c>
      <c r="G83" s="35">
        <f t="shared" si="10"/>
        <v>125</v>
      </c>
      <c r="H83" s="35">
        <f t="shared" si="11"/>
        <v>11524080</v>
      </c>
      <c r="I83" s="36"/>
      <c r="J83" s="36">
        <v>1</v>
      </c>
      <c r="K83" s="37">
        <v>1</v>
      </c>
      <c r="L83" s="37"/>
      <c r="M83" s="36">
        <v>0</v>
      </c>
      <c r="N83" s="36"/>
      <c r="O83" s="37"/>
      <c r="P83" s="37">
        <v>1</v>
      </c>
      <c r="Q83" s="36">
        <v>2</v>
      </c>
      <c r="R83" s="36"/>
      <c r="S83" s="37">
        <v>1</v>
      </c>
      <c r="T83" s="37"/>
      <c r="U83" s="36"/>
      <c r="V83" s="36">
        <v>0</v>
      </c>
      <c r="W83" s="37"/>
      <c r="X83" s="37">
        <v>2</v>
      </c>
      <c r="Y83" s="36">
        <v>1</v>
      </c>
      <c r="Z83" s="36"/>
      <c r="AA83" s="38">
        <f t="shared" si="9"/>
        <v>9</v>
      </c>
    </row>
    <row r="84" spans="1:27" ht="30" customHeight="1" x14ac:dyDescent="0.25">
      <c r="A84" s="46" t="str">
        <f t="shared" si="10"/>
        <v>Московский</v>
      </c>
      <c r="B84" s="32" t="str">
        <f t="shared" si="10"/>
        <v>ГБОУ гимназия №524</v>
      </c>
      <c r="C84" s="33">
        <f t="shared" si="10"/>
        <v>11524</v>
      </c>
      <c r="D84" s="33" t="str">
        <f t="shared" si="10"/>
        <v>Гимназия</v>
      </c>
      <c r="E84" s="35" t="str">
        <f t="shared" si="10"/>
        <v>3Г</v>
      </c>
      <c r="F84" s="35">
        <f t="shared" si="10"/>
        <v>136</v>
      </c>
      <c r="G84" s="35">
        <f t="shared" si="10"/>
        <v>125</v>
      </c>
      <c r="H84" s="35">
        <f t="shared" si="11"/>
        <v>11524081</v>
      </c>
      <c r="I84" s="36"/>
      <c r="J84" s="36">
        <v>2</v>
      </c>
      <c r="K84" s="37">
        <v>1</v>
      </c>
      <c r="L84" s="37"/>
      <c r="M84" s="36">
        <v>0</v>
      </c>
      <c r="N84" s="36"/>
      <c r="O84" s="37"/>
      <c r="P84" s="37">
        <v>2</v>
      </c>
      <c r="Q84" s="36">
        <v>1</v>
      </c>
      <c r="R84" s="36"/>
      <c r="S84" s="37"/>
      <c r="T84" s="37">
        <v>1</v>
      </c>
      <c r="U84" s="36">
        <v>1</v>
      </c>
      <c r="V84" s="36"/>
      <c r="W84" s="37"/>
      <c r="X84" s="37">
        <v>0</v>
      </c>
      <c r="Y84" s="36">
        <v>0</v>
      </c>
      <c r="Z84" s="36"/>
      <c r="AA84" s="38">
        <f t="shared" si="9"/>
        <v>8</v>
      </c>
    </row>
    <row r="85" spans="1:27" ht="30" customHeight="1" x14ac:dyDescent="0.25">
      <c r="A85" s="46" t="str">
        <f t="shared" si="10"/>
        <v>Московский</v>
      </c>
      <c r="B85" s="32" t="str">
        <f t="shared" si="10"/>
        <v>ГБОУ гимназия №524</v>
      </c>
      <c r="C85" s="33">
        <f t="shared" si="10"/>
        <v>11524</v>
      </c>
      <c r="D85" s="33" t="str">
        <f t="shared" si="10"/>
        <v>Гимназия</v>
      </c>
      <c r="E85" s="35" t="str">
        <f t="shared" si="10"/>
        <v>3Г</v>
      </c>
      <c r="F85" s="35">
        <f t="shared" si="10"/>
        <v>136</v>
      </c>
      <c r="G85" s="35">
        <f t="shared" si="10"/>
        <v>125</v>
      </c>
      <c r="H85" s="35">
        <f t="shared" si="11"/>
        <v>11524082</v>
      </c>
      <c r="I85" s="36">
        <v>1</v>
      </c>
      <c r="J85" s="36"/>
      <c r="K85" s="37">
        <v>1</v>
      </c>
      <c r="L85" s="37"/>
      <c r="M85" s="36"/>
      <c r="N85" s="36">
        <v>0</v>
      </c>
      <c r="O85" s="37"/>
      <c r="P85" s="37">
        <v>2</v>
      </c>
      <c r="Q85" s="36">
        <v>2</v>
      </c>
      <c r="R85" s="36"/>
      <c r="S85" s="37">
        <v>1</v>
      </c>
      <c r="T85" s="37"/>
      <c r="U85" s="36">
        <v>1</v>
      </c>
      <c r="V85" s="36"/>
      <c r="W85" s="37">
        <v>2</v>
      </c>
      <c r="X85" s="37"/>
      <c r="Y85" s="36">
        <v>1</v>
      </c>
      <c r="Z85" s="36"/>
      <c r="AA85" s="38">
        <f t="shared" si="9"/>
        <v>11</v>
      </c>
    </row>
    <row r="86" spans="1:27" ht="30" customHeight="1" x14ac:dyDescent="0.25">
      <c r="A86" s="46" t="str">
        <f t="shared" ref="A86:G101" si="12">A85</f>
        <v>Московский</v>
      </c>
      <c r="B86" s="32" t="str">
        <f t="shared" si="12"/>
        <v>ГБОУ гимназия №524</v>
      </c>
      <c r="C86" s="33">
        <f t="shared" si="12"/>
        <v>11524</v>
      </c>
      <c r="D86" s="33" t="str">
        <f t="shared" si="12"/>
        <v>Гимназия</v>
      </c>
      <c r="E86" s="35" t="str">
        <f t="shared" si="12"/>
        <v>3Г</v>
      </c>
      <c r="F86" s="35">
        <f t="shared" si="12"/>
        <v>136</v>
      </c>
      <c r="G86" s="35">
        <f t="shared" si="12"/>
        <v>125</v>
      </c>
      <c r="H86" s="35">
        <f t="shared" si="11"/>
        <v>11524083</v>
      </c>
      <c r="I86" s="36">
        <v>2</v>
      </c>
      <c r="J86" s="36"/>
      <c r="K86" s="37"/>
      <c r="L86" s="37">
        <v>0</v>
      </c>
      <c r="M86" s="36">
        <v>1</v>
      </c>
      <c r="N86" s="36"/>
      <c r="O86" s="37">
        <v>1</v>
      </c>
      <c r="P86" s="37"/>
      <c r="Q86" s="36">
        <v>1</v>
      </c>
      <c r="R86" s="36"/>
      <c r="S86" s="37">
        <v>1</v>
      </c>
      <c r="T86" s="37"/>
      <c r="U86" s="36"/>
      <c r="V86" s="36">
        <v>1</v>
      </c>
      <c r="W86" s="37">
        <v>2</v>
      </c>
      <c r="X86" s="37"/>
      <c r="Y86" s="36">
        <v>0</v>
      </c>
      <c r="Z86" s="36"/>
      <c r="AA86" s="38">
        <f t="shared" si="9"/>
        <v>9</v>
      </c>
    </row>
    <row r="87" spans="1:27" ht="30" customHeight="1" x14ac:dyDescent="0.25">
      <c r="A87" s="46" t="str">
        <f t="shared" si="12"/>
        <v>Московский</v>
      </c>
      <c r="B87" s="32" t="str">
        <f t="shared" si="12"/>
        <v>ГБОУ гимназия №524</v>
      </c>
      <c r="C87" s="33">
        <f t="shared" si="12"/>
        <v>11524</v>
      </c>
      <c r="D87" s="33" t="str">
        <f t="shared" si="12"/>
        <v>Гимназия</v>
      </c>
      <c r="E87" s="35" t="str">
        <f t="shared" si="12"/>
        <v>3Г</v>
      </c>
      <c r="F87" s="35">
        <f t="shared" si="12"/>
        <v>136</v>
      </c>
      <c r="G87" s="35">
        <f t="shared" si="12"/>
        <v>125</v>
      </c>
      <c r="H87" s="35">
        <f t="shared" si="11"/>
        <v>11524084</v>
      </c>
      <c r="I87" s="36"/>
      <c r="J87" s="36">
        <v>1</v>
      </c>
      <c r="K87" s="37">
        <v>0</v>
      </c>
      <c r="L87" s="37"/>
      <c r="M87" s="36">
        <v>0</v>
      </c>
      <c r="N87" s="36"/>
      <c r="O87" s="37">
        <v>2</v>
      </c>
      <c r="P87" s="37"/>
      <c r="Q87" s="36">
        <v>2</v>
      </c>
      <c r="R87" s="36"/>
      <c r="S87" s="37">
        <v>0</v>
      </c>
      <c r="T87" s="37"/>
      <c r="U87" s="36">
        <v>0</v>
      </c>
      <c r="V87" s="36"/>
      <c r="W87" s="37">
        <v>2</v>
      </c>
      <c r="X87" s="37"/>
      <c r="Y87" s="36">
        <v>1</v>
      </c>
      <c r="Z87" s="36"/>
      <c r="AA87" s="38">
        <f t="shared" si="9"/>
        <v>8</v>
      </c>
    </row>
    <row r="88" spans="1:27" ht="30" customHeight="1" x14ac:dyDescent="0.25">
      <c r="A88" s="46" t="str">
        <f t="shared" si="12"/>
        <v>Московский</v>
      </c>
      <c r="B88" s="32" t="str">
        <f t="shared" si="12"/>
        <v>ГБОУ гимназия №524</v>
      </c>
      <c r="C88" s="33">
        <f t="shared" si="12"/>
        <v>11524</v>
      </c>
      <c r="D88" s="33" t="str">
        <f t="shared" si="12"/>
        <v>Гимназия</v>
      </c>
      <c r="E88" s="35" t="str">
        <f t="shared" si="12"/>
        <v>3Г</v>
      </c>
      <c r="F88" s="35">
        <f t="shared" si="12"/>
        <v>136</v>
      </c>
      <c r="G88" s="35">
        <f t="shared" si="12"/>
        <v>125</v>
      </c>
      <c r="H88" s="35">
        <f t="shared" si="11"/>
        <v>11524085</v>
      </c>
      <c r="I88" s="36">
        <v>1</v>
      </c>
      <c r="J88" s="36"/>
      <c r="K88" s="37"/>
      <c r="L88" s="37">
        <v>0</v>
      </c>
      <c r="M88" s="36">
        <v>1</v>
      </c>
      <c r="N88" s="36"/>
      <c r="O88" s="37"/>
      <c r="P88" s="37">
        <v>1</v>
      </c>
      <c r="Q88" s="36">
        <v>0</v>
      </c>
      <c r="R88" s="36"/>
      <c r="S88" s="37">
        <v>1</v>
      </c>
      <c r="T88" s="37"/>
      <c r="U88" s="36"/>
      <c r="V88" s="36">
        <v>0</v>
      </c>
      <c r="W88" s="37">
        <v>2</v>
      </c>
      <c r="X88" s="37"/>
      <c r="Y88" s="36"/>
      <c r="Z88" s="36">
        <v>0</v>
      </c>
      <c r="AA88" s="38">
        <f t="shared" si="9"/>
        <v>6</v>
      </c>
    </row>
    <row r="89" spans="1:27" ht="30" customHeight="1" x14ac:dyDescent="0.25">
      <c r="A89" s="46" t="str">
        <f t="shared" si="12"/>
        <v>Московский</v>
      </c>
      <c r="B89" s="32" t="str">
        <f t="shared" si="12"/>
        <v>ГБОУ гимназия №524</v>
      </c>
      <c r="C89" s="33">
        <f t="shared" si="12"/>
        <v>11524</v>
      </c>
      <c r="D89" s="33" t="str">
        <f t="shared" si="12"/>
        <v>Гимназия</v>
      </c>
      <c r="E89" s="35" t="str">
        <f t="shared" si="12"/>
        <v>3Г</v>
      </c>
      <c r="F89" s="35">
        <f t="shared" si="12"/>
        <v>136</v>
      </c>
      <c r="G89" s="35">
        <f t="shared" si="12"/>
        <v>125</v>
      </c>
      <c r="H89" s="35">
        <f t="shared" si="11"/>
        <v>11524086</v>
      </c>
      <c r="I89" s="36"/>
      <c r="J89" s="36">
        <v>1</v>
      </c>
      <c r="K89" s="37">
        <v>1</v>
      </c>
      <c r="L89" s="37"/>
      <c r="M89" s="36"/>
      <c r="N89" s="36">
        <v>0</v>
      </c>
      <c r="O89" s="37">
        <v>2</v>
      </c>
      <c r="P89" s="37"/>
      <c r="Q89" s="36">
        <v>1</v>
      </c>
      <c r="R89" s="36"/>
      <c r="S89" s="37">
        <v>1</v>
      </c>
      <c r="T89" s="37"/>
      <c r="U89" s="36">
        <v>1</v>
      </c>
      <c r="V89" s="36"/>
      <c r="W89" s="37"/>
      <c r="X89" s="37">
        <v>1</v>
      </c>
      <c r="Y89" s="36"/>
      <c r="Z89" s="36">
        <v>1</v>
      </c>
      <c r="AA89" s="38">
        <f t="shared" si="9"/>
        <v>9</v>
      </c>
    </row>
    <row r="90" spans="1:27" ht="30" customHeight="1" x14ac:dyDescent="0.25">
      <c r="A90" s="46" t="str">
        <f t="shared" si="12"/>
        <v>Московский</v>
      </c>
      <c r="B90" s="32" t="str">
        <f t="shared" si="12"/>
        <v>ГБОУ гимназия №524</v>
      </c>
      <c r="C90" s="33">
        <f t="shared" si="12"/>
        <v>11524</v>
      </c>
      <c r="D90" s="33" t="str">
        <f t="shared" si="12"/>
        <v>Гимназия</v>
      </c>
      <c r="E90" s="35" t="str">
        <f t="shared" si="12"/>
        <v>3Г</v>
      </c>
      <c r="F90" s="35">
        <f t="shared" si="12"/>
        <v>136</v>
      </c>
      <c r="G90" s="35">
        <f t="shared" si="12"/>
        <v>125</v>
      </c>
      <c r="H90" s="35">
        <f t="shared" si="11"/>
        <v>11524087</v>
      </c>
      <c r="I90" s="36"/>
      <c r="J90" s="36">
        <v>0</v>
      </c>
      <c r="K90" s="37">
        <v>1</v>
      </c>
      <c r="L90" s="37"/>
      <c r="M90" s="36"/>
      <c r="N90" s="36">
        <v>0</v>
      </c>
      <c r="O90" s="37">
        <v>2</v>
      </c>
      <c r="P90" s="37"/>
      <c r="Q90" s="36">
        <v>1</v>
      </c>
      <c r="R90" s="36"/>
      <c r="S90" s="37"/>
      <c r="T90" s="37">
        <v>1</v>
      </c>
      <c r="U90" s="36"/>
      <c r="V90" s="36">
        <v>0</v>
      </c>
      <c r="W90" s="37">
        <v>2</v>
      </c>
      <c r="X90" s="37"/>
      <c r="Y90" s="36">
        <v>0</v>
      </c>
      <c r="Z90" s="36"/>
      <c r="AA90" s="38">
        <f t="shared" si="9"/>
        <v>7</v>
      </c>
    </row>
    <row r="91" spans="1:27" ht="30" customHeight="1" x14ac:dyDescent="0.25">
      <c r="A91" s="46" t="str">
        <f t="shared" si="12"/>
        <v>Московский</v>
      </c>
      <c r="B91" s="32" t="str">
        <f t="shared" si="12"/>
        <v>ГБОУ гимназия №524</v>
      </c>
      <c r="C91" s="33">
        <f t="shared" si="12"/>
        <v>11524</v>
      </c>
      <c r="D91" s="33" t="str">
        <f t="shared" si="12"/>
        <v>Гимназия</v>
      </c>
      <c r="E91" s="35" t="str">
        <f t="shared" si="12"/>
        <v>3Г</v>
      </c>
      <c r="F91" s="35">
        <f t="shared" si="12"/>
        <v>136</v>
      </c>
      <c r="G91" s="35">
        <f t="shared" si="12"/>
        <v>125</v>
      </c>
      <c r="H91" s="35">
        <f t="shared" si="11"/>
        <v>11524088</v>
      </c>
      <c r="I91" s="36"/>
      <c r="J91" s="36">
        <v>1</v>
      </c>
      <c r="K91" s="37"/>
      <c r="L91" s="37">
        <v>1</v>
      </c>
      <c r="M91" s="36">
        <v>1</v>
      </c>
      <c r="N91" s="36"/>
      <c r="O91" s="37">
        <v>2</v>
      </c>
      <c r="P91" s="37"/>
      <c r="Q91" s="36">
        <v>1</v>
      </c>
      <c r="R91" s="36"/>
      <c r="S91" s="37">
        <v>1</v>
      </c>
      <c r="T91" s="37"/>
      <c r="U91" s="36">
        <v>0</v>
      </c>
      <c r="V91" s="36"/>
      <c r="W91" s="37">
        <v>2</v>
      </c>
      <c r="X91" s="37"/>
      <c r="Y91" s="36">
        <v>1</v>
      </c>
      <c r="Z91" s="36"/>
      <c r="AA91" s="38">
        <f t="shared" si="9"/>
        <v>10</v>
      </c>
    </row>
    <row r="92" spans="1:27" ht="30" customHeight="1" x14ac:dyDescent="0.25">
      <c r="A92" s="46" t="str">
        <f t="shared" si="12"/>
        <v>Московский</v>
      </c>
      <c r="B92" s="32" t="str">
        <f t="shared" si="12"/>
        <v>ГБОУ гимназия №524</v>
      </c>
      <c r="C92" s="33">
        <f t="shared" si="12"/>
        <v>11524</v>
      </c>
      <c r="D92" s="33" t="str">
        <f t="shared" si="12"/>
        <v>Гимназия</v>
      </c>
      <c r="E92" s="35" t="str">
        <f t="shared" si="12"/>
        <v>3Г</v>
      </c>
      <c r="F92" s="35">
        <f t="shared" si="12"/>
        <v>136</v>
      </c>
      <c r="G92" s="35">
        <f t="shared" si="12"/>
        <v>125</v>
      </c>
      <c r="H92" s="35">
        <f t="shared" si="11"/>
        <v>11524089</v>
      </c>
      <c r="I92" s="36"/>
      <c r="J92" s="36">
        <v>1</v>
      </c>
      <c r="K92" s="37">
        <v>1</v>
      </c>
      <c r="L92" s="37"/>
      <c r="M92" s="36">
        <v>0</v>
      </c>
      <c r="N92" s="36"/>
      <c r="O92" s="37">
        <v>2</v>
      </c>
      <c r="P92" s="37"/>
      <c r="Q92" s="36">
        <v>2</v>
      </c>
      <c r="R92" s="36"/>
      <c r="S92" s="37">
        <v>1</v>
      </c>
      <c r="T92" s="37"/>
      <c r="U92" s="36"/>
      <c r="V92" s="36">
        <v>0</v>
      </c>
      <c r="W92" s="37">
        <v>1</v>
      </c>
      <c r="X92" s="37"/>
      <c r="Y92" s="36">
        <v>0</v>
      </c>
      <c r="Z92" s="36"/>
      <c r="AA92" s="38">
        <f t="shared" si="9"/>
        <v>8</v>
      </c>
    </row>
    <row r="93" spans="1:27" ht="30" customHeight="1" x14ac:dyDescent="0.25">
      <c r="A93" s="46" t="str">
        <f t="shared" si="12"/>
        <v>Московский</v>
      </c>
      <c r="B93" s="32" t="str">
        <f t="shared" si="12"/>
        <v>ГБОУ гимназия №524</v>
      </c>
      <c r="C93" s="33">
        <f t="shared" si="12"/>
        <v>11524</v>
      </c>
      <c r="D93" s="33" t="str">
        <f t="shared" si="12"/>
        <v>Гимназия</v>
      </c>
      <c r="E93" s="35" t="str">
        <f t="shared" si="12"/>
        <v>3Г</v>
      </c>
      <c r="F93" s="35">
        <f t="shared" si="12"/>
        <v>136</v>
      </c>
      <c r="G93" s="35">
        <f t="shared" si="12"/>
        <v>125</v>
      </c>
      <c r="H93" s="35">
        <f t="shared" si="11"/>
        <v>11524090</v>
      </c>
      <c r="I93" s="36"/>
      <c r="J93" s="36">
        <v>0</v>
      </c>
      <c r="K93" s="37">
        <v>1</v>
      </c>
      <c r="L93" s="37"/>
      <c r="M93" s="36">
        <v>1</v>
      </c>
      <c r="N93" s="36"/>
      <c r="O93" s="37">
        <v>2</v>
      </c>
      <c r="P93" s="37"/>
      <c r="Q93" s="36"/>
      <c r="R93" s="36">
        <v>2</v>
      </c>
      <c r="S93" s="37">
        <v>0</v>
      </c>
      <c r="T93" s="37"/>
      <c r="U93" s="36">
        <v>1</v>
      </c>
      <c r="V93" s="36"/>
      <c r="W93" s="37">
        <v>2</v>
      </c>
      <c r="X93" s="37"/>
      <c r="Y93" s="36">
        <v>1</v>
      </c>
      <c r="Z93" s="36"/>
      <c r="AA93" s="38">
        <f t="shared" si="9"/>
        <v>10</v>
      </c>
    </row>
    <row r="94" spans="1:27" ht="30" customHeight="1" x14ac:dyDescent="0.25">
      <c r="A94" s="46" t="str">
        <f t="shared" si="12"/>
        <v>Московский</v>
      </c>
      <c r="B94" s="32" t="str">
        <f t="shared" si="12"/>
        <v>ГБОУ гимназия №524</v>
      </c>
      <c r="C94" s="33">
        <f t="shared" si="12"/>
        <v>11524</v>
      </c>
      <c r="D94" s="33" t="str">
        <f t="shared" si="12"/>
        <v>Гимназия</v>
      </c>
      <c r="E94" s="35" t="str">
        <f t="shared" si="12"/>
        <v>3Г</v>
      </c>
      <c r="F94" s="35">
        <f t="shared" si="12"/>
        <v>136</v>
      </c>
      <c r="G94" s="35">
        <f t="shared" si="12"/>
        <v>125</v>
      </c>
      <c r="H94" s="35">
        <f t="shared" si="11"/>
        <v>11524091</v>
      </c>
      <c r="I94" s="36">
        <v>0</v>
      </c>
      <c r="J94" s="36"/>
      <c r="K94" s="37">
        <v>0</v>
      </c>
      <c r="L94" s="37"/>
      <c r="M94" s="36">
        <v>0</v>
      </c>
      <c r="N94" s="36"/>
      <c r="O94" s="37">
        <v>2</v>
      </c>
      <c r="P94" s="37"/>
      <c r="Q94" s="36">
        <v>0</v>
      </c>
      <c r="R94" s="36"/>
      <c r="S94" s="37"/>
      <c r="T94" s="37">
        <v>0</v>
      </c>
      <c r="U94" s="36"/>
      <c r="V94" s="36">
        <v>0</v>
      </c>
      <c r="W94" s="37">
        <v>2</v>
      </c>
      <c r="X94" s="37"/>
      <c r="Y94" s="36">
        <v>0</v>
      </c>
      <c r="Z94" s="36"/>
      <c r="AA94" s="38">
        <f t="shared" si="9"/>
        <v>4</v>
      </c>
    </row>
    <row r="95" spans="1:27" ht="30" customHeight="1" x14ac:dyDescent="0.25">
      <c r="A95" s="46" t="str">
        <f t="shared" si="12"/>
        <v>Московский</v>
      </c>
      <c r="B95" s="32" t="str">
        <f t="shared" si="12"/>
        <v>ГБОУ гимназия №524</v>
      </c>
      <c r="C95" s="33">
        <f t="shared" si="12"/>
        <v>11524</v>
      </c>
      <c r="D95" s="33" t="str">
        <f t="shared" si="12"/>
        <v>Гимназия</v>
      </c>
      <c r="E95" s="35" t="str">
        <f t="shared" si="12"/>
        <v>3Г</v>
      </c>
      <c r="F95" s="35">
        <f t="shared" si="12"/>
        <v>136</v>
      </c>
      <c r="G95" s="35">
        <f t="shared" si="12"/>
        <v>125</v>
      </c>
      <c r="H95" s="35">
        <f t="shared" si="11"/>
        <v>11524092</v>
      </c>
      <c r="I95" s="36"/>
      <c r="J95" s="36">
        <v>1</v>
      </c>
      <c r="K95" s="37"/>
      <c r="L95" s="37">
        <v>1</v>
      </c>
      <c r="M95" s="36"/>
      <c r="N95" s="36">
        <v>1</v>
      </c>
      <c r="O95" s="37">
        <v>2</v>
      </c>
      <c r="P95" s="37"/>
      <c r="Q95" s="36">
        <v>2</v>
      </c>
      <c r="R95" s="36"/>
      <c r="S95" s="37"/>
      <c r="T95" s="37">
        <v>1</v>
      </c>
      <c r="U95" s="36"/>
      <c r="V95" s="36">
        <v>0</v>
      </c>
      <c r="W95" s="37">
        <v>2</v>
      </c>
      <c r="X95" s="37"/>
      <c r="Y95" s="36">
        <v>1</v>
      </c>
      <c r="Z95" s="36"/>
      <c r="AA95" s="38">
        <f t="shared" si="9"/>
        <v>11</v>
      </c>
    </row>
    <row r="96" spans="1:27" ht="30" customHeight="1" x14ac:dyDescent="0.25">
      <c r="A96" s="46" t="str">
        <f t="shared" si="12"/>
        <v>Московский</v>
      </c>
      <c r="B96" s="32" t="str">
        <f t="shared" si="12"/>
        <v>ГБОУ гимназия №524</v>
      </c>
      <c r="C96" s="33">
        <f t="shared" si="12"/>
        <v>11524</v>
      </c>
      <c r="D96" s="33" t="str">
        <f t="shared" si="12"/>
        <v>Гимназия</v>
      </c>
      <c r="E96" s="35" t="str">
        <f t="shared" si="12"/>
        <v>3Г</v>
      </c>
      <c r="F96" s="35">
        <f t="shared" si="12"/>
        <v>136</v>
      </c>
      <c r="G96" s="35">
        <f t="shared" si="12"/>
        <v>125</v>
      </c>
      <c r="H96" s="35">
        <f t="shared" si="11"/>
        <v>11524093</v>
      </c>
      <c r="I96" s="36"/>
      <c r="J96" s="36">
        <v>1</v>
      </c>
      <c r="K96" s="37">
        <v>0</v>
      </c>
      <c r="L96" s="37"/>
      <c r="M96" s="36">
        <v>0</v>
      </c>
      <c r="N96" s="36"/>
      <c r="O96" s="37">
        <v>2</v>
      </c>
      <c r="P96" s="37"/>
      <c r="Q96" s="36"/>
      <c r="R96" s="36">
        <v>2</v>
      </c>
      <c r="S96" s="37">
        <v>1</v>
      </c>
      <c r="T96" s="37"/>
      <c r="U96" s="36">
        <v>1</v>
      </c>
      <c r="V96" s="36"/>
      <c r="W96" s="37">
        <v>2</v>
      </c>
      <c r="X96" s="37"/>
      <c r="Y96" s="36">
        <v>0</v>
      </c>
      <c r="Z96" s="36"/>
      <c r="AA96" s="38">
        <f t="shared" si="9"/>
        <v>9</v>
      </c>
    </row>
    <row r="97" spans="1:27" ht="30" customHeight="1" x14ac:dyDescent="0.25">
      <c r="A97" s="46" t="str">
        <f t="shared" si="12"/>
        <v>Московский</v>
      </c>
      <c r="B97" s="32" t="str">
        <f t="shared" si="12"/>
        <v>ГБОУ гимназия №524</v>
      </c>
      <c r="C97" s="33">
        <f t="shared" si="12"/>
        <v>11524</v>
      </c>
      <c r="D97" s="33" t="str">
        <f t="shared" si="12"/>
        <v>Гимназия</v>
      </c>
      <c r="E97" s="35" t="str">
        <f t="shared" si="12"/>
        <v>3Г</v>
      </c>
      <c r="F97" s="35">
        <f t="shared" si="12"/>
        <v>136</v>
      </c>
      <c r="G97" s="35">
        <f t="shared" si="12"/>
        <v>125</v>
      </c>
      <c r="H97" s="35">
        <f t="shared" si="11"/>
        <v>11524094</v>
      </c>
      <c r="I97" s="36"/>
      <c r="J97" s="36">
        <v>0</v>
      </c>
      <c r="K97" s="37">
        <v>1</v>
      </c>
      <c r="L97" s="37"/>
      <c r="M97" s="36">
        <v>1</v>
      </c>
      <c r="N97" s="36"/>
      <c r="O97" s="37">
        <v>2</v>
      </c>
      <c r="P97" s="37"/>
      <c r="Q97" s="36">
        <v>0</v>
      </c>
      <c r="R97" s="36"/>
      <c r="S97" s="37"/>
      <c r="T97" s="37">
        <v>0</v>
      </c>
      <c r="U97" s="36">
        <v>0</v>
      </c>
      <c r="V97" s="36"/>
      <c r="W97" s="37">
        <v>0</v>
      </c>
      <c r="X97" s="37"/>
      <c r="Y97" s="36">
        <v>1</v>
      </c>
      <c r="Z97" s="36"/>
      <c r="AA97" s="38">
        <f t="shared" si="9"/>
        <v>5</v>
      </c>
    </row>
    <row r="98" spans="1:27" ht="30" customHeight="1" x14ac:dyDescent="0.25">
      <c r="A98" s="46" t="str">
        <f t="shared" si="12"/>
        <v>Московский</v>
      </c>
      <c r="B98" s="32" t="str">
        <f t="shared" si="12"/>
        <v>ГБОУ гимназия №524</v>
      </c>
      <c r="C98" s="33">
        <f t="shared" si="12"/>
        <v>11524</v>
      </c>
      <c r="D98" s="33" t="str">
        <f t="shared" si="12"/>
        <v>Гимназия</v>
      </c>
      <c r="E98" s="35" t="str">
        <f t="shared" si="12"/>
        <v>3Г</v>
      </c>
      <c r="F98" s="35">
        <f t="shared" si="12"/>
        <v>136</v>
      </c>
      <c r="G98" s="35">
        <f t="shared" si="12"/>
        <v>125</v>
      </c>
      <c r="H98" s="35">
        <f t="shared" si="11"/>
        <v>11524095</v>
      </c>
      <c r="I98" s="36">
        <v>2</v>
      </c>
      <c r="J98" s="36"/>
      <c r="K98" s="37"/>
      <c r="L98" s="37">
        <v>1</v>
      </c>
      <c r="M98" s="36">
        <v>1</v>
      </c>
      <c r="N98" s="36"/>
      <c r="O98" s="37">
        <v>2</v>
      </c>
      <c r="P98" s="37"/>
      <c r="Q98" s="36"/>
      <c r="R98" s="36">
        <v>2</v>
      </c>
      <c r="S98" s="37">
        <v>1</v>
      </c>
      <c r="T98" s="37"/>
      <c r="U98" s="36">
        <v>0</v>
      </c>
      <c r="V98" s="36"/>
      <c r="W98" s="37">
        <v>2</v>
      </c>
      <c r="X98" s="37"/>
      <c r="Y98" s="36">
        <v>0</v>
      </c>
      <c r="Z98" s="36"/>
      <c r="AA98" s="38">
        <f t="shared" si="9"/>
        <v>11</v>
      </c>
    </row>
    <row r="99" spans="1:27" ht="30" customHeight="1" x14ac:dyDescent="0.25">
      <c r="A99" s="46" t="str">
        <f t="shared" si="12"/>
        <v>Московский</v>
      </c>
      <c r="B99" s="32" t="str">
        <f t="shared" si="12"/>
        <v>ГБОУ гимназия №524</v>
      </c>
      <c r="C99" s="33">
        <f t="shared" si="12"/>
        <v>11524</v>
      </c>
      <c r="D99" s="33" t="str">
        <f t="shared" si="12"/>
        <v>Гимназия</v>
      </c>
      <c r="E99" s="35" t="str">
        <f t="shared" si="12"/>
        <v>3Г</v>
      </c>
      <c r="F99" s="35">
        <f t="shared" si="12"/>
        <v>136</v>
      </c>
      <c r="G99" s="35">
        <f t="shared" si="12"/>
        <v>125</v>
      </c>
      <c r="H99" s="35">
        <f t="shared" si="11"/>
        <v>11524096</v>
      </c>
      <c r="I99" s="36"/>
      <c r="J99" s="36">
        <v>0</v>
      </c>
      <c r="K99" s="37">
        <v>1</v>
      </c>
      <c r="L99" s="37"/>
      <c r="M99" s="36">
        <v>1</v>
      </c>
      <c r="N99" s="36"/>
      <c r="O99" s="37"/>
      <c r="P99" s="37">
        <v>2</v>
      </c>
      <c r="Q99" s="36">
        <v>1</v>
      </c>
      <c r="R99" s="36"/>
      <c r="S99" s="37">
        <v>1</v>
      </c>
      <c r="T99" s="37"/>
      <c r="U99" s="36"/>
      <c r="V99" s="36">
        <v>1</v>
      </c>
      <c r="W99" s="37">
        <v>2</v>
      </c>
      <c r="X99" s="37"/>
      <c r="Y99" s="36">
        <v>1</v>
      </c>
      <c r="Z99" s="36"/>
      <c r="AA99" s="38">
        <f t="shared" si="9"/>
        <v>10</v>
      </c>
    </row>
    <row r="100" spans="1:27" ht="30" customHeight="1" x14ac:dyDescent="0.25">
      <c r="A100" s="46" t="str">
        <f t="shared" si="12"/>
        <v>Московский</v>
      </c>
      <c r="B100" s="32" t="str">
        <f t="shared" si="12"/>
        <v>ГБОУ гимназия №524</v>
      </c>
      <c r="C100" s="33">
        <f t="shared" si="12"/>
        <v>11524</v>
      </c>
      <c r="D100" s="33" t="str">
        <f t="shared" si="12"/>
        <v>Гимназия</v>
      </c>
      <c r="E100" s="35" t="str">
        <f t="shared" si="12"/>
        <v>3Г</v>
      </c>
      <c r="F100" s="35">
        <f t="shared" si="12"/>
        <v>136</v>
      </c>
      <c r="G100" s="35">
        <f t="shared" si="12"/>
        <v>125</v>
      </c>
      <c r="H100" s="35">
        <f t="shared" si="11"/>
        <v>11524097</v>
      </c>
      <c r="I100" s="36">
        <v>2</v>
      </c>
      <c r="J100" s="36"/>
      <c r="K100" s="37">
        <v>1</v>
      </c>
      <c r="L100" s="37"/>
      <c r="M100" s="36">
        <v>1</v>
      </c>
      <c r="N100" s="36"/>
      <c r="O100" s="37">
        <v>2</v>
      </c>
      <c r="P100" s="37"/>
      <c r="Q100" s="36">
        <v>1</v>
      </c>
      <c r="R100" s="36"/>
      <c r="S100" s="37">
        <v>1</v>
      </c>
      <c r="T100" s="37"/>
      <c r="U100" s="36">
        <v>0</v>
      </c>
      <c r="V100" s="36"/>
      <c r="W100" s="37">
        <v>2</v>
      </c>
      <c r="X100" s="37"/>
      <c r="Y100" s="36">
        <v>0</v>
      </c>
      <c r="Z100" s="36"/>
      <c r="AA100" s="38">
        <f t="shared" si="9"/>
        <v>10</v>
      </c>
    </row>
    <row r="101" spans="1:27" ht="30" customHeight="1" x14ac:dyDescent="0.25">
      <c r="A101" s="46" t="str">
        <f t="shared" si="12"/>
        <v>Московский</v>
      </c>
      <c r="B101" s="32" t="str">
        <f t="shared" si="12"/>
        <v>ГБОУ гимназия №524</v>
      </c>
      <c r="C101" s="33">
        <f t="shared" si="12"/>
        <v>11524</v>
      </c>
      <c r="D101" s="33" t="str">
        <f t="shared" si="12"/>
        <v>Гимназия</v>
      </c>
      <c r="E101" s="35" t="str">
        <f t="shared" si="12"/>
        <v>3Г</v>
      </c>
      <c r="F101" s="35">
        <f t="shared" si="12"/>
        <v>136</v>
      </c>
      <c r="G101" s="35">
        <f t="shared" si="12"/>
        <v>125</v>
      </c>
      <c r="H101" s="35">
        <f t="shared" si="11"/>
        <v>11524098</v>
      </c>
      <c r="I101" s="36">
        <v>1</v>
      </c>
      <c r="J101" s="36"/>
      <c r="K101" s="37"/>
      <c r="L101" s="37">
        <v>0</v>
      </c>
      <c r="M101" s="36">
        <v>0</v>
      </c>
      <c r="N101" s="36"/>
      <c r="O101" s="37">
        <v>1</v>
      </c>
      <c r="P101" s="37"/>
      <c r="Q101" s="36"/>
      <c r="R101" s="36">
        <v>1</v>
      </c>
      <c r="S101" s="37">
        <v>0</v>
      </c>
      <c r="T101" s="37"/>
      <c r="U101" s="36">
        <v>1</v>
      </c>
      <c r="V101" s="36"/>
      <c r="W101" s="37">
        <v>0</v>
      </c>
      <c r="X101" s="37"/>
      <c r="Y101" s="36">
        <v>1</v>
      </c>
      <c r="Z101" s="36"/>
      <c r="AA101" s="38">
        <f t="shared" si="9"/>
        <v>5</v>
      </c>
    </row>
    <row r="102" spans="1:27" ht="30" customHeight="1" x14ac:dyDescent="0.25">
      <c r="A102" s="46" t="str">
        <f t="shared" ref="A102:G117" si="13">A101</f>
        <v>Московский</v>
      </c>
      <c r="B102" s="32" t="str">
        <f t="shared" si="13"/>
        <v>ГБОУ гимназия №524</v>
      </c>
      <c r="C102" s="33">
        <f t="shared" si="13"/>
        <v>11524</v>
      </c>
      <c r="D102" s="33" t="str">
        <f t="shared" si="13"/>
        <v>Гимназия</v>
      </c>
      <c r="E102" s="35" t="str">
        <f t="shared" si="13"/>
        <v>3Г</v>
      </c>
      <c r="F102" s="35">
        <f t="shared" si="13"/>
        <v>136</v>
      </c>
      <c r="G102" s="35">
        <f t="shared" si="13"/>
        <v>125</v>
      </c>
      <c r="H102" s="35">
        <f t="shared" si="11"/>
        <v>11524099</v>
      </c>
      <c r="I102" s="36"/>
      <c r="J102" s="36">
        <v>0</v>
      </c>
      <c r="K102" s="37">
        <v>1</v>
      </c>
      <c r="L102" s="37"/>
      <c r="M102" s="36">
        <v>1</v>
      </c>
      <c r="N102" s="36"/>
      <c r="O102" s="37">
        <v>1</v>
      </c>
      <c r="P102" s="37"/>
      <c r="Q102" s="36"/>
      <c r="R102" s="36">
        <v>2</v>
      </c>
      <c r="S102" s="37">
        <v>1</v>
      </c>
      <c r="T102" s="37"/>
      <c r="U102" s="36"/>
      <c r="V102" s="36">
        <v>0</v>
      </c>
      <c r="W102" s="37">
        <v>2</v>
      </c>
      <c r="X102" s="37"/>
      <c r="Y102" s="36">
        <v>1</v>
      </c>
      <c r="Z102" s="36"/>
      <c r="AA102" s="38">
        <f t="shared" si="9"/>
        <v>9</v>
      </c>
    </row>
    <row r="103" spans="1:27" ht="30" customHeight="1" x14ac:dyDescent="0.25">
      <c r="A103" s="46" t="str">
        <f t="shared" si="13"/>
        <v>Московский</v>
      </c>
      <c r="B103" s="32" t="str">
        <f t="shared" si="13"/>
        <v>ГБОУ гимназия №524</v>
      </c>
      <c r="C103" s="33">
        <f t="shared" si="13"/>
        <v>11524</v>
      </c>
      <c r="D103" s="33" t="str">
        <f t="shared" si="13"/>
        <v>Гимназия</v>
      </c>
      <c r="E103" s="35" t="str">
        <f t="shared" si="13"/>
        <v>3Г</v>
      </c>
      <c r="F103" s="35">
        <f t="shared" si="13"/>
        <v>136</v>
      </c>
      <c r="G103" s="35">
        <f t="shared" si="13"/>
        <v>125</v>
      </c>
      <c r="H103" s="35">
        <f t="shared" si="11"/>
        <v>11524100</v>
      </c>
      <c r="I103" s="36"/>
      <c r="J103" s="36">
        <v>2</v>
      </c>
      <c r="K103" s="37">
        <v>1</v>
      </c>
      <c r="L103" s="37"/>
      <c r="M103" s="36">
        <v>0</v>
      </c>
      <c r="N103" s="36"/>
      <c r="O103" s="37"/>
      <c r="P103" s="37">
        <v>2</v>
      </c>
      <c r="Q103" s="36">
        <v>2</v>
      </c>
      <c r="R103" s="36"/>
      <c r="S103" s="37">
        <v>1</v>
      </c>
      <c r="T103" s="37"/>
      <c r="U103" s="36"/>
      <c r="V103" s="36">
        <v>1</v>
      </c>
      <c r="W103" s="37">
        <v>1</v>
      </c>
      <c r="X103" s="37"/>
      <c r="Y103" s="36">
        <v>0</v>
      </c>
      <c r="Z103" s="36"/>
      <c r="AA103" s="38">
        <f t="shared" si="9"/>
        <v>10</v>
      </c>
    </row>
    <row r="104" spans="1:27" ht="30" customHeight="1" x14ac:dyDescent="0.25">
      <c r="A104" s="46" t="str">
        <f t="shared" si="13"/>
        <v>Московский</v>
      </c>
      <c r="B104" s="32" t="str">
        <f t="shared" si="13"/>
        <v>ГБОУ гимназия №524</v>
      </c>
      <c r="C104" s="33">
        <f t="shared" si="13"/>
        <v>11524</v>
      </c>
      <c r="D104" s="33" t="str">
        <f t="shared" si="13"/>
        <v>Гимназия</v>
      </c>
      <c r="E104" s="49" t="s">
        <v>56</v>
      </c>
      <c r="F104" s="35">
        <f t="shared" si="13"/>
        <v>136</v>
      </c>
      <c r="G104" s="35">
        <f t="shared" si="13"/>
        <v>125</v>
      </c>
      <c r="H104" s="35">
        <f t="shared" si="11"/>
        <v>11524101</v>
      </c>
      <c r="I104" s="36"/>
      <c r="J104" s="36">
        <v>2</v>
      </c>
      <c r="K104" s="37">
        <v>1</v>
      </c>
      <c r="L104" s="37"/>
      <c r="M104" s="36">
        <v>0</v>
      </c>
      <c r="N104" s="36"/>
      <c r="O104" s="37"/>
      <c r="P104" s="37">
        <v>2</v>
      </c>
      <c r="Q104" s="36">
        <v>2</v>
      </c>
      <c r="R104" s="36"/>
      <c r="S104" s="37">
        <v>1</v>
      </c>
      <c r="T104" s="37"/>
      <c r="U104" s="36"/>
      <c r="V104" s="36">
        <v>0</v>
      </c>
      <c r="W104" s="37">
        <v>1</v>
      </c>
      <c r="X104" s="37"/>
      <c r="Y104" s="36"/>
      <c r="Z104" s="36">
        <v>1</v>
      </c>
      <c r="AA104" s="38">
        <f t="shared" si="9"/>
        <v>10</v>
      </c>
    </row>
    <row r="105" spans="1:27" ht="30" customHeight="1" x14ac:dyDescent="0.25">
      <c r="A105" s="46" t="str">
        <f t="shared" si="13"/>
        <v>Московский</v>
      </c>
      <c r="B105" s="32" t="str">
        <f t="shared" si="13"/>
        <v>ГБОУ гимназия №524</v>
      </c>
      <c r="C105" s="33">
        <f t="shared" si="13"/>
        <v>11524</v>
      </c>
      <c r="D105" s="33" t="str">
        <f t="shared" si="13"/>
        <v>Гимназия</v>
      </c>
      <c r="E105" s="49" t="s">
        <v>56</v>
      </c>
      <c r="F105" s="35">
        <f t="shared" si="13"/>
        <v>136</v>
      </c>
      <c r="G105" s="35">
        <f t="shared" si="13"/>
        <v>125</v>
      </c>
      <c r="H105" s="35">
        <f t="shared" si="11"/>
        <v>11524102</v>
      </c>
      <c r="I105" s="36"/>
      <c r="J105" s="36">
        <v>1</v>
      </c>
      <c r="K105" s="37">
        <v>1</v>
      </c>
      <c r="L105" s="37"/>
      <c r="M105" s="36">
        <v>1</v>
      </c>
      <c r="N105" s="36"/>
      <c r="O105" s="37"/>
      <c r="P105" s="37">
        <v>2</v>
      </c>
      <c r="Q105" s="36">
        <v>1</v>
      </c>
      <c r="R105" s="36"/>
      <c r="S105" s="37">
        <v>1</v>
      </c>
      <c r="T105" s="37"/>
      <c r="U105" s="36">
        <v>0</v>
      </c>
      <c r="V105" s="36"/>
      <c r="W105" s="37">
        <v>2</v>
      </c>
      <c r="X105" s="37"/>
      <c r="Y105" s="36">
        <v>0</v>
      </c>
      <c r="Z105" s="36"/>
      <c r="AA105" s="38">
        <f t="shared" si="9"/>
        <v>9</v>
      </c>
    </row>
    <row r="106" spans="1:27" ht="30" customHeight="1" x14ac:dyDescent="0.25">
      <c r="A106" s="46" t="str">
        <f t="shared" si="13"/>
        <v>Московский</v>
      </c>
      <c r="B106" s="32" t="str">
        <f t="shared" si="13"/>
        <v>ГБОУ гимназия №524</v>
      </c>
      <c r="C106" s="33">
        <f t="shared" si="13"/>
        <v>11524</v>
      </c>
      <c r="D106" s="33" t="str">
        <f t="shared" si="13"/>
        <v>Гимназия</v>
      </c>
      <c r="E106" s="35" t="str">
        <f t="shared" si="13"/>
        <v>3Д</v>
      </c>
      <c r="F106" s="35">
        <f t="shared" si="13"/>
        <v>136</v>
      </c>
      <c r="G106" s="35">
        <f t="shared" si="13"/>
        <v>125</v>
      </c>
      <c r="H106" s="35">
        <f t="shared" si="11"/>
        <v>11524103</v>
      </c>
      <c r="I106" s="36"/>
      <c r="J106" s="36">
        <v>2</v>
      </c>
      <c r="K106" s="37">
        <v>1</v>
      </c>
      <c r="L106" s="37"/>
      <c r="M106" s="36">
        <v>1</v>
      </c>
      <c r="N106" s="36"/>
      <c r="O106" s="37"/>
      <c r="P106" s="37">
        <v>2</v>
      </c>
      <c r="Q106" s="36">
        <v>2</v>
      </c>
      <c r="R106" s="36"/>
      <c r="S106" s="37">
        <v>1</v>
      </c>
      <c r="T106" s="37"/>
      <c r="U106" s="36">
        <v>1</v>
      </c>
      <c r="V106" s="36"/>
      <c r="W106" s="37">
        <v>2</v>
      </c>
      <c r="X106" s="37"/>
      <c r="Y106" s="36">
        <v>1</v>
      </c>
      <c r="Z106" s="36"/>
      <c r="AA106" s="38">
        <f t="shared" si="9"/>
        <v>13</v>
      </c>
    </row>
    <row r="107" spans="1:27" ht="30" customHeight="1" x14ac:dyDescent="0.25">
      <c r="A107" s="46" t="str">
        <f t="shared" si="13"/>
        <v>Московский</v>
      </c>
      <c r="B107" s="32" t="str">
        <f t="shared" si="13"/>
        <v>ГБОУ гимназия №524</v>
      </c>
      <c r="C107" s="33">
        <f t="shared" si="13"/>
        <v>11524</v>
      </c>
      <c r="D107" s="33" t="str">
        <f t="shared" si="13"/>
        <v>Гимназия</v>
      </c>
      <c r="E107" s="35" t="str">
        <f t="shared" si="13"/>
        <v>3Д</v>
      </c>
      <c r="F107" s="35">
        <f t="shared" si="13"/>
        <v>136</v>
      </c>
      <c r="G107" s="35">
        <f t="shared" si="13"/>
        <v>125</v>
      </c>
      <c r="H107" s="35">
        <f t="shared" si="11"/>
        <v>11524104</v>
      </c>
      <c r="I107" s="36">
        <v>2</v>
      </c>
      <c r="J107" s="36"/>
      <c r="K107" s="37">
        <v>1</v>
      </c>
      <c r="L107" s="37"/>
      <c r="M107" s="36"/>
      <c r="N107" s="36">
        <v>1</v>
      </c>
      <c r="O107" s="37">
        <v>2</v>
      </c>
      <c r="P107" s="37"/>
      <c r="Q107" s="36"/>
      <c r="R107" s="36">
        <v>1</v>
      </c>
      <c r="S107" s="37">
        <v>1</v>
      </c>
      <c r="T107" s="37"/>
      <c r="U107" s="36">
        <v>1</v>
      </c>
      <c r="V107" s="36"/>
      <c r="W107" s="37">
        <v>0</v>
      </c>
      <c r="X107" s="37"/>
      <c r="Y107" s="36">
        <v>1</v>
      </c>
      <c r="Z107" s="36"/>
      <c r="AA107" s="38">
        <f t="shared" si="9"/>
        <v>10</v>
      </c>
    </row>
    <row r="108" spans="1:27" ht="30" customHeight="1" x14ac:dyDescent="0.25">
      <c r="A108" s="46" t="str">
        <f t="shared" si="13"/>
        <v>Московский</v>
      </c>
      <c r="B108" s="32" t="str">
        <f t="shared" si="13"/>
        <v>ГБОУ гимназия №524</v>
      </c>
      <c r="C108" s="33">
        <f t="shared" si="13"/>
        <v>11524</v>
      </c>
      <c r="D108" s="33" t="str">
        <f t="shared" si="13"/>
        <v>Гимназия</v>
      </c>
      <c r="E108" s="35" t="str">
        <f t="shared" si="13"/>
        <v>3Д</v>
      </c>
      <c r="F108" s="35">
        <f t="shared" si="13"/>
        <v>136</v>
      </c>
      <c r="G108" s="35">
        <f t="shared" si="13"/>
        <v>125</v>
      </c>
      <c r="H108" s="35">
        <f t="shared" si="11"/>
        <v>11524105</v>
      </c>
      <c r="I108" s="36"/>
      <c r="J108" s="36">
        <v>1</v>
      </c>
      <c r="K108" s="37">
        <v>1</v>
      </c>
      <c r="L108" s="37"/>
      <c r="M108" s="36"/>
      <c r="N108" s="36">
        <v>0</v>
      </c>
      <c r="O108" s="37"/>
      <c r="P108" s="37">
        <v>2</v>
      </c>
      <c r="Q108" s="36"/>
      <c r="R108" s="36">
        <v>0</v>
      </c>
      <c r="S108" s="37">
        <v>1</v>
      </c>
      <c r="T108" s="37"/>
      <c r="U108" s="36">
        <v>0</v>
      </c>
      <c r="V108" s="36"/>
      <c r="W108" s="37">
        <v>2</v>
      </c>
      <c r="X108" s="37"/>
      <c r="Y108" s="36"/>
      <c r="Z108" s="36">
        <v>0</v>
      </c>
      <c r="AA108" s="38">
        <f t="shared" si="9"/>
        <v>7</v>
      </c>
    </row>
    <row r="109" spans="1:27" ht="30" customHeight="1" x14ac:dyDescent="0.25">
      <c r="A109" s="46" t="str">
        <f t="shared" si="13"/>
        <v>Московский</v>
      </c>
      <c r="B109" s="32" t="str">
        <f t="shared" si="13"/>
        <v>ГБОУ гимназия №524</v>
      </c>
      <c r="C109" s="33">
        <f t="shared" si="13"/>
        <v>11524</v>
      </c>
      <c r="D109" s="33" t="str">
        <f t="shared" si="13"/>
        <v>Гимназия</v>
      </c>
      <c r="E109" s="35" t="str">
        <f t="shared" si="13"/>
        <v>3Д</v>
      </c>
      <c r="F109" s="35">
        <f t="shared" si="13"/>
        <v>136</v>
      </c>
      <c r="G109" s="35">
        <f t="shared" si="13"/>
        <v>125</v>
      </c>
      <c r="H109" s="35">
        <f t="shared" si="11"/>
        <v>11524106</v>
      </c>
      <c r="I109" s="36"/>
      <c r="J109" s="36">
        <v>2</v>
      </c>
      <c r="K109" s="37">
        <v>0</v>
      </c>
      <c r="L109" s="37"/>
      <c r="M109" s="36"/>
      <c r="N109" s="36">
        <v>0</v>
      </c>
      <c r="O109" s="37">
        <v>2</v>
      </c>
      <c r="P109" s="37"/>
      <c r="Q109" s="36">
        <v>1</v>
      </c>
      <c r="R109" s="36"/>
      <c r="S109" s="37">
        <v>1</v>
      </c>
      <c r="T109" s="37"/>
      <c r="U109" s="36"/>
      <c r="V109" s="36">
        <v>0</v>
      </c>
      <c r="W109" s="37">
        <v>2</v>
      </c>
      <c r="X109" s="37"/>
      <c r="Y109" s="36"/>
      <c r="Z109" s="36">
        <v>0</v>
      </c>
      <c r="AA109" s="38">
        <f t="shared" si="9"/>
        <v>8</v>
      </c>
    </row>
    <row r="110" spans="1:27" ht="30" customHeight="1" x14ac:dyDescent="0.25">
      <c r="A110" s="46" t="str">
        <f t="shared" si="13"/>
        <v>Московский</v>
      </c>
      <c r="B110" s="32" t="str">
        <f t="shared" si="13"/>
        <v>ГБОУ гимназия №524</v>
      </c>
      <c r="C110" s="33">
        <f t="shared" si="13"/>
        <v>11524</v>
      </c>
      <c r="D110" s="33" t="str">
        <f t="shared" si="13"/>
        <v>Гимназия</v>
      </c>
      <c r="E110" s="35" t="str">
        <f t="shared" si="13"/>
        <v>3Д</v>
      </c>
      <c r="F110" s="35">
        <f t="shared" si="13"/>
        <v>136</v>
      </c>
      <c r="G110" s="35">
        <f t="shared" si="13"/>
        <v>125</v>
      </c>
      <c r="H110" s="35">
        <f t="shared" si="11"/>
        <v>11524107</v>
      </c>
      <c r="I110" s="36"/>
      <c r="J110" s="36">
        <v>1</v>
      </c>
      <c r="K110" s="37">
        <v>1</v>
      </c>
      <c r="L110" s="37"/>
      <c r="M110" s="36"/>
      <c r="N110" s="36">
        <v>0</v>
      </c>
      <c r="O110" s="37">
        <v>2</v>
      </c>
      <c r="P110" s="37"/>
      <c r="Q110" s="36">
        <v>2</v>
      </c>
      <c r="R110" s="36"/>
      <c r="S110" s="37">
        <v>1</v>
      </c>
      <c r="T110" s="37"/>
      <c r="U110" s="36">
        <v>1</v>
      </c>
      <c r="V110" s="36"/>
      <c r="W110" s="37">
        <v>1</v>
      </c>
      <c r="X110" s="37"/>
      <c r="Y110" s="36"/>
      <c r="Z110" s="36">
        <v>1</v>
      </c>
      <c r="AA110" s="38">
        <f t="shared" si="9"/>
        <v>10</v>
      </c>
    </row>
    <row r="111" spans="1:27" ht="30" customHeight="1" x14ac:dyDescent="0.25">
      <c r="A111" s="46" t="str">
        <f t="shared" si="13"/>
        <v>Московский</v>
      </c>
      <c r="B111" s="32" t="str">
        <f t="shared" si="13"/>
        <v>ГБОУ гимназия №524</v>
      </c>
      <c r="C111" s="33">
        <f t="shared" si="13"/>
        <v>11524</v>
      </c>
      <c r="D111" s="33" t="str">
        <f t="shared" si="13"/>
        <v>Гимназия</v>
      </c>
      <c r="E111" s="35" t="str">
        <f t="shared" si="13"/>
        <v>3Д</v>
      </c>
      <c r="F111" s="35">
        <f t="shared" si="13"/>
        <v>136</v>
      </c>
      <c r="G111" s="35">
        <f t="shared" si="13"/>
        <v>125</v>
      </c>
      <c r="H111" s="35">
        <f t="shared" si="11"/>
        <v>11524108</v>
      </c>
      <c r="I111" s="36"/>
      <c r="J111" s="36">
        <v>1</v>
      </c>
      <c r="K111" s="37">
        <v>0</v>
      </c>
      <c r="L111" s="37"/>
      <c r="M111" s="36">
        <v>1</v>
      </c>
      <c r="N111" s="36"/>
      <c r="O111" s="37"/>
      <c r="P111" s="37">
        <v>1</v>
      </c>
      <c r="Q111" s="36">
        <v>2</v>
      </c>
      <c r="R111" s="36"/>
      <c r="S111" s="37"/>
      <c r="T111" s="37">
        <v>1</v>
      </c>
      <c r="U111" s="36"/>
      <c r="V111" s="36">
        <v>0</v>
      </c>
      <c r="W111" s="37">
        <v>2</v>
      </c>
      <c r="X111" s="37"/>
      <c r="Y111" s="36">
        <v>1</v>
      </c>
      <c r="Z111" s="36"/>
      <c r="AA111" s="38">
        <f t="shared" si="9"/>
        <v>9</v>
      </c>
    </row>
    <row r="112" spans="1:27" ht="30" customHeight="1" x14ac:dyDescent="0.25">
      <c r="A112" s="46" t="str">
        <f t="shared" si="13"/>
        <v>Московский</v>
      </c>
      <c r="B112" s="32" t="str">
        <f t="shared" si="13"/>
        <v>ГБОУ гимназия №524</v>
      </c>
      <c r="C112" s="33">
        <f t="shared" si="13"/>
        <v>11524</v>
      </c>
      <c r="D112" s="33" t="str">
        <f t="shared" si="13"/>
        <v>Гимназия</v>
      </c>
      <c r="E112" s="35" t="str">
        <f t="shared" si="13"/>
        <v>3Д</v>
      </c>
      <c r="F112" s="35">
        <f t="shared" si="13"/>
        <v>136</v>
      </c>
      <c r="G112" s="35">
        <f t="shared" si="13"/>
        <v>125</v>
      </c>
      <c r="H112" s="35">
        <f t="shared" si="11"/>
        <v>11524109</v>
      </c>
      <c r="I112" s="36"/>
      <c r="J112" s="36">
        <v>2</v>
      </c>
      <c r="K112" s="37"/>
      <c r="L112" s="37">
        <v>1</v>
      </c>
      <c r="M112" s="36"/>
      <c r="N112" s="36">
        <v>0</v>
      </c>
      <c r="O112" s="37"/>
      <c r="P112" s="37">
        <v>1</v>
      </c>
      <c r="Q112" s="36"/>
      <c r="R112" s="36">
        <v>0</v>
      </c>
      <c r="S112" s="37">
        <v>0</v>
      </c>
      <c r="T112" s="37"/>
      <c r="U112" s="36"/>
      <c r="V112" s="36">
        <v>1</v>
      </c>
      <c r="W112" s="37"/>
      <c r="X112" s="37">
        <v>1</v>
      </c>
      <c r="Y112" s="36"/>
      <c r="Z112" s="36">
        <v>0</v>
      </c>
      <c r="AA112" s="38">
        <f t="shared" si="9"/>
        <v>6</v>
      </c>
    </row>
    <row r="113" spans="1:27" ht="30" customHeight="1" x14ac:dyDescent="0.25">
      <c r="A113" s="46" t="str">
        <f t="shared" si="13"/>
        <v>Московский</v>
      </c>
      <c r="B113" s="32" t="str">
        <f t="shared" si="13"/>
        <v>ГБОУ гимназия №524</v>
      </c>
      <c r="C113" s="33">
        <f t="shared" si="13"/>
        <v>11524</v>
      </c>
      <c r="D113" s="33" t="str">
        <f t="shared" si="13"/>
        <v>Гимназия</v>
      </c>
      <c r="E113" s="35" t="str">
        <f t="shared" si="13"/>
        <v>3Д</v>
      </c>
      <c r="F113" s="35">
        <f t="shared" si="13"/>
        <v>136</v>
      </c>
      <c r="G113" s="35">
        <f t="shared" si="13"/>
        <v>125</v>
      </c>
      <c r="H113" s="35">
        <f t="shared" si="11"/>
        <v>11524110</v>
      </c>
      <c r="I113" s="36">
        <v>1</v>
      </c>
      <c r="J113" s="36"/>
      <c r="K113" s="37"/>
      <c r="L113" s="37">
        <v>0</v>
      </c>
      <c r="M113" s="36">
        <v>1</v>
      </c>
      <c r="N113" s="36"/>
      <c r="O113" s="37"/>
      <c r="P113" s="37">
        <v>1</v>
      </c>
      <c r="Q113" s="36">
        <v>0</v>
      </c>
      <c r="R113" s="36"/>
      <c r="S113" s="37">
        <v>1</v>
      </c>
      <c r="T113" s="37"/>
      <c r="U113" s="36">
        <v>1</v>
      </c>
      <c r="V113" s="36"/>
      <c r="W113" s="37">
        <v>2</v>
      </c>
      <c r="X113" s="37"/>
      <c r="Y113" s="36"/>
      <c r="Z113" s="36">
        <v>1</v>
      </c>
      <c r="AA113" s="38">
        <f t="shared" si="9"/>
        <v>8</v>
      </c>
    </row>
    <row r="114" spans="1:27" ht="30" customHeight="1" x14ac:dyDescent="0.25">
      <c r="A114" s="46" t="str">
        <f t="shared" si="13"/>
        <v>Московский</v>
      </c>
      <c r="B114" s="32" t="str">
        <f t="shared" si="13"/>
        <v>ГБОУ гимназия №524</v>
      </c>
      <c r="C114" s="33">
        <f t="shared" si="13"/>
        <v>11524</v>
      </c>
      <c r="D114" s="33" t="str">
        <f t="shared" si="13"/>
        <v>Гимназия</v>
      </c>
      <c r="E114" s="35" t="str">
        <f t="shared" si="13"/>
        <v>3Д</v>
      </c>
      <c r="F114" s="35">
        <f t="shared" si="13"/>
        <v>136</v>
      </c>
      <c r="G114" s="35">
        <f t="shared" si="13"/>
        <v>125</v>
      </c>
      <c r="H114" s="35">
        <f t="shared" si="11"/>
        <v>11524111</v>
      </c>
      <c r="I114" s="36"/>
      <c r="J114" s="36">
        <v>1</v>
      </c>
      <c r="K114" s="37">
        <v>0</v>
      </c>
      <c r="L114" s="37"/>
      <c r="M114" s="36">
        <v>1</v>
      </c>
      <c r="N114" s="36"/>
      <c r="O114" s="37"/>
      <c r="P114" s="37">
        <v>2</v>
      </c>
      <c r="Q114" s="36"/>
      <c r="R114" s="36">
        <v>0</v>
      </c>
      <c r="S114" s="37"/>
      <c r="T114" s="37">
        <v>0</v>
      </c>
      <c r="U114" s="36">
        <v>0</v>
      </c>
      <c r="V114" s="36"/>
      <c r="W114" s="37"/>
      <c r="X114" s="37">
        <v>0</v>
      </c>
      <c r="Y114" s="36">
        <v>0</v>
      </c>
      <c r="Z114" s="36"/>
      <c r="AA114" s="38">
        <f t="shared" si="9"/>
        <v>4</v>
      </c>
    </row>
    <row r="115" spans="1:27" ht="30" customHeight="1" x14ac:dyDescent="0.25">
      <c r="A115" s="46" t="str">
        <f t="shared" si="13"/>
        <v>Московский</v>
      </c>
      <c r="B115" s="32" t="str">
        <f t="shared" si="13"/>
        <v>ГБОУ гимназия №524</v>
      </c>
      <c r="C115" s="33">
        <f t="shared" si="13"/>
        <v>11524</v>
      </c>
      <c r="D115" s="33" t="str">
        <f t="shared" si="13"/>
        <v>Гимназия</v>
      </c>
      <c r="E115" s="35" t="str">
        <f t="shared" si="13"/>
        <v>3Д</v>
      </c>
      <c r="F115" s="35">
        <f t="shared" si="13"/>
        <v>136</v>
      </c>
      <c r="G115" s="35">
        <f t="shared" si="13"/>
        <v>125</v>
      </c>
      <c r="H115" s="35">
        <f t="shared" si="11"/>
        <v>11524112</v>
      </c>
      <c r="I115" s="36">
        <v>2</v>
      </c>
      <c r="J115" s="36"/>
      <c r="K115" s="37">
        <v>1</v>
      </c>
      <c r="L115" s="37"/>
      <c r="M115" s="36">
        <v>1</v>
      </c>
      <c r="N115" s="36"/>
      <c r="O115" s="37"/>
      <c r="P115" s="37">
        <v>2</v>
      </c>
      <c r="Q115" s="36">
        <v>1</v>
      </c>
      <c r="R115" s="36"/>
      <c r="S115" s="37">
        <v>1</v>
      </c>
      <c r="T115" s="37"/>
      <c r="U115" s="36"/>
      <c r="V115" s="36">
        <v>1</v>
      </c>
      <c r="W115" s="37">
        <v>1</v>
      </c>
      <c r="X115" s="37"/>
      <c r="Y115" s="36">
        <v>0</v>
      </c>
      <c r="Z115" s="36"/>
      <c r="AA115" s="38">
        <f t="shared" si="9"/>
        <v>10</v>
      </c>
    </row>
    <row r="116" spans="1:27" ht="30" customHeight="1" x14ac:dyDescent="0.25">
      <c r="A116" s="46" t="str">
        <f t="shared" si="13"/>
        <v>Московский</v>
      </c>
      <c r="B116" s="32" t="str">
        <f t="shared" si="13"/>
        <v>ГБОУ гимназия №524</v>
      </c>
      <c r="C116" s="33">
        <f t="shared" si="13"/>
        <v>11524</v>
      </c>
      <c r="D116" s="33" t="str">
        <f t="shared" si="13"/>
        <v>Гимназия</v>
      </c>
      <c r="E116" s="35" t="str">
        <f t="shared" si="13"/>
        <v>3Д</v>
      </c>
      <c r="F116" s="35">
        <f t="shared" si="13"/>
        <v>136</v>
      </c>
      <c r="G116" s="35">
        <f t="shared" si="13"/>
        <v>125</v>
      </c>
      <c r="H116" s="35">
        <f t="shared" si="11"/>
        <v>11524113</v>
      </c>
      <c r="I116" s="36"/>
      <c r="J116" s="36">
        <v>2</v>
      </c>
      <c r="K116" s="37">
        <v>1</v>
      </c>
      <c r="L116" s="37"/>
      <c r="M116" s="36">
        <v>1</v>
      </c>
      <c r="N116" s="36"/>
      <c r="O116" s="37">
        <v>2</v>
      </c>
      <c r="P116" s="37"/>
      <c r="Q116" s="36">
        <v>2</v>
      </c>
      <c r="R116" s="36"/>
      <c r="S116" s="37">
        <v>1</v>
      </c>
      <c r="T116" s="37"/>
      <c r="U116" s="36">
        <v>0</v>
      </c>
      <c r="V116" s="36"/>
      <c r="W116" s="37">
        <v>2</v>
      </c>
      <c r="X116" s="37"/>
      <c r="Y116" s="36">
        <v>1</v>
      </c>
      <c r="Z116" s="36"/>
      <c r="AA116" s="38">
        <f t="shared" si="9"/>
        <v>12</v>
      </c>
    </row>
    <row r="117" spans="1:27" ht="30" customHeight="1" x14ac:dyDescent="0.25">
      <c r="A117" s="46" t="str">
        <f t="shared" si="13"/>
        <v>Московский</v>
      </c>
      <c r="B117" s="32" t="str">
        <f t="shared" si="13"/>
        <v>ГБОУ гимназия №524</v>
      </c>
      <c r="C117" s="33">
        <f t="shared" si="13"/>
        <v>11524</v>
      </c>
      <c r="D117" s="33" t="str">
        <f t="shared" si="13"/>
        <v>Гимназия</v>
      </c>
      <c r="E117" s="35" t="str">
        <f t="shared" si="13"/>
        <v>3Д</v>
      </c>
      <c r="F117" s="35">
        <f t="shared" si="13"/>
        <v>136</v>
      </c>
      <c r="G117" s="35">
        <f t="shared" si="13"/>
        <v>125</v>
      </c>
      <c r="H117" s="35">
        <f t="shared" si="11"/>
        <v>11524114</v>
      </c>
      <c r="I117" s="36">
        <v>1</v>
      </c>
      <c r="J117" s="36"/>
      <c r="K117" s="37">
        <v>1</v>
      </c>
      <c r="L117" s="37"/>
      <c r="M117" s="36"/>
      <c r="N117" s="36">
        <v>0</v>
      </c>
      <c r="O117" s="37">
        <v>2</v>
      </c>
      <c r="P117" s="37"/>
      <c r="Q117" s="36">
        <v>2</v>
      </c>
      <c r="R117" s="36"/>
      <c r="S117" s="37">
        <v>1</v>
      </c>
      <c r="T117" s="37"/>
      <c r="U117" s="36"/>
      <c r="V117" s="36">
        <v>0</v>
      </c>
      <c r="W117" s="37">
        <v>2</v>
      </c>
      <c r="X117" s="37"/>
      <c r="Y117" s="36">
        <v>0</v>
      </c>
      <c r="Z117" s="36"/>
      <c r="AA117" s="38">
        <f t="shared" si="9"/>
        <v>9</v>
      </c>
    </row>
    <row r="118" spans="1:27" ht="30" customHeight="1" x14ac:dyDescent="0.25">
      <c r="A118" s="46" t="str">
        <f t="shared" ref="A118:G128" si="14">A117</f>
        <v>Московский</v>
      </c>
      <c r="B118" s="32" t="str">
        <f t="shared" si="14"/>
        <v>ГБОУ гимназия №524</v>
      </c>
      <c r="C118" s="33">
        <f t="shared" si="14"/>
        <v>11524</v>
      </c>
      <c r="D118" s="33" t="str">
        <f t="shared" si="14"/>
        <v>Гимназия</v>
      </c>
      <c r="E118" s="35" t="str">
        <f t="shared" si="14"/>
        <v>3Д</v>
      </c>
      <c r="F118" s="35">
        <f t="shared" si="14"/>
        <v>136</v>
      </c>
      <c r="G118" s="35">
        <f t="shared" si="14"/>
        <v>125</v>
      </c>
      <c r="H118" s="35">
        <f t="shared" si="11"/>
        <v>11524115</v>
      </c>
      <c r="I118" s="36">
        <v>1</v>
      </c>
      <c r="J118" s="36"/>
      <c r="K118" s="37"/>
      <c r="L118" s="37">
        <v>0</v>
      </c>
      <c r="M118" s="36">
        <v>1</v>
      </c>
      <c r="N118" s="36"/>
      <c r="O118" s="37">
        <v>2</v>
      </c>
      <c r="P118" s="37"/>
      <c r="Q118" s="36">
        <v>1</v>
      </c>
      <c r="R118" s="36"/>
      <c r="S118" s="37">
        <v>1</v>
      </c>
      <c r="T118" s="37"/>
      <c r="U118" s="36">
        <v>0</v>
      </c>
      <c r="V118" s="36"/>
      <c r="W118" s="37">
        <v>2</v>
      </c>
      <c r="X118" s="37"/>
      <c r="Y118" s="36">
        <v>0</v>
      </c>
      <c r="Z118" s="36"/>
      <c r="AA118" s="38">
        <f t="shared" si="9"/>
        <v>8</v>
      </c>
    </row>
    <row r="119" spans="1:27" ht="30" customHeight="1" x14ac:dyDescent="0.25">
      <c r="A119" s="46" t="str">
        <f t="shared" si="14"/>
        <v>Московский</v>
      </c>
      <c r="B119" s="32" t="str">
        <f t="shared" si="14"/>
        <v>ГБОУ гимназия №524</v>
      </c>
      <c r="C119" s="33">
        <f t="shared" si="14"/>
        <v>11524</v>
      </c>
      <c r="D119" s="33" t="str">
        <f t="shared" si="14"/>
        <v>Гимназия</v>
      </c>
      <c r="E119" s="35" t="str">
        <f t="shared" si="14"/>
        <v>3Д</v>
      </c>
      <c r="F119" s="35">
        <f t="shared" si="14"/>
        <v>136</v>
      </c>
      <c r="G119" s="35">
        <f t="shared" si="14"/>
        <v>125</v>
      </c>
      <c r="H119" s="35">
        <f t="shared" si="11"/>
        <v>11524116</v>
      </c>
      <c r="I119" s="36"/>
      <c r="J119" s="36">
        <v>2</v>
      </c>
      <c r="K119" s="37"/>
      <c r="L119" s="37">
        <v>1</v>
      </c>
      <c r="M119" s="36"/>
      <c r="N119" s="36">
        <v>1</v>
      </c>
      <c r="O119" s="37">
        <v>2</v>
      </c>
      <c r="P119" s="37"/>
      <c r="Q119" s="36">
        <v>2</v>
      </c>
      <c r="R119" s="36"/>
      <c r="S119" s="37">
        <v>1</v>
      </c>
      <c r="T119" s="37"/>
      <c r="U119" s="36">
        <v>1</v>
      </c>
      <c r="V119" s="36"/>
      <c r="W119" s="37">
        <v>2</v>
      </c>
      <c r="X119" s="37"/>
      <c r="Y119" s="36">
        <v>1</v>
      </c>
      <c r="Z119" s="36"/>
      <c r="AA119" s="38">
        <f t="shared" si="9"/>
        <v>13</v>
      </c>
    </row>
    <row r="120" spans="1:27" ht="30" customHeight="1" x14ac:dyDescent="0.25">
      <c r="A120" s="46" t="str">
        <f t="shared" si="14"/>
        <v>Московский</v>
      </c>
      <c r="B120" s="32" t="str">
        <f t="shared" si="14"/>
        <v>ГБОУ гимназия №524</v>
      </c>
      <c r="C120" s="33">
        <f t="shared" si="14"/>
        <v>11524</v>
      </c>
      <c r="D120" s="33" t="str">
        <f t="shared" si="14"/>
        <v>Гимназия</v>
      </c>
      <c r="E120" s="35" t="str">
        <f t="shared" si="14"/>
        <v>3Д</v>
      </c>
      <c r="F120" s="35">
        <f t="shared" si="14"/>
        <v>136</v>
      </c>
      <c r="G120" s="35">
        <f t="shared" si="14"/>
        <v>125</v>
      </c>
      <c r="H120" s="35">
        <f t="shared" si="11"/>
        <v>11524117</v>
      </c>
      <c r="I120" s="36"/>
      <c r="J120" s="36">
        <v>2</v>
      </c>
      <c r="K120" s="37"/>
      <c r="L120" s="37">
        <v>1</v>
      </c>
      <c r="M120" s="36">
        <v>1</v>
      </c>
      <c r="N120" s="36"/>
      <c r="O120" s="37"/>
      <c r="P120" s="37">
        <v>1</v>
      </c>
      <c r="Q120" s="36">
        <v>1</v>
      </c>
      <c r="R120" s="36"/>
      <c r="S120" s="37">
        <v>1</v>
      </c>
      <c r="T120" s="37"/>
      <c r="U120" s="36"/>
      <c r="V120" s="36">
        <v>0</v>
      </c>
      <c r="W120" s="37">
        <v>1</v>
      </c>
      <c r="X120" s="37"/>
      <c r="Y120" s="36"/>
      <c r="Z120" s="36">
        <v>1</v>
      </c>
      <c r="AA120" s="38">
        <f t="shared" si="9"/>
        <v>9</v>
      </c>
    </row>
    <row r="121" spans="1:27" ht="30" customHeight="1" x14ac:dyDescent="0.25">
      <c r="A121" s="46" t="str">
        <f t="shared" si="14"/>
        <v>Московский</v>
      </c>
      <c r="B121" s="32" t="str">
        <f t="shared" si="14"/>
        <v>ГБОУ гимназия №524</v>
      </c>
      <c r="C121" s="33">
        <f t="shared" si="14"/>
        <v>11524</v>
      </c>
      <c r="D121" s="33" t="str">
        <f t="shared" si="14"/>
        <v>Гимназия</v>
      </c>
      <c r="E121" s="35" t="str">
        <f t="shared" si="14"/>
        <v>3Д</v>
      </c>
      <c r="F121" s="35">
        <f t="shared" si="14"/>
        <v>136</v>
      </c>
      <c r="G121" s="35">
        <f t="shared" si="14"/>
        <v>125</v>
      </c>
      <c r="H121" s="35">
        <f t="shared" si="11"/>
        <v>11524118</v>
      </c>
      <c r="I121" s="36"/>
      <c r="J121" s="36">
        <v>1</v>
      </c>
      <c r="K121" s="37">
        <v>0</v>
      </c>
      <c r="L121" s="37"/>
      <c r="M121" s="36">
        <v>1</v>
      </c>
      <c r="N121" s="36"/>
      <c r="O121" s="37"/>
      <c r="P121" s="37">
        <v>1</v>
      </c>
      <c r="Q121" s="36">
        <v>0</v>
      </c>
      <c r="R121" s="36"/>
      <c r="S121" s="37">
        <v>1</v>
      </c>
      <c r="T121" s="37"/>
      <c r="U121" s="36">
        <v>0</v>
      </c>
      <c r="V121" s="36"/>
      <c r="W121" s="37">
        <v>1</v>
      </c>
      <c r="X121" s="37"/>
      <c r="Y121" s="36">
        <v>1</v>
      </c>
      <c r="Z121" s="36"/>
      <c r="AA121" s="38">
        <f t="shared" si="9"/>
        <v>6</v>
      </c>
    </row>
    <row r="122" spans="1:27" ht="30" customHeight="1" x14ac:dyDescent="0.25">
      <c r="A122" s="46" t="str">
        <f t="shared" si="14"/>
        <v>Московский</v>
      </c>
      <c r="B122" s="32" t="str">
        <f t="shared" si="14"/>
        <v>ГБОУ гимназия №524</v>
      </c>
      <c r="C122" s="33">
        <f t="shared" si="14"/>
        <v>11524</v>
      </c>
      <c r="D122" s="33" t="str">
        <f t="shared" si="14"/>
        <v>Гимназия</v>
      </c>
      <c r="E122" s="35" t="str">
        <f t="shared" si="14"/>
        <v>3Д</v>
      </c>
      <c r="F122" s="35">
        <f t="shared" si="14"/>
        <v>136</v>
      </c>
      <c r="G122" s="35">
        <f t="shared" si="14"/>
        <v>125</v>
      </c>
      <c r="H122" s="35">
        <f t="shared" si="11"/>
        <v>11524119</v>
      </c>
      <c r="I122" s="36"/>
      <c r="J122" s="36">
        <v>2</v>
      </c>
      <c r="K122" s="37">
        <v>1</v>
      </c>
      <c r="L122" s="37"/>
      <c r="M122" s="36">
        <v>0</v>
      </c>
      <c r="N122" s="36"/>
      <c r="O122" s="37"/>
      <c r="P122" s="37">
        <v>2</v>
      </c>
      <c r="Q122" s="36">
        <v>1</v>
      </c>
      <c r="R122" s="36"/>
      <c r="S122" s="37">
        <v>1</v>
      </c>
      <c r="T122" s="37"/>
      <c r="U122" s="36"/>
      <c r="V122" s="36">
        <v>0</v>
      </c>
      <c r="W122" s="37">
        <v>2</v>
      </c>
      <c r="X122" s="37"/>
      <c r="Y122" s="36">
        <v>1</v>
      </c>
      <c r="Z122" s="36"/>
      <c r="AA122" s="38">
        <f t="shared" si="9"/>
        <v>10</v>
      </c>
    </row>
    <row r="123" spans="1:27" ht="30" customHeight="1" x14ac:dyDescent="0.25">
      <c r="A123" s="46" t="str">
        <f t="shared" si="14"/>
        <v>Московский</v>
      </c>
      <c r="B123" s="32" t="str">
        <f t="shared" si="14"/>
        <v>ГБОУ гимназия №524</v>
      </c>
      <c r="C123" s="33">
        <f t="shared" si="14"/>
        <v>11524</v>
      </c>
      <c r="D123" s="33" t="str">
        <f t="shared" si="14"/>
        <v>Гимназия</v>
      </c>
      <c r="E123" s="35" t="str">
        <f t="shared" si="14"/>
        <v>3Д</v>
      </c>
      <c r="F123" s="35">
        <f t="shared" si="14"/>
        <v>136</v>
      </c>
      <c r="G123" s="35">
        <f t="shared" si="14"/>
        <v>125</v>
      </c>
      <c r="H123" s="35">
        <f t="shared" si="11"/>
        <v>11524120</v>
      </c>
      <c r="I123" s="36"/>
      <c r="J123" s="36">
        <v>2</v>
      </c>
      <c r="K123" s="37">
        <v>1</v>
      </c>
      <c r="L123" s="37"/>
      <c r="M123" s="36">
        <v>1</v>
      </c>
      <c r="N123" s="36"/>
      <c r="O123" s="37"/>
      <c r="P123" s="37">
        <v>2</v>
      </c>
      <c r="Q123" s="36">
        <v>2</v>
      </c>
      <c r="R123" s="36"/>
      <c r="S123" s="37">
        <v>1</v>
      </c>
      <c r="T123" s="37"/>
      <c r="U123" s="36"/>
      <c r="V123" s="36">
        <v>0</v>
      </c>
      <c r="W123" s="37"/>
      <c r="X123" s="37">
        <v>2</v>
      </c>
      <c r="Y123" s="36">
        <v>1</v>
      </c>
      <c r="Z123" s="36"/>
      <c r="AA123" s="38">
        <f t="shared" si="9"/>
        <v>12</v>
      </c>
    </row>
    <row r="124" spans="1:27" ht="30" customHeight="1" x14ac:dyDescent="0.25">
      <c r="A124" s="46" t="str">
        <f t="shared" si="14"/>
        <v>Московский</v>
      </c>
      <c r="B124" s="32" t="str">
        <f t="shared" si="14"/>
        <v>ГБОУ гимназия №524</v>
      </c>
      <c r="C124" s="33">
        <f t="shared" si="14"/>
        <v>11524</v>
      </c>
      <c r="D124" s="33" t="str">
        <f t="shared" si="14"/>
        <v>Гимназия</v>
      </c>
      <c r="E124" s="35" t="str">
        <f t="shared" si="14"/>
        <v>3Д</v>
      </c>
      <c r="F124" s="35">
        <f t="shared" si="14"/>
        <v>136</v>
      </c>
      <c r="G124" s="35">
        <f t="shared" si="14"/>
        <v>125</v>
      </c>
      <c r="H124" s="35">
        <f t="shared" si="11"/>
        <v>11524121</v>
      </c>
      <c r="I124" s="36"/>
      <c r="J124" s="36">
        <v>2</v>
      </c>
      <c r="K124" s="37">
        <v>1</v>
      </c>
      <c r="L124" s="37"/>
      <c r="M124" s="36"/>
      <c r="N124" s="36">
        <v>1</v>
      </c>
      <c r="O124" s="37">
        <v>2</v>
      </c>
      <c r="P124" s="37"/>
      <c r="Q124" s="36"/>
      <c r="R124" s="36">
        <v>1</v>
      </c>
      <c r="S124" s="37">
        <v>1</v>
      </c>
      <c r="T124" s="37"/>
      <c r="U124" s="36">
        <v>1</v>
      </c>
      <c r="V124" s="36"/>
      <c r="W124" s="37">
        <v>1</v>
      </c>
      <c r="X124" s="37"/>
      <c r="Y124" s="36">
        <v>1</v>
      </c>
      <c r="Z124" s="36"/>
      <c r="AA124" s="38">
        <f t="shared" si="9"/>
        <v>11</v>
      </c>
    </row>
    <row r="125" spans="1:27" ht="30" customHeight="1" x14ac:dyDescent="0.25">
      <c r="A125" s="46" t="str">
        <f t="shared" si="14"/>
        <v>Московский</v>
      </c>
      <c r="B125" s="32" t="str">
        <f t="shared" si="14"/>
        <v>ГБОУ гимназия №524</v>
      </c>
      <c r="C125" s="33">
        <f t="shared" si="14"/>
        <v>11524</v>
      </c>
      <c r="D125" s="33" t="str">
        <f t="shared" si="14"/>
        <v>Гимназия</v>
      </c>
      <c r="E125" s="35" t="str">
        <f t="shared" si="14"/>
        <v>3Д</v>
      </c>
      <c r="F125" s="35">
        <f t="shared" si="14"/>
        <v>136</v>
      </c>
      <c r="G125" s="35">
        <f t="shared" si="14"/>
        <v>125</v>
      </c>
      <c r="H125" s="35">
        <f t="shared" si="11"/>
        <v>11524122</v>
      </c>
      <c r="I125" s="36"/>
      <c r="J125" s="36">
        <v>1</v>
      </c>
      <c r="K125" s="37">
        <v>1</v>
      </c>
      <c r="L125" s="37"/>
      <c r="M125" s="36">
        <v>1</v>
      </c>
      <c r="N125" s="36"/>
      <c r="O125" s="37">
        <v>2</v>
      </c>
      <c r="P125" s="37"/>
      <c r="Q125" s="36">
        <v>2</v>
      </c>
      <c r="R125" s="36"/>
      <c r="S125" s="37">
        <v>1</v>
      </c>
      <c r="T125" s="37"/>
      <c r="U125" s="36"/>
      <c r="V125" s="36">
        <v>0</v>
      </c>
      <c r="W125" s="37">
        <v>2</v>
      </c>
      <c r="X125" s="37"/>
      <c r="Y125" s="36">
        <v>1</v>
      </c>
      <c r="Z125" s="36"/>
      <c r="AA125" s="38">
        <f t="shared" si="9"/>
        <v>11</v>
      </c>
    </row>
    <row r="126" spans="1:27" ht="30" customHeight="1" x14ac:dyDescent="0.25">
      <c r="A126" s="46" t="str">
        <f t="shared" si="14"/>
        <v>Московский</v>
      </c>
      <c r="B126" s="32" t="str">
        <f t="shared" si="14"/>
        <v>ГБОУ гимназия №524</v>
      </c>
      <c r="C126" s="33">
        <f t="shared" si="14"/>
        <v>11524</v>
      </c>
      <c r="D126" s="33" t="str">
        <f t="shared" si="14"/>
        <v>Гимназия</v>
      </c>
      <c r="E126" s="35" t="str">
        <f t="shared" si="14"/>
        <v>3Д</v>
      </c>
      <c r="F126" s="35">
        <f t="shared" si="14"/>
        <v>136</v>
      </c>
      <c r="G126" s="35">
        <f t="shared" si="14"/>
        <v>125</v>
      </c>
      <c r="H126" s="35">
        <f t="shared" si="11"/>
        <v>11524123</v>
      </c>
      <c r="I126" s="36"/>
      <c r="J126" s="36">
        <v>2</v>
      </c>
      <c r="K126" s="37"/>
      <c r="L126" s="37">
        <v>1</v>
      </c>
      <c r="M126" s="36">
        <v>0</v>
      </c>
      <c r="N126" s="36"/>
      <c r="O126" s="37"/>
      <c r="P126" s="37">
        <v>2</v>
      </c>
      <c r="Q126" s="36"/>
      <c r="R126" s="36">
        <v>2</v>
      </c>
      <c r="S126" s="37">
        <v>1</v>
      </c>
      <c r="T126" s="37"/>
      <c r="U126" s="36">
        <v>1</v>
      </c>
      <c r="V126" s="36"/>
      <c r="W126" s="37">
        <v>2</v>
      </c>
      <c r="X126" s="37"/>
      <c r="Y126" s="36"/>
      <c r="Z126" s="36">
        <v>1</v>
      </c>
      <c r="AA126" s="38">
        <f t="shared" si="9"/>
        <v>12</v>
      </c>
    </row>
    <row r="127" spans="1:27" ht="30" customHeight="1" x14ac:dyDescent="0.25">
      <c r="A127" s="46" t="str">
        <f t="shared" si="14"/>
        <v>Московский</v>
      </c>
      <c r="B127" s="32" t="str">
        <f t="shared" si="14"/>
        <v>ГБОУ гимназия №524</v>
      </c>
      <c r="C127" s="33">
        <f t="shared" si="14"/>
        <v>11524</v>
      </c>
      <c r="D127" s="33" t="str">
        <f t="shared" si="14"/>
        <v>Гимназия</v>
      </c>
      <c r="E127" s="35" t="str">
        <f t="shared" si="14"/>
        <v>3Д</v>
      </c>
      <c r="F127" s="35">
        <f t="shared" si="14"/>
        <v>136</v>
      </c>
      <c r="G127" s="35">
        <f t="shared" si="14"/>
        <v>125</v>
      </c>
      <c r="H127" s="35">
        <f t="shared" si="11"/>
        <v>11524124</v>
      </c>
      <c r="I127" s="36"/>
      <c r="J127" s="36">
        <v>2</v>
      </c>
      <c r="K127" s="37"/>
      <c r="L127" s="37">
        <v>1</v>
      </c>
      <c r="M127" s="36"/>
      <c r="N127" s="36">
        <v>1</v>
      </c>
      <c r="O127" s="37">
        <v>2</v>
      </c>
      <c r="P127" s="37"/>
      <c r="Q127" s="36"/>
      <c r="R127" s="36">
        <v>2</v>
      </c>
      <c r="S127" s="37">
        <v>1</v>
      </c>
      <c r="T127" s="37"/>
      <c r="U127" s="36">
        <v>1</v>
      </c>
      <c r="V127" s="36"/>
      <c r="W127" s="37"/>
      <c r="X127" s="37">
        <v>2</v>
      </c>
      <c r="Y127" s="36">
        <v>1</v>
      </c>
      <c r="Z127" s="36"/>
      <c r="AA127" s="38">
        <f t="shared" si="9"/>
        <v>13</v>
      </c>
    </row>
    <row r="128" spans="1:27" ht="30" customHeight="1" x14ac:dyDescent="0.25">
      <c r="A128" s="46" t="str">
        <f t="shared" si="14"/>
        <v>Московский</v>
      </c>
      <c r="B128" s="32" t="str">
        <f t="shared" si="14"/>
        <v>ГБОУ гимназия №524</v>
      </c>
      <c r="C128" s="33">
        <f t="shared" si="14"/>
        <v>11524</v>
      </c>
      <c r="D128" s="33" t="str">
        <f t="shared" si="14"/>
        <v>Гимназия</v>
      </c>
      <c r="E128" s="35" t="str">
        <f t="shared" si="14"/>
        <v>3Д</v>
      </c>
      <c r="F128" s="35">
        <f t="shared" si="14"/>
        <v>136</v>
      </c>
      <c r="G128" s="35">
        <f t="shared" si="14"/>
        <v>125</v>
      </c>
      <c r="H128" s="35">
        <f t="shared" si="11"/>
        <v>11524125</v>
      </c>
      <c r="I128" s="36"/>
      <c r="J128" s="36">
        <v>2</v>
      </c>
      <c r="K128" s="37">
        <v>1</v>
      </c>
      <c r="L128" s="37"/>
      <c r="M128" s="36"/>
      <c r="N128" s="36">
        <v>1</v>
      </c>
      <c r="O128" s="37">
        <v>2</v>
      </c>
      <c r="P128" s="37"/>
      <c r="Q128" s="36"/>
      <c r="R128" s="36">
        <v>2</v>
      </c>
      <c r="S128" s="37">
        <v>1</v>
      </c>
      <c r="T128" s="37"/>
      <c r="U128" s="36">
        <v>1</v>
      </c>
      <c r="V128" s="36"/>
      <c r="W128" s="37">
        <v>2</v>
      </c>
      <c r="X128" s="37"/>
      <c r="Y128" s="36">
        <v>0</v>
      </c>
      <c r="Z128" s="36"/>
      <c r="AA128" s="38">
        <f t="shared" si="9"/>
        <v>12</v>
      </c>
    </row>
    <row r="129" spans="1:27" x14ac:dyDescent="0.25">
      <c r="I129" s="15">
        <f>COUNTA(I4:I128)</f>
        <v>37</v>
      </c>
      <c r="J129" s="15">
        <f t="shared" ref="J129:AA129" si="15">COUNTA(J4:J128)</f>
        <v>88</v>
      </c>
      <c r="K129" s="15">
        <f t="shared" si="15"/>
        <v>105</v>
      </c>
      <c r="L129" s="15">
        <f t="shared" si="15"/>
        <v>20</v>
      </c>
      <c r="M129" s="15">
        <f t="shared" si="15"/>
        <v>89</v>
      </c>
      <c r="N129" s="15">
        <f t="shared" si="15"/>
        <v>36</v>
      </c>
      <c r="O129" s="15">
        <f t="shared" si="15"/>
        <v>74</v>
      </c>
      <c r="P129" s="15">
        <f t="shared" si="15"/>
        <v>51</v>
      </c>
      <c r="Q129" s="15">
        <f t="shared" si="15"/>
        <v>77</v>
      </c>
      <c r="R129" s="15">
        <f t="shared" si="15"/>
        <v>48</v>
      </c>
      <c r="S129" s="15">
        <f t="shared" si="15"/>
        <v>108</v>
      </c>
      <c r="T129" s="15">
        <f t="shared" si="15"/>
        <v>17</v>
      </c>
      <c r="U129" s="15">
        <f t="shared" si="15"/>
        <v>66</v>
      </c>
      <c r="V129" s="15">
        <f t="shared" si="15"/>
        <v>59</v>
      </c>
      <c r="W129" s="15">
        <f t="shared" si="15"/>
        <v>93</v>
      </c>
      <c r="X129" s="15">
        <f t="shared" si="15"/>
        <v>32</v>
      </c>
      <c r="Y129" s="15">
        <f t="shared" si="15"/>
        <v>106</v>
      </c>
      <c r="Z129" s="15">
        <f t="shared" si="15"/>
        <v>19</v>
      </c>
      <c r="AA129" s="15">
        <f t="shared" si="15"/>
        <v>125</v>
      </c>
    </row>
    <row r="130" spans="1:27" x14ac:dyDescent="0.25">
      <c r="I130" s="92">
        <f>SUM(I4:I128)/(I129*I131)</f>
        <v>0.66216216216216217</v>
      </c>
      <c r="J130" s="92">
        <f t="shared" ref="J130:AA130" si="16">SUM(J4:J128)/(J129*J131)</f>
        <v>0.74431818181818177</v>
      </c>
      <c r="K130" s="92">
        <f t="shared" si="16"/>
        <v>0.8571428571428571</v>
      </c>
      <c r="L130" s="92">
        <f t="shared" si="16"/>
        <v>0.65</v>
      </c>
      <c r="M130" s="92">
        <f t="shared" si="16"/>
        <v>0.6404494382022472</v>
      </c>
      <c r="N130" s="92">
        <f t="shared" si="16"/>
        <v>0.41666666666666669</v>
      </c>
      <c r="O130" s="92">
        <f t="shared" si="16"/>
        <v>0.89864864864864868</v>
      </c>
      <c r="P130" s="92">
        <f t="shared" si="16"/>
        <v>0.80392156862745101</v>
      </c>
      <c r="Q130" s="92">
        <f t="shared" si="16"/>
        <v>0.5714285714285714</v>
      </c>
      <c r="R130" s="92">
        <f t="shared" si="16"/>
        <v>0.71875</v>
      </c>
      <c r="S130" s="92">
        <f t="shared" si="16"/>
        <v>0.85185185185185186</v>
      </c>
      <c r="T130" s="92">
        <f t="shared" si="16"/>
        <v>0.6470588235294118</v>
      </c>
      <c r="U130" s="92">
        <f t="shared" si="16"/>
        <v>0.60606060606060608</v>
      </c>
      <c r="V130" s="92">
        <f t="shared" si="16"/>
        <v>0.2711864406779661</v>
      </c>
      <c r="W130" s="92">
        <f t="shared" si="16"/>
        <v>0.80645161290322576</v>
      </c>
      <c r="X130" s="92">
        <f t="shared" si="16"/>
        <v>0.578125</v>
      </c>
      <c r="Y130" s="92">
        <f t="shared" si="16"/>
        <v>0.60377358490566035</v>
      </c>
      <c r="Z130" s="92">
        <f t="shared" si="16"/>
        <v>0.57894736842105265</v>
      </c>
      <c r="AA130" s="92">
        <f t="shared" si="16"/>
        <v>0.70646153846153847</v>
      </c>
    </row>
    <row r="131" spans="1:27" s="52" customFormat="1" x14ac:dyDescent="0.25">
      <c r="A131" s="52" t="s">
        <v>120</v>
      </c>
      <c r="E131" s="14"/>
      <c r="F131" s="14"/>
      <c r="G131" s="14"/>
      <c r="H131" s="14"/>
      <c r="I131" s="15">
        <v>2</v>
      </c>
      <c r="J131" s="15">
        <v>2</v>
      </c>
      <c r="K131" s="15">
        <v>1</v>
      </c>
      <c r="L131" s="15">
        <v>1</v>
      </c>
      <c r="M131" s="15">
        <v>1</v>
      </c>
      <c r="N131" s="15">
        <v>1</v>
      </c>
      <c r="O131" s="15">
        <v>2</v>
      </c>
      <c r="P131" s="15">
        <v>2</v>
      </c>
      <c r="Q131" s="15">
        <v>2</v>
      </c>
      <c r="R131" s="15">
        <v>2</v>
      </c>
      <c r="S131" s="86">
        <v>1</v>
      </c>
      <c r="T131" s="15">
        <v>1</v>
      </c>
      <c r="U131" s="87">
        <v>1</v>
      </c>
      <c r="V131" s="15">
        <v>1</v>
      </c>
      <c r="W131" s="15">
        <v>2</v>
      </c>
      <c r="X131" s="15">
        <v>2</v>
      </c>
      <c r="Y131" s="87">
        <v>1</v>
      </c>
      <c r="Z131" s="15">
        <v>1</v>
      </c>
      <c r="AA131" s="15">
        <v>13</v>
      </c>
    </row>
    <row r="132" spans="1:27" x14ac:dyDescent="0.25">
      <c r="I132" s="15">
        <f>SUM(I4:J128)/(125*I131)</f>
        <v>0.72</v>
      </c>
      <c r="K132" s="15">
        <f t="shared" ref="K132:AA132" si="17">SUM(K4:L128)/(125*K131)</f>
        <v>0.82399999999999995</v>
      </c>
      <c r="M132" s="15">
        <f t="shared" si="17"/>
        <v>0.57599999999999996</v>
      </c>
      <c r="O132" s="15">
        <f t="shared" si="17"/>
        <v>0.86</v>
      </c>
      <c r="Q132" s="15">
        <f t="shared" si="17"/>
        <v>0.628</v>
      </c>
      <c r="S132" s="15">
        <f t="shared" si="17"/>
        <v>0.82399999999999995</v>
      </c>
      <c r="U132" s="15">
        <f t="shared" si="17"/>
        <v>0.44800000000000001</v>
      </c>
      <c r="W132" s="15">
        <f t="shared" si="17"/>
        <v>0.748</v>
      </c>
      <c r="Y132" s="15">
        <f t="shared" si="17"/>
        <v>0.6</v>
      </c>
      <c r="AA132" s="15">
        <f t="shared" si="17"/>
        <v>0.70646153846153847</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128"/>
    <dataValidation type="list" allowBlank="1" showInputMessage="1" showErrorMessage="1" sqref="I4:J128 W4:X128 O4:R128">
      <formula1>балл2</formula1>
    </dataValidation>
    <dataValidation type="list" allowBlank="1" showInputMessage="1" showErrorMessage="1" sqref="K4:N128 Y4:Z128 S4:V128">
      <formula1>балл1</formula1>
    </dataValidation>
    <dataValidation allowBlank="1" showErrorMessage="1" sqref="A4 E4:G128"/>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dimension ref="A1:AE63"/>
  <sheetViews>
    <sheetView showGridLines="0" zoomScale="80" zoomScaleNormal="80" workbookViewId="0">
      <selection activeCell="A63" sqref="A63:XFD63"/>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1"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1"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1"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1" ht="30" customHeight="1" x14ac:dyDescent="0.25">
      <c r="A4" s="4" t="s">
        <v>17</v>
      </c>
      <c r="B4" s="12" t="s">
        <v>57</v>
      </c>
      <c r="C4" s="6">
        <f>VLOOKUP(B4,[24]Списки!$C$1:$E$40,2,FALSE)</f>
        <v>11525</v>
      </c>
      <c r="D4" s="6" t="str">
        <f>VLOOKUP(B4,[24]Списки!$C$1:$E$40,3,FALSE)</f>
        <v>СОШ с углуб.</v>
      </c>
      <c r="E4" s="7" t="s">
        <v>23</v>
      </c>
      <c r="F4" s="8">
        <v>64</v>
      </c>
      <c r="G4" s="8">
        <v>56</v>
      </c>
      <c r="H4" s="8">
        <f>C4*1000+1</f>
        <v>11525001</v>
      </c>
      <c r="I4" s="9"/>
      <c r="J4" s="9">
        <v>0</v>
      </c>
      <c r="K4" s="10">
        <v>0</v>
      </c>
      <c r="L4" s="10"/>
      <c r="M4" s="9">
        <v>0</v>
      </c>
      <c r="N4" s="9"/>
      <c r="O4" s="10">
        <v>1</v>
      </c>
      <c r="P4" s="10"/>
      <c r="Q4" s="9">
        <v>2</v>
      </c>
      <c r="R4" s="9"/>
      <c r="S4" s="10"/>
      <c r="T4" s="10">
        <v>1</v>
      </c>
      <c r="U4" s="9">
        <v>1</v>
      </c>
      <c r="V4" s="9"/>
      <c r="W4" s="10"/>
      <c r="X4" s="10">
        <v>2</v>
      </c>
      <c r="Y4" s="9">
        <v>1</v>
      </c>
      <c r="Z4" s="9"/>
      <c r="AA4" s="11">
        <f>IF(COUNTBLANK(I4:Z4)&lt;=9,SUM(I4:Z4),"Не писал")</f>
        <v>8</v>
      </c>
      <c r="AC4" s="58" t="s">
        <v>81</v>
      </c>
      <c r="AD4" s="58" t="s">
        <v>150</v>
      </c>
      <c r="AE4" s="58" t="s">
        <v>106</v>
      </c>
    </row>
    <row r="5" spans="1:31" ht="30" customHeight="1" x14ac:dyDescent="0.25">
      <c r="A5" s="4" t="str">
        <f>A4</f>
        <v>Московский</v>
      </c>
      <c r="B5" s="12" t="str">
        <f t="shared" ref="B5:G20" si="0">B4</f>
        <v>ГБОУ СОШ №525</v>
      </c>
      <c r="C5" s="6">
        <f t="shared" si="0"/>
        <v>11525</v>
      </c>
      <c r="D5" s="6" t="str">
        <f t="shared" si="0"/>
        <v>СОШ с углуб.</v>
      </c>
      <c r="E5" s="8" t="str">
        <f t="shared" si="0"/>
        <v>3а</v>
      </c>
      <c r="F5" s="8">
        <f t="shared" si="0"/>
        <v>64</v>
      </c>
      <c r="G5" s="8">
        <f t="shared" si="0"/>
        <v>56</v>
      </c>
      <c r="H5" s="8">
        <f>H4+1</f>
        <v>11525002</v>
      </c>
      <c r="I5" s="9"/>
      <c r="J5" s="9">
        <v>0</v>
      </c>
      <c r="K5" s="10">
        <v>1</v>
      </c>
      <c r="L5" s="10"/>
      <c r="M5" s="9">
        <v>0</v>
      </c>
      <c r="N5" s="9"/>
      <c r="O5" s="10">
        <v>2</v>
      </c>
      <c r="P5" s="10"/>
      <c r="Q5" s="9">
        <v>2</v>
      </c>
      <c r="R5" s="9"/>
      <c r="S5" s="10">
        <v>1</v>
      </c>
      <c r="T5" s="10"/>
      <c r="U5" s="9"/>
      <c r="V5" s="9">
        <v>0</v>
      </c>
      <c r="W5" s="10">
        <v>2</v>
      </c>
      <c r="X5" s="10"/>
      <c r="Y5" s="9">
        <v>1</v>
      </c>
      <c r="Z5" s="9"/>
      <c r="AA5" s="11">
        <f t="shared" ref="AA5:AA59" si="1">IF(COUNTBLANK(I5:Z5)&lt;=9,SUM(I5:Z5),"Не писал")</f>
        <v>9</v>
      </c>
      <c r="AC5" s="83">
        <v>0</v>
      </c>
      <c r="AD5" s="83">
        <f>COUNTIF(AA$4:AA$59,AC5)</f>
        <v>0</v>
      </c>
      <c r="AE5" s="125">
        <f>AD5/$AD$19</f>
        <v>0</v>
      </c>
    </row>
    <row r="6" spans="1:31" ht="30" customHeight="1" x14ac:dyDescent="0.25">
      <c r="A6" s="4" t="str">
        <f t="shared" ref="A6:G21" si="2">A5</f>
        <v>Московский</v>
      </c>
      <c r="B6" s="12" t="str">
        <f t="shared" si="0"/>
        <v>ГБОУ СОШ №525</v>
      </c>
      <c r="C6" s="6">
        <f t="shared" si="0"/>
        <v>11525</v>
      </c>
      <c r="D6" s="6" t="str">
        <f t="shared" si="0"/>
        <v>СОШ с углуб.</v>
      </c>
      <c r="E6" s="8" t="str">
        <f t="shared" si="0"/>
        <v>3а</v>
      </c>
      <c r="F6" s="8">
        <f t="shared" si="0"/>
        <v>64</v>
      </c>
      <c r="G6" s="8">
        <f t="shared" si="0"/>
        <v>56</v>
      </c>
      <c r="H6" s="8">
        <f t="shared" ref="H6:H59" si="3">H5+1</f>
        <v>11525003</v>
      </c>
      <c r="I6" s="9"/>
      <c r="J6" s="9">
        <v>2</v>
      </c>
      <c r="K6" s="10">
        <v>1</v>
      </c>
      <c r="L6" s="10"/>
      <c r="M6" s="9"/>
      <c r="N6" s="9">
        <v>1</v>
      </c>
      <c r="O6" s="10">
        <v>1</v>
      </c>
      <c r="P6" s="10"/>
      <c r="Q6" s="9">
        <v>2</v>
      </c>
      <c r="R6" s="9"/>
      <c r="S6" s="10"/>
      <c r="T6" s="10">
        <v>0</v>
      </c>
      <c r="U6" s="9"/>
      <c r="V6" s="9">
        <v>1</v>
      </c>
      <c r="W6" s="10"/>
      <c r="X6" s="10">
        <v>2</v>
      </c>
      <c r="Y6" s="9">
        <v>1</v>
      </c>
      <c r="Z6" s="9"/>
      <c r="AA6" s="11">
        <f t="shared" si="1"/>
        <v>11</v>
      </c>
      <c r="AC6" s="83">
        <v>1</v>
      </c>
      <c r="AD6" s="83">
        <f t="shared" ref="AD6:AD18" si="4">COUNTIF(AA$4:AA$59,AC6)</f>
        <v>0</v>
      </c>
      <c r="AE6" s="125">
        <f t="shared" ref="AE6:AE18" si="5">AD6/$AD$19</f>
        <v>0</v>
      </c>
    </row>
    <row r="7" spans="1:31" ht="30" customHeight="1" x14ac:dyDescent="0.25">
      <c r="A7" s="4" t="str">
        <f t="shared" si="2"/>
        <v>Московский</v>
      </c>
      <c r="B7" s="12" t="str">
        <f t="shared" si="0"/>
        <v>ГБОУ СОШ №525</v>
      </c>
      <c r="C7" s="6">
        <f t="shared" si="0"/>
        <v>11525</v>
      </c>
      <c r="D7" s="6" t="str">
        <f t="shared" si="0"/>
        <v>СОШ с углуб.</v>
      </c>
      <c r="E7" s="8" t="str">
        <f t="shared" si="0"/>
        <v>3а</v>
      </c>
      <c r="F7" s="8">
        <f t="shared" si="0"/>
        <v>64</v>
      </c>
      <c r="G7" s="8">
        <f t="shared" si="0"/>
        <v>56</v>
      </c>
      <c r="H7" s="8">
        <f t="shared" si="3"/>
        <v>11525004</v>
      </c>
      <c r="I7" s="9"/>
      <c r="J7" s="9">
        <v>0</v>
      </c>
      <c r="K7" s="10">
        <v>1</v>
      </c>
      <c r="L7" s="10"/>
      <c r="M7" s="9"/>
      <c r="N7" s="9">
        <v>1</v>
      </c>
      <c r="O7" s="10">
        <v>2</v>
      </c>
      <c r="P7" s="10"/>
      <c r="Q7" s="9">
        <v>2</v>
      </c>
      <c r="R7" s="9"/>
      <c r="S7" s="10"/>
      <c r="T7" s="10">
        <v>1</v>
      </c>
      <c r="U7" s="9"/>
      <c r="V7" s="9">
        <v>0</v>
      </c>
      <c r="W7" s="10">
        <v>2</v>
      </c>
      <c r="X7" s="10"/>
      <c r="Y7" s="9">
        <v>1</v>
      </c>
      <c r="Z7" s="9"/>
      <c r="AA7" s="11">
        <f t="shared" si="1"/>
        <v>10</v>
      </c>
      <c r="AC7" s="83">
        <v>2</v>
      </c>
      <c r="AD7" s="83">
        <f t="shared" si="4"/>
        <v>0</v>
      </c>
      <c r="AE7" s="125">
        <f t="shared" si="5"/>
        <v>0</v>
      </c>
    </row>
    <row r="8" spans="1:31" ht="30" customHeight="1" x14ac:dyDescent="0.25">
      <c r="A8" s="4" t="str">
        <f t="shared" si="2"/>
        <v>Московский</v>
      </c>
      <c r="B8" s="12" t="str">
        <f t="shared" si="0"/>
        <v>ГБОУ СОШ №525</v>
      </c>
      <c r="C8" s="6">
        <f t="shared" si="0"/>
        <v>11525</v>
      </c>
      <c r="D8" s="6" t="str">
        <f t="shared" si="0"/>
        <v>СОШ с углуб.</v>
      </c>
      <c r="E8" s="8" t="str">
        <f t="shared" si="0"/>
        <v>3а</v>
      </c>
      <c r="F8" s="8">
        <f t="shared" si="0"/>
        <v>64</v>
      </c>
      <c r="G8" s="8">
        <f t="shared" si="0"/>
        <v>56</v>
      </c>
      <c r="H8" s="8">
        <f t="shared" si="3"/>
        <v>11525005</v>
      </c>
      <c r="I8" s="9"/>
      <c r="J8" s="9">
        <v>0</v>
      </c>
      <c r="K8" s="10"/>
      <c r="L8" s="10">
        <v>0</v>
      </c>
      <c r="M8" s="9">
        <v>1</v>
      </c>
      <c r="N8" s="9"/>
      <c r="O8" s="10">
        <v>1</v>
      </c>
      <c r="P8" s="10"/>
      <c r="Q8" s="9">
        <v>2</v>
      </c>
      <c r="R8" s="9"/>
      <c r="S8" s="10"/>
      <c r="T8" s="10">
        <v>1</v>
      </c>
      <c r="U8" s="9"/>
      <c r="V8" s="9">
        <v>1</v>
      </c>
      <c r="W8" s="10"/>
      <c r="X8" s="10">
        <v>1</v>
      </c>
      <c r="Y8" s="9"/>
      <c r="Z8" s="9">
        <v>0</v>
      </c>
      <c r="AA8" s="11">
        <f t="shared" si="1"/>
        <v>7</v>
      </c>
      <c r="AC8" s="83">
        <v>3</v>
      </c>
      <c r="AD8" s="83">
        <f t="shared" si="4"/>
        <v>1</v>
      </c>
      <c r="AE8" s="125">
        <f t="shared" si="5"/>
        <v>1.7857142857142856E-2</v>
      </c>
    </row>
    <row r="9" spans="1:31" ht="30" customHeight="1" x14ac:dyDescent="0.25">
      <c r="A9" s="4" t="str">
        <f t="shared" si="2"/>
        <v>Московский</v>
      </c>
      <c r="B9" s="12" t="str">
        <f t="shared" si="0"/>
        <v>ГБОУ СОШ №525</v>
      </c>
      <c r="C9" s="6">
        <f t="shared" si="0"/>
        <v>11525</v>
      </c>
      <c r="D9" s="6" t="str">
        <f t="shared" si="0"/>
        <v>СОШ с углуб.</v>
      </c>
      <c r="E9" s="8" t="str">
        <f t="shared" si="0"/>
        <v>3а</v>
      </c>
      <c r="F9" s="8">
        <f t="shared" si="0"/>
        <v>64</v>
      </c>
      <c r="G9" s="8">
        <f t="shared" si="0"/>
        <v>56</v>
      </c>
      <c r="H9" s="8">
        <f t="shared" si="3"/>
        <v>11525006</v>
      </c>
      <c r="I9" s="9">
        <v>2</v>
      </c>
      <c r="J9" s="9"/>
      <c r="K9" s="10"/>
      <c r="L9" s="10">
        <v>1</v>
      </c>
      <c r="M9" s="9"/>
      <c r="N9" s="9">
        <v>0</v>
      </c>
      <c r="O9" s="10">
        <v>1</v>
      </c>
      <c r="P9" s="10"/>
      <c r="Q9" s="9">
        <v>2</v>
      </c>
      <c r="R9" s="9"/>
      <c r="S9" s="10"/>
      <c r="T9" s="10">
        <v>1</v>
      </c>
      <c r="U9" s="9">
        <v>1</v>
      </c>
      <c r="V9" s="9"/>
      <c r="W9" s="10"/>
      <c r="X9" s="10">
        <v>2</v>
      </c>
      <c r="Y9" s="9">
        <v>1</v>
      </c>
      <c r="Z9" s="9"/>
      <c r="AA9" s="11">
        <f t="shared" si="1"/>
        <v>11</v>
      </c>
      <c r="AC9" s="83">
        <v>4</v>
      </c>
      <c r="AD9" s="83">
        <f t="shared" si="4"/>
        <v>1</v>
      </c>
      <c r="AE9" s="125">
        <f t="shared" si="5"/>
        <v>1.7857142857142856E-2</v>
      </c>
    </row>
    <row r="10" spans="1:31" ht="30" customHeight="1" x14ac:dyDescent="0.25">
      <c r="A10" s="4" t="str">
        <f t="shared" si="2"/>
        <v>Московский</v>
      </c>
      <c r="B10" s="12" t="str">
        <f t="shared" si="0"/>
        <v>ГБОУ СОШ №525</v>
      </c>
      <c r="C10" s="6">
        <f t="shared" si="0"/>
        <v>11525</v>
      </c>
      <c r="D10" s="6" t="str">
        <f t="shared" si="0"/>
        <v>СОШ с углуб.</v>
      </c>
      <c r="E10" s="8" t="str">
        <f t="shared" si="0"/>
        <v>3а</v>
      </c>
      <c r="F10" s="8">
        <f t="shared" si="0"/>
        <v>64</v>
      </c>
      <c r="G10" s="8">
        <f t="shared" si="0"/>
        <v>56</v>
      </c>
      <c r="H10" s="8">
        <f t="shared" si="3"/>
        <v>11525007</v>
      </c>
      <c r="I10" s="9"/>
      <c r="J10" s="9">
        <v>2</v>
      </c>
      <c r="K10" s="10">
        <v>1</v>
      </c>
      <c r="L10" s="10"/>
      <c r="M10" s="9"/>
      <c r="N10" s="9">
        <v>1</v>
      </c>
      <c r="O10" s="10">
        <v>2</v>
      </c>
      <c r="P10" s="10"/>
      <c r="Q10" s="9">
        <v>0</v>
      </c>
      <c r="R10" s="9"/>
      <c r="S10" s="10">
        <v>1</v>
      </c>
      <c r="T10" s="10"/>
      <c r="U10" s="9"/>
      <c r="V10" s="9">
        <v>0</v>
      </c>
      <c r="W10" s="10">
        <v>2</v>
      </c>
      <c r="X10" s="10"/>
      <c r="Y10" s="9">
        <v>1</v>
      </c>
      <c r="Z10" s="9"/>
      <c r="AA10" s="11">
        <f t="shared" si="1"/>
        <v>10</v>
      </c>
      <c r="AC10" s="83">
        <v>5</v>
      </c>
      <c r="AD10" s="83">
        <f t="shared" si="4"/>
        <v>1</v>
      </c>
      <c r="AE10" s="125">
        <f t="shared" si="5"/>
        <v>1.7857142857142856E-2</v>
      </c>
    </row>
    <row r="11" spans="1:31" ht="30" customHeight="1" x14ac:dyDescent="0.25">
      <c r="A11" s="4" t="str">
        <f t="shared" si="2"/>
        <v>Московский</v>
      </c>
      <c r="B11" s="12" t="str">
        <f t="shared" si="0"/>
        <v>ГБОУ СОШ №525</v>
      </c>
      <c r="C11" s="6">
        <f t="shared" si="0"/>
        <v>11525</v>
      </c>
      <c r="D11" s="6" t="str">
        <f t="shared" si="0"/>
        <v>СОШ с углуб.</v>
      </c>
      <c r="E11" s="8" t="str">
        <f t="shared" si="0"/>
        <v>3а</v>
      </c>
      <c r="F11" s="8">
        <f t="shared" si="0"/>
        <v>64</v>
      </c>
      <c r="G11" s="8">
        <f t="shared" si="0"/>
        <v>56</v>
      </c>
      <c r="H11" s="8">
        <f t="shared" si="3"/>
        <v>11525008</v>
      </c>
      <c r="I11" s="9"/>
      <c r="J11" s="9">
        <v>1</v>
      </c>
      <c r="K11" s="10">
        <v>1</v>
      </c>
      <c r="L11" s="10"/>
      <c r="M11" s="9">
        <v>1</v>
      </c>
      <c r="N11" s="9"/>
      <c r="O11" s="10">
        <v>1</v>
      </c>
      <c r="P11" s="10"/>
      <c r="Q11" s="9">
        <v>1</v>
      </c>
      <c r="R11" s="9"/>
      <c r="S11" s="10">
        <v>1</v>
      </c>
      <c r="T11" s="10"/>
      <c r="U11" s="9">
        <v>1</v>
      </c>
      <c r="V11" s="9"/>
      <c r="W11" s="10">
        <v>2</v>
      </c>
      <c r="X11" s="10"/>
      <c r="Y11" s="9">
        <v>1</v>
      </c>
      <c r="Z11" s="9"/>
      <c r="AA11" s="11">
        <f t="shared" si="1"/>
        <v>10</v>
      </c>
      <c r="AC11" s="83">
        <v>6</v>
      </c>
      <c r="AD11" s="83">
        <f t="shared" si="4"/>
        <v>1</v>
      </c>
      <c r="AE11" s="125">
        <f t="shared" si="5"/>
        <v>1.7857142857142856E-2</v>
      </c>
    </row>
    <row r="12" spans="1:31" ht="30" customHeight="1" x14ac:dyDescent="0.25">
      <c r="A12" s="4" t="str">
        <f t="shared" si="2"/>
        <v>Московский</v>
      </c>
      <c r="B12" s="12" t="str">
        <f t="shared" si="0"/>
        <v>ГБОУ СОШ №525</v>
      </c>
      <c r="C12" s="6">
        <f t="shared" si="0"/>
        <v>11525</v>
      </c>
      <c r="D12" s="6" t="str">
        <f t="shared" si="0"/>
        <v>СОШ с углуб.</v>
      </c>
      <c r="E12" s="8" t="str">
        <f t="shared" si="0"/>
        <v>3а</v>
      </c>
      <c r="F12" s="8">
        <f t="shared" si="0"/>
        <v>64</v>
      </c>
      <c r="G12" s="8">
        <f t="shared" si="0"/>
        <v>56</v>
      </c>
      <c r="H12" s="8">
        <f t="shared" si="3"/>
        <v>11525009</v>
      </c>
      <c r="I12" s="9">
        <v>2</v>
      </c>
      <c r="J12" s="9"/>
      <c r="K12" s="10">
        <v>1</v>
      </c>
      <c r="L12" s="10"/>
      <c r="M12" s="9">
        <v>1</v>
      </c>
      <c r="N12" s="9"/>
      <c r="O12" s="10">
        <v>1</v>
      </c>
      <c r="P12" s="10"/>
      <c r="Q12" s="9">
        <v>2</v>
      </c>
      <c r="R12" s="9"/>
      <c r="S12" s="10">
        <v>1</v>
      </c>
      <c r="T12" s="10"/>
      <c r="U12" s="9"/>
      <c r="V12" s="9">
        <v>1</v>
      </c>
      <c r="W12" s="10">
        <v>2</v>
      </c>
      <c r="X12" s="10"/>
      <c r="Y12" s="9">
        <v>1</v>
      </c>
      <c r="Z12" s="9"/>
      <c r="AA12" s="11">
        <f t="shared" si="1"/>
        <v>12</v>
      </c>
      <c r="AC12" s="83">
        <v>7</v>
      </c>
      <c r="AD12" s="83">
        <f t="shared" si="4"/>
        <v>1</v>
      </c>
      <c r="AE12" s="125">
        <f t="shared" si="5"/>
        <v>1.7857142857142856E-2</v>
      </c>
    </row>
    <row r="13" spans="1:31" ht="30" customHeight="1" x14ac:dyDescent="0.25">
      <c r="A13" s="4" t="str">
        <f t="shared" si="2"/>
        <v>Московский</v>
      </c>
      <c r="B13" s="12" t="str">
        <f t="shared" si="0"/>
        <v>ГБОУ СОШ №525</v>
      </c>
      <c r="C13" s="6">
        <f t="shared" si="0"/>
        <v>11525</v>
      </c>
      <c r="D13" s="6" t="str">
        <f t="shared" si="0"/>
        <v>СОШ с углуб.</v>
      </c>
      <c r="E13" s="8" t="str">
        <f t="shared" si="0"/>
        <v>3а</v>
      </c>
      <c r="F13" s="8">
        <f t="shared" si="0"/>
        <v>64</v>
      </c>
      <c r="G13" s="8">
        <f t="shared" si="0"/>
        <v>56</v>
      </c>
      <c r="H13" s="8">
        <f t="shared" si="3"/>
        <v>11525010</v>
      </c>
      <c r="I13" s="9"/>
      <c r="J13" s="9">
        <v>0</v>
      </c>
      <c r="K13" s="10">
        <v>1</v>
      </c>
      <c r="L13" s="10"/>
      <c r="M13" s="9">
        <v>0</v>
      </c>
      <c r="N13" s="9"/>
      <c r="O13" s="10">
        <v>2</v>
      </c>
      <c r="P13" s="10"/>
      <c r="Q13" s="9">
        <v>2</v>
      </c>
      <c r="R13" s="9"/>
      <c r="S13" s="10">
        <v>1</v>
      </c>
      <c r="T13" s="10"/>
      <c r="U13" s="9"/>
      <c r="V13" s="9">
        <v>0</v>
      </c>
      <c r="W13" s="10">
        <v>1</v>
      </c>
      <c r="X13" s="10"/>
      <c r="Y13" s="9">
        <v>1</v>
      </c>
      <c r="Z13" s="9"/>
      <c r="AA13" s="11">
        <f t="shared" si="1"/>
        <v>8</v>
      </c>
      <c r="AC13" s="83">
        <v>8</v>
      </c>
      <c r="AD13" s="83">
        <f t="shared" si="4"/>
        <v>8</v>
      </c>
      <c r="AE13" s="125">
        <f t="shared" si="5"/>
        <v>0.14285714285714285</v>
      </c>
    </row>
    <row r="14" spans="1:31" ht="30" customHeight="1" x14ac:dyDescent="0.25">
      <c r="A14" s="4" t="str">
        <f t="shared" si="2"/>
        <v>Московский</v>
      </c>
      <c r="B14" s="12" t="str">
        <f t="shared" si="0"/>
        <v>ГБОУ СОШ №525</v>
      </c>
      <c r="C14" s="6">
        <f t="shared" si="0"/>
        <v>11525</v>
      </c>
      <c r="D14" s="6" t="str">
        <f t="shared" si="0"/>
        <v>СОШ с углуб.</v>
      </c>
      <c r="E14" s="8" t="str">
        <f t="shared" si="0"/>
        <v>3а</v>
      </c>
      <c r="F14" s="8">
        <f t="shared" si="0"/>
        <v>64</v>
      </c>
      <c r="G14" s="8">
        <f t="shared" si="0"/>
        <v>56</v>
      </c>
      <c r="H14" s="8">
        <f t="shared" si="3"/>
        <v>11525011</v>
      </c>
      <c r="I14" s="9"/>
      <c r="J14" s="9">
        <v>0</v>
      </c>
      <c r="K14" s="10">
        <v>1</v>
      </c>
      <c r="L14" s="10"/>
      <c r="M14" s="9">
        <v>1</v>
      </c>
      <c r="N14" s="9"/>
      <c r="O14" s="10">
        <v>1</v>
      </c>
      <c r="P14" s="10"/>
      <c r="Q14" s="9">
        <v>2</v>
      </c>
      <c r="R14" s="9"/>
      <c r="S14" s="10">
        <v>1</v>
      </c>
      <c r="T14" s="10"/>
      <c r="U14" s="9"/>
      <c r="V14" s="9">
        <v>0</v>
      </c>
      <c r="W14" s="10">
        <v>2</v>
      </c>
      <c r="X14" s="10"/>
      <c r="Y14" s="9">
        <v>1</v>
      </c>
      <c r="Z14" s="9"/>
      <c r="AA14" s="11">
        <f t="shared" si="1"/>
        <v>9</v>
      </c>
      <c r="AC14" s="83">
        <v>9</v>
      </c>
      <c r="AD14" s="83">
        <f t="shared" si="4"/>
        <v>5</v>
      </c>
      <c r="AE14" s="125">
        <f t="shared" si="5"/>
        <v>8.9285714285714288E-2</v>
      </c>
    </row>
    <row r="15" spans="1:31" ht="30" customHeight="1" x14ac:dyDescent="0.25">
      <c r="A15" s="4" t="str">
        <f t="shared" si="2"/>
        <v>Московский</v>
      </c>
      <c r="B15" s="12" t="str">
        <f t="shared" si="0"/>
        <v>ГБОУ СОШ №525</v>
      </c>
      <c r="C15" s="6">
        <f t="shared" si="0"/>
        <v>11525</v>
      </c>
      <c r="D15" s="6" t="str">
        <f t="shared" si="0"/>
        <v>СОШ с углуб.</v>
      </c>
      <c r="E15" s="8" t="str">
        <f t="shared" si="0"/>
        <v>3а</v>
      </c>
      <c r="F15" s="8">
        <f t="shared" si="0"/>
        <v>64</v>
      </c>
      <c r="G15" s="8">
        <f t="shared" si="0"/>
        <v>56</v>
      </c>
      <c r="H15" s="8">
        <f t="shared" si="3"/>
        <v>11525012</v>
      </c>
      <c r="I15" s="9"/>
      <c r="J15" s="9">
        <v>2</v>
      </c>
      <c r="K15" s="10">
        <v>1</v>
      </c>
      <c r="L15" s="10"/>
      <c r="M15" s="9">
        <v>1</v>
      </c>
      <c r="N15" s="9"/>
      <c r="O15" s="10">
        <v>2</v>
      </c>
      <c r="P15" s="10"/>
      <c r="Q15" s="9">
        <v>2</v>
      </c>
      <c r="R15" s="9"/>
      <c r="S15" s="10">
        <v>1</v>
      </c>
      <c r="T15" s="10"/>
      <c r="U15" s="9">
        <v>1</v>
      </c>
      <c r="V15" s="9"/>
      <c r="W15" s="10">
        <v>2</v>
      </c>
      <c r="X15" s="10"/>
      <c r="Y15" s="9">
        <v>1</v>
      </c>
      <c r="Z15" s="9"/>
      <c r="AA15" s="11">
        <f t="shared" si="1"/>
        <v>13</v>
      </c>
      <c r="AC15" s="83">
        <v>10</v>
      </c>
      <c r="AD15" s="83">
        <f t="shared" si="4"/>
        <v>12</v>
      </c>
      <c r="AE15" s="125">
        <f t="shared" si="5"/>
        <v>0.21428571428571427</v>
      </c>
    </row>
    <row r="16" spans="1:31" ht="30" customHeight="1" x14ac:dyDescent="0.25">
      <c r="A16" s="4" t="str">
        <f t="shared" si="2"/>
        <v>Московский</v>
      </c>
      <c r="B16" s="12" t="str">
        <f t="shared" si="0"/>
        <v>ГБОУ СОШ №525</v>
      </c>
      <c r="C16" s="6">
        <f t="shared" si="0"/>
        <v>11525</v>
      </c>
      <c r="D16" s="6" t="str">
        <f t="shared" si="0"/>
        <v>СОШ с углуб.</v>
      </c>
      <c r="E16" s="8" t="str">
        <f t="shared" si="0"/>
        <v>3а</v>
      </c>
      <c r="F16" s="8">
        <f t="shared" si="0"/>
        <v>64</v>
      </c>
      <c r="G16" s="8">
        <f t="shared" si="0"/>
        <v>56</v>
      </c>
      <c r="H16" s="8">
        <f t="shared" si="3"/>
        <v>11525013</v>
      </c>
      <c r="I16" s="9"/>
      <c r="J16" s="9">
        <v>2</v>
      </c>
      <c r="K16" s="10">
        <v>1</v>
      </c>
      <c r="L16" s="10"/>
      <c r="M16" s="9">
        <v>1</v>
      </c>
      <c r="N16" s="9"/>
      <c r="O16" s="10">
        <v>1</v>
      </c>
      <c r="P16" s="10"/>
      <c r="Q16" s="9">
        <v>1</v>
      </c>
      <c r="R16" s="9"/>
      <c r="S16" s="10"/>
      <c r="T16" s="10">
        <v>0</v>
      </c>
      <c r="U16" s="9"/>
      <c r="V16" s="9">
        <v>0</v>
      </c>
      <c r="W16" s="10">
        <v>2</v>
      </c>
      <c r="X16" s="10"/>
      <c r="Y16" s="9">
        <v>1</v>
      </c>
      <c r="Z16" s="9"/>
      <c r="AA16" s="11">
        <f t="shared" si="1"/>
        <v>9</v>
      </c>
      <c r="AC16" s="83">
        <v>11</v>
      </c>
      <c r="AD16" s="83">
        <f t="shared" si="4"/>
        <v>9</v>
      </c>
      <c r="AE16" s="125">
        <f t="shared" si="5"/>
        <v>0.16071428571428573</v>
      </c>
    </row>
    <row r="17" spans="1:31" ht="30" customHeight="1" x14ac:dyDescent="0.25">
      <c r="A17" s="4" t="str">
        <f t="shared" si="2"/>
        <v>Московский</v>
      </c>
      <c r="B17" s="12" t="str">
        <f t="shared" si="0"/>
        <v>ГБОУ СОШ №525</v>
      </c>
      <c r="C17" s="6">
        <f t="shared" si="0"/>
        <v>11525</v>
      </c>
      <c r="D17" s="6" t="str">
        <f t="shared" si="0"/>
        <v>СОШ с углуб.</v>
      </c>
      <c r="E17" s="8" t="str">
        <f t="shared" si="0"/>
        <v>3а</v>
      </c>
      <c r="F17" s="8">
        <f t="shared" si="0"/>
        <v>64</v>
      </c>
      <c r="G17" s="8">
        <f t="shared" si="0"/>
        <v>56</v>
      </c>
      <c r="H17" s="8">
        <f t="shared" si="3"/>
        <v>11525014</v>
      </c>
      <c r="I17" s="9"/>
      <c r="J17" s="9">
        <v>2</v>
      </c>
      <c r="K17" s="10">
        <v>0</v>
      </c>
      <c r="L17" s="10"/>
      <c r="M17" s="9"/>
      <c r="N17" s="9">
        <v>1</v>
      </c>
      <c r="O17" s="10">
        <v>2</v>
      </c>
      <c r="P17" s="10"/>
      <c r="Q17" s="9">
        <v>1</v>
      </c>
      <c r="R17" s="9"/>
      <c r="S17" s="10">
        <v>1</v>
      </c>
      <c r="T17" s="10"/>
      <c r="U17" s="9"/>
      <c r="V17" s="9">
        <v>0</v>
      </c>
      <c r="W17" s="10"/>
      <c r="X17" s="10">
        <v>2</v>
      </c>
      <c r="Y17" s="9">
        <v>1</v>
      </c>
      <c r="Z17" s="9"/>
      <c r="AA17" s="11">
        <f t="shared" si="1"/>
        <v>10</v>
      </c>
      <c r="AC17" s="83">
        <v>12</v>
      </c>
      <c r="AD17" s="83">
        <f t="shared" si="4"/>
        <v>7</v>
      </c>
      <c r="AE17" s="125">
        <f t="shared" si="5"/>
        <v>0.125</v>
      </c>
    </row>
    <row r="18" spans="1:31" ht="30" customHeight="1" x14ac:dyDescent="0.25">
      <c r="A18" s="4" t="str">
        <f t="shared" si="2"/>
        <v>Московский</v>
      </c>
      <c r="B18" s="12" t="str">
        <f t="shared" si="0"/>
        <v>ГБОУ СОШ №525</v>
      </c>
      <c r="C18" s="6">
        <f t="shared" si="0"/>
        <v>11525</v>
      </c>
      <c r="D18" s="6" t="str">
        <f t="shared" si="0"/>
        <v>СОШ с углуб.</v>
      </c>
      <c r="E18" s="8" t="str">
        <f t="shared" si="0"/>
        <v>3а</v>
      </c>
      <c r="F18" s="8">
        <f t="shared" si="0"/>
        <v>64</v>
      </c>
      <c r="G18" s="8">
        <f t="shared" si="0"/>
        <v>56</v>
      </c>
      <c r="H18" s="8">
        <f t="shared" si="3"/>
        <v>11525015</v>
      </c>
      <c r="I18" s="9">
        <v>1</v>
      </c>
      <c r="J18" s="9"/>
      <c r="K18" s="10"/>
      <c r="L18" s="10">
        <v>0</v>
      </c>
      <c r="M18" s="9">
        <v>1</v>
      </c>
      <c r="N18" s="9"/>
      <c r="O18" s="10">
        <v>1</v>
      </c>
      <c r="P18" s="10"/>
      <c r="Q18" s="9">
        <v>0</v>
      </c>
      <c r="R18" s="9"/>
      <c r="S18" s="10"/>
      <c r="T18" s="10">
        <v>0</v>
      </c>
      <c r="U18" s="9"/>
      <c r="V18" s="9">
        <v>0</v>
      </c>
      <c r="W18" s="10"/>
      <c r="X18" s="10">
        <v>0</v>
      </c>
      <c r="Y18" s="9">
        <v>0</v>
      </c>
      <c r="Z18" s="9"/>
      <c r="AA18" s="11">
        <f t="shared" si="1"/>
        <v>3</v>
      </c>
      <c r="AC18" s="83">
        <v>13</v>
      </c>
      <c r="AD18" s="83">
        <f t="shared" si="4"/>
        <v>10</v>
      </c>
      <c r="AE18" s="125">
        <f t="shared" si="5"/>
        <v>0.17857142857142858</v>
      </c>
    </row>
    <row r="19" spans="1:31" ht="30" customHeight="1" x14ac:dyDescent="0.25">
      <c r="A19" s="4" t="str">
        <f t="shared" si="2"/>
        <v>Московский</v>
      </c>
      <c r="B19" s="12" t="str">
        <f t="shared" si="0"/>
        <v>ГБОУ СОШ №525</v>
      </c>
      <c r="C19" s="6">
        <f t="shared" si="0"/>
        <v>11525</v>
      </c>
      <c r="D19" s="6" t="str">
        <f t="shared" si="0"/>
        <v>СОШ с углуб.</v>
      </c>
      <c r="E19" s="8" t="str">
        <f t="shared" si="0"/>
        <v>3а</v>
      </c>
      <c r="F19" s="8">
        <f t="shared" si="0"/>
        <v>64</v>
      </c>
      <c r="G19" s="8">
        <f t="shared" si="0"/>
        <v>56</v>
      </c>
      <c r="H19" s="8">
        <f t="shared" si="3"/>
        <v>11525016</v>
      </c>
      <c r="I19" s="9"/>
      <c r="J19" s="9">
        <v>1</v>
      </c>
      <c r="K19" s="10">
        <v>1</v>
      </c>
      <c r="L19" s="10"/>
      <c r="M19" s="9"/>
      <c r="N19" s="9">
        <v>1</v>
      </c>
      <c r="O19" s="10">
        <v>2</v>
      </c>
      <c r="P19" s="10"/>
      <c r="Q19" s="9">
        <v>2</v>
      </c>
      <c r="R19" s="9"/>
      <c r="S19" s="10"/>
      <c r="T19" s="10">
        <v>0</v>
      </c>
      <c r="U19" s="9">
        <v>1</v>
      </c>
      <c r="V19" s="9"/>
      <c r="W19" s="10">
        <v>2</v>
      </c>
      <c r="X19" s="10"/>
      <c r="Y19" s="9"/>
      <c r="Z19" s="9">
        <v>1</v>
      </c>
      <c r="AA19" s="11">
        <f t="shared" si="1"/>
        <v>11</v>
      </c>
      <c r="AC19" s="52"/>
      <c r="AD19" s="85">
        <f>SUM(AD5:AD18)</f>
        <v>56</v>
      </c>
      <c r="AE19" s="52"/>
    </row>
    <row r="20" spans="1:31" ht="30" customHeight="1" x14ac:dyDescent="0.25">
      <c r="A20" s="4" t="str">
        <f t="shared" si="2"/>
        <v>Московский</v>
      </c>
      <c r="B20" s="12" t="str">
        <f t="shared" si="0"/>
        <v>ГБОУ СОШ №525</v>
      </c>
      <c r="C20" s="6">
        <f t="shared" si="0"/>
        <v>11525</v>
      </c>
      <c r="D20" s="6" t="str">
        <f t="shared" si="0"/>
        <v>СОШ с углуб.</v>
      </c>
      <c r="E20" s="8" t="str">
        <f t="shared" si="0"/>
        <v>3а</v>
      </c>
      <c r="F20" s="8">
        <f t="shared" si="0"/>
        <v>64</v>
      </c>
      <c r="G20" s="8">
        <f t="shared" si="0"/>
        <v>56</v>
      </c>
      <c r="H20" s="8">
        <f t="shared" si="3"/>
        <v>11525017</v>
      </c>
      <c r="I20" s="9">
        <v>2</v>
      </c>
      <c r="J20" s="9"/>
      <c r="K20" s="10">
        <v>1</v>
      </c>
      <c r="L20" s="10"/>
      <c r="M20" s="9">
        <v>1</v>
      </c>
      <c r="N20" s="9"/>
      <c r="O20" s="10"/>
      <c r="P20" s="10">
        <v>2</v>
      </c>
      <c r="Q20" s="9">
        <v>2</v>
      </c>
      <c r="R20" s="9"/>
      <c r="S20" s="10">
        <v>1</v>
      </c>
      <c r="T20" s="10"/>
      <c r="U20" s="9"/>
      <c r="V20" s="9">
        <v>1</v>
      </c>
      <c r="W20" s="10">
        <v>2</v>
      </c>
      <c r="X20" s="10"/>
      <c r="Y20" s="9">
        <v>1</v>
      </c>
      <c r="Z20" s="9"/>
      <c r="AA20" s="11">
        <f t="shared" si="1"/>
        <v>13</v>
      </c>
    </row>
    <row r="21" spans="1:31" ht="30" customHeight="1" x14ac:dyDescent="0.25">
      <c r="A21" s="4" t="str">
        <f t="shared" si="2"/>
        <v>Московский</v>
      </c>
      <c r="B21" s="12" t="str">
        <f t="shared" si="2"/>
        <v>ГБОУ СОШ №525</v>
      </c>
      <c r="C21" s="6">
        <f t="shared" si="2"/>
        <v>11525</v>
      </c>
      <c r="D21" s="6" t="str">
        <f t="shared" si="2"/>
        <v>СОШ с углуб.</v>
      </c>
      <c r="E21" s="8" t="str">
        <f t="shared" si="2"/>
        <v>3а</v>
      </c>
      <c r="F21" s="8">
        <f t="shared" si="2"/>
        <v>64</v>
      </c>
      <c r="G21" s="8">
        <f t="shared" si="2"/>
        <v>56</v>
      </c>
      <c r="H21" s="8">
        <f t="shared" si="3"/>
        <v>11525018</v>
      </c>
      <c r="I21" s="9"/>
      <c r="J21" s="9">
        <v>2</v>
      </c>
      <c r="K21" s="10">
        <v>1</v>
      </c>
      <c r="L21" s="10"/>
      <c r="M21" s="9"/>
      <c r="N21" s="9">
        <v>1</v>
      </c>
      <c r="O21" s="10">
        <v>2</v>
      </c>
      <c r="P21" s="10"/>
      <c r="Q21" s="9">
        <v>2</v>
      </c>
      <c r="R21" s="9"/>
      <c r="S21" s="10">
        <v>1</v>
      </c>
      <c r="T21" s="10"/>
      <c r="U21" s="9"/>
      <c r="V21" s="9">
        <v>1</v>
      </c>
      <c r="W21" s="10"/>
      <c r="X21" s="10">
        <v>2</v>
      </c>
      <c r="Y21" s="9">
        <v>1</v>
      </c>
      <c r="Z21" s="9"/>
      <c r="AA21" s="11">
        <f t="shared" si="1"/>
        <v>13</v>
      </c>
    </row>
    <row r="22" spans="1:31" ht="30" customHeight="1" x14ac:dyDescent="0.25">
      <c r="A22" s="4" t="str">
        <f t="shared" ref="A22:G37" si="6">A21</f>
        <v>Московский</v>
      </c>
      <c r="B22" s="12" t="str">
        <f t="shared" si="6"/>
        <v>ГБОУ СОШ №525</v>
      </c>
      <c r="C22" s="6">
        <f t="shared" si="6"/>
        <v>11525</v>
      </c>
      <c r="D22" s="6" t="str">
        <f t="shared" si="6"/>
        <v>СОШ с углуб.</v>
      </c>
      <c r="E22" s="8" t="str">
        <f t="shared" si="6"/>
        <v>3а</v>
      </c>
      <c r="F22" s="8">
        <f t="shared" si="6"/>
        <v>64</v>
      </c>
      <c r="G22" s="8">
        <f t="shared" si="6"/>
        <v>56</v>
      </c>
      <c r="H22" s="8">
        <f t="shared" si="3"/>
        <v>11525019</v>
      </c>
      <c r="I22" s="9"/>
      <c r="J22" s="9">
        <v>2</v>
      </c>
      <c r="K22" s="10">
        <v>1</v>
      </c>
      <c r="L22" s="10"/>
      <c r="M22" s="9">
        <v>1</v>
      </c>
      <c r="N22" s="9"/>
      <c r="O22" s="10">
        <v>2</v>
      </c>
      <c r="P22" s="10"/>
      <c r="Q22" s="9">
        <v>2</v>
      </c>
      <c r="R22" s="9"/>
      <c r="S22" s="10">
        <v>1</v>
      </c>
      <c r="T22" s="10"/>
      <c r="U22" s="9">
        <v>1</v>
      </c>
      <c r="V22" s="9"/>
      <c r="W22" s="10">
        <v>2</v>
      </c>
      <c r="X22" s="10"/>
      <c r="Y22" s="9">
        <v>1</v>
      </c>
      <c r="Z22" s="9"/>
      <c r="AA22" s="11">
        <f t="shared" si="1"/>
        <v>13</v>
      </c>
    </row>
    <row r="23" spans="1:31" ht="30" customHeight="1" x14ac:dyDescent="0.25">
      <c r="A23" s="4" t="str">
        <f t="shared" si="6"/>
        <v>Московский</v>
      </c>
      <c r="B23" s="12" t="str">
        <f t="shared" si="6"/>
        <v>ГБОУ СОШ №525</v>
      </c>
      <c r="C23" s="6">
        <f t="shared" si="6"/>
        <v>11525</v>
      </c>
      <c r="D23" s="6" t="str">
        <f t="shared" si="6"/>
        <v>СОШ с углуб.</v>
      </c>
      <c r="E23" s="8" t="str">
        <f t="shared" si="6"/>
        <v>3а</v>
      </c>
      <c r="F23" s="8">
        <f t="shared" si="6"/>
        <v>64</v>
      </c>
      <c r="G23" s="8">
        <f t="shared" si="6"/>
        <v>56</v>
      </c>
      <c r="H23" s="8">
        <f t="shared" si="3"/>
        <v>11525020</v>
      </c>
      <c r="I23" s="9"/>
      <c r="J23" s="9">
        <v>2</v>
      </c>
      <c r="K23" s="10">
        <v>1</v>
      </c>
      <c r="L23" s="10"/>
      <c r="M23" s="9">
        <v>1</v>
      </c>
      <c r="N23" s="9"/>
      <c r="O23" s="10">
        <v>2</v>
      </c>
      <c r="P23" s="10"/>
      <c r="Q23" s="9">
        <v>1</v>
      </c>
      <c r="R23" s="9"/>
      <c r="S23" s="10">
        <v>1</v>
      </c>
      <c r="T23" s="10"/>
      <c r="U23" s="9">
        <v>0</v>
      </c>
      <c r="V23" s="9"/>
      <c r="W23" s="10">
        <v>2</v>
      </c>
      <c r="X23" s="10"/>
      <c r="Y23" s="9"/>
      <c r="Z23" s="9">
        <v>1</v>
      </c>
      <c r="AA23" s="11">
        <f t="shared" si="1"/>
        <v>11</v>
      </c>
    </row>
    <row r="24" spans="1:31" ht="30" customHeight="1" x14ac:dyDescent="0.25">
      <c r="A24" s="4" t="str">
        <f t="shared" si="6"/>
        <v>Московский</v>
      </c>
      <c r="B24" s="12" t="str">
        <f t="shared" si="6"/>
        <v>ГБОУ СОШ №525</v>
      </c>
      <c r="C24" s="6">
        <f t="shared" si="6"/>
        <v>11525</v>
      </c>
      <c r="D24" s="6" t="str">
        <f t="shared" si="6"/>
        <v>СОШ с углуб.</v>
      </c>
      <c r="E24" s="8" t="str">
        <f t="shared" si="6"/>
        <v>3а</v>
      </c>
      <c r="F24" s="8">
        <f t="shared" si="6"/>
        <v>64</v>
      </c>
      <c r="G24" s="8">
        <f t="shared" si="6"/>
        <v>56</v>
      </c>
      <c r="H24" s="8">
        <f t="shared" si="3"/>
        <v>11525021</v>
      </c>
      <c r="I24" s="9"/>
      <c r="J24" s="9">
        <v>0</v>
      </c>
      <c r="K24" s="10">
        <v>1</v>
      </c>
      <c r="L24" s="10"/>
      <c r="M24" s="9">
        <v>1</v>
      </c>
      <c r="N24" s="9"/>
      <c r="O24" s="10">
        <v>1</v>
      </c>
      <c r="P24" s="10"/>
      <c r="Q24" s="9">
        <v>2</v>
      </c>
      <c r="R24" s="9"/>
      <c r="S24" s="10">
        <v>1</v>
      </c>
      <c r="T24" s="10"/>
      <c r="U24" s="9">
        <v>1</v>
      </c>
      <c r="V24" s="9"/>
      <c r="W24" s="10">
        <v>2</v>
      </c>
      <c r="X24" s="10"/>
      <c r="Y24" s="9">
        <v>1</v>
      </c>
      <c r="Z24" s="9"/>
      <c r="AA24" s="11">
        <f t="shared" si="1"/>
        <v>10</v>
      </c>
    </row>
    <row r="25" spans="1:31" ht="30" customHeight="1" x14ac:dyDescent="0.25">
      <c r="A25" s="4" t="str">
        <f t="shared" si="6"/>
        <v>Московский</v>
      </c>
      <c r="B25" s="12" t="str">
        <f t="shared" si="6"/>
        <v>ГБОУ СОШ №525</v>
      </c>
      <c r="C25" s="6">
        <f t="shared" si="6"/>
        <v>11525</v>
      </c>
      <c r="D25" s="6" t="str">
        <f t="shared" si="6"/>
        <v>СОШ с углуб.</v>
      </c>
      <c r="E25" s="8" t="str">
        <f t="shared" si="6"/>
        <v>3а</v>
      </c>
      <c r="F25" s="8">
        <f t="shared" si="6"/>
        <v>64</v>
      </c>
      <c r="G25" s="8">
        <f t="shared" si="6"/>
        <v>56</v>
      </c>
      <c r="H25" s="8">
        <f t="shared" si="3"/>
        <v>11525022</v>
      </c>
      <c r="I25" s="9"/>
      <c r="J25" s="9">
        <v>2</v>
      </c>
      <c r="K25" s="10">
        <v>0</v>
      </c>
      <c r="L25" s="10"/>
      <c r="M25" s="9">
        <v>1</v>
      </c>
      <c r="N25" s="9"/>
      <c r="O25" s="10">
        <v>2</v>
      </c>
      <c r="P25" s="10"/>
      <c r="Q25" s="9">
        <v>2</v>
      </c>
      <c r="R25" s="9"/>
      <c r="S25" s="10"/>
      <c r="T25" s="10">
        <v>1</v>
      </c>
      <c r="U25" s="9"/>
      <c r="V25" s="9">
        <v>0</v>
      </c>
      <c r="W25" s="10">
        <v>2</v>
      </c>
      <c r="X25" s="10"/>
      <c r="Y25" s="9">
        <v>1</v>
      </c>
      <c r="Z25" s="9"/>
      <c r="AA25" s="11">
        <f t="shared" si="1"/>
        <v>11</v>
      </c>
    </row>
    <row r="26" spans="1:31" ht="30" customHeight="1" x14ac:dyDescent="0.25">
      <c r="A26" s="4" t="str">
        <f t="shared" si="6"/>
        <v>Московский</v>
      </c>
      <c r="B26" s="12" t="str">
        <f t="shared" si="6"/>
        <v>ГБОУ СОШ №525</v>
      </c>
      <c r="C26" s="6">
        <f t="shared" si="6"/>
        <v>11525</v>
      </c>
      <c r="D26" s="6" t="str">
        <f t="shared" si="6"/>
        <v>СОШ с углуб.</v>
      </c>
      <c r="E26" s="8" t="str">
        <f t="shared" si="6"/>
        <v>3а</v>
      </c>
      <c r="F26" s="8">
        <f t="shared" si="6"/>
        <v>64</v>
      </c>
      <c r="G26" s="8">
        <f t="shared" si="6"/>
        <v>56</v>
      </c>
      <c r="H26" s="8">
        <f t="shared" si="3"/>
        <v>11525023</v>
      </c>
      <c r="I26" s="9"/>
      <c r="J26" s="9">
        <v>1</v>
      </c>
      <c r="K26" s="10">
        <v>1</v>
      </c>
      <c r="L26" s="10"/>
      <c r="M26" s="9"/>
      <c r="N26" s="9">
        <v>1</v>
      </c>
      <c r="O26" s="10"/>
      <c r="P26" s="10">
        <v>2</v>
      </c>
      <c r="Q26" s="9">
        <v>1</v>
      </c>
      <c r="R26" s="9"/>
      <c r="S26" s="10"/>
      <c r="T26" s="10">
        <v>1</v>
      </c>
      <c r="U26" s="9">
        <v>1</v>
      </c>
      <c r="V26" s="9"/>
      <c r="W26" s="10">
        <v>2</v>
      </c>
      <c r="X26" s="10"/>
      <c r="Y26" s="9">
        <v>1</v>
      </c>
      <c r="Z26" s="9"/>
      <c r="AA26" s="11">
        <f t="shared" si="1"/>
        <v>11</v>
      </c>
    </row>
    <row r="27" spans="1:31" ht="30" customHeight="1" x14ac:dyDescent="0.25">
      <c r="A27" s="4" t="str">
        <f t="shared" si="6"/>
        <v>Московский</v>
      </c>
      <c r="B27" s="12" t="str">
        <f t="shared" si="6"/>
        <v>ГБОУ СОШ №525</v>
      </c>
      <c r="C27" s="6">
        <f t="shared" si="6"/>
        <v>11525</v>
      </c>
      <c r="D27" s="6" t="str">
        <f t="shared" si="6"/>
        <v>СОШ с углуб.</v>
      </c>
      <c r="E27" s="8" t="str">
        <f t="shared" si="6"/>
        <v>3а</v>
      </c>
      <c r="F27" s="8">
        <f t="shared" si="6"/>
        <v>64</v>
      </c>
      <c r="G27" s="8">
        <f t="shared" si="6"/>
        <v>56</v>
      </c>
      <c r="H27" s="8">
        <f t="shared" si="3"/>
        <v>11525024</v>
      </c>
      <c r="I27" s="9"/>
      <c r="J27" s="9">
        <v>2</v>
      </c>
      <c r="K27" s="10">
        <v>1</v>
      </c>
      <c r="L27" s="10"/>
      <c r="M27" s="9"/>
      <c r="N27" s="9">
        <v>1</v>
      </c>
      <c r="O27" s="10">
        <v>2</v>
      </c>
      <c r="P27" s="10"/>
      <c r="Q27" s="9">
        <v>2</v>
      </c>
      <c r="R27" s="9"/>
      <c r="S27" s="10"/>
      <c r="T27" s="10">
        <v>1</v>
      </c>
      <c r="U27" s="9">
        <v>0</v>
      </c>
      <c r="V27" s="9"/>
      <c r="W27" s="10">
        <v>2</v>
      </c>
      <c r="X27" s="10"/>
      <c r="Y27" s="9">
        <v>1</v>
      </c>
      <c r="Z27" s="9"/>
      <c r="AA27" s="11">
        <f t="shared" si="1"/>
        <v>12</v>
      </c>
    </row>
    <row r="28" spans="1:31" ht="30" customHeight="1" x14ac:dyDescent="0.25">
      <c r="A28" s="4" t="str">
        <f t="shared" si="6"/>
        <v>Московский</v>
      </c>
      <c r="B28" s="12" t="str">
        <f t="shared" si="6"/>
        <v>ГБОУ СОШ №525</v>
      </c>
      <c r="C28" s="6">
        <f t="shared" si="6"/>
        <v>11525</v>
      </c>
      <c r="D28" s="6" t="str">
        <f t="shared" si="6"/>
        <v>СОШ с углуб.</v>
      </c>
      <c r="E28" s="8" t="str">
        <f t="shared" si="6"/>
        <v>3а</v>
      </c>
      <c r="F28" s="8">
        <f t="shared" si="6"/>
        <v>64</v>
      </c>
      <c r="G28" s="8">
        <f t="shared" si="6"/>
        <v>56</v>
      </c>
      <c r="H28" s="8">
        <f t="shared" si="3"/>
        <v>11525025</v>
      </c>
      <c r="I28" s="9">
        <v>2</v>
      </c>
      <c r="J28" s="9"/>
      <c r="K28" s="10"/>
      <c r="L28" s="10">
        <v>1</v>
      </c>
      <c r="M28" s="9">
        <v>1</v>
      </c>
      <c r="N28" s="9"/>
      <c r="O28" s="10">
        <v>2</v>
      </c>
      <c r="P28" s="10"/>
      <c r="Q28" s="9">
        <v>2</v>
      </c>
      <c r="R28" s="9"/>
      <c r="S28" s="10">
        <v>1</v>
      </c>
      <c r="T28" s="10"/>
      <c r="U28" s="9">
        <v>0</v>
      </c>
      <c r="V28" s="9"/>
      <c r="W28" s="10">
        <v>2</v>
      </c>
      <c r="X28" s="10"/>
      <c r="Y28" s="9"/>
      <c r="Z28" s="9">
        <v>1</v>
      </c>
      <c r="AA28" s="11">
        <f t="shared" si="1"/>
        <v>12</v>
      </c>
    </row>
    <row r="29" spans="1:31" ht="30" customHeight="1" x14ac:dyDescent="0.25">
      <c r="A29" s="4" t="str">
        <f t="shared" si="6"/>
        <v>Московский</v>
      </c>
      <c r="B29" s="12" t="str">
        <f t="shared" si="6"/>
        <v>ГБОУ СОШ №525</v>
      </c>
      <c r="C29" s="6">
        <f t="shared" si="6"/>
        <v>11525</v>
      </c>
      <c r="D29" s="6" t="str">
        <f t="shared" si="6"/>
        <v>СОШ с углуб.</v>
      </c>
      <c r="E29" s="8" t="str">
        <f t="shared" si="6"/>
        <v>3а</v>
      </c>
      <c r="F29" s="8">
        <f t="shared" si="6"/>
        <v>64</v>
      </c>
      <c r="G29" s="8">
        <f t="shared" si="6"/>
        <v>56</v>
      </c>
      <c r="H29" s="8">
        <f t="shared" si="3"/>
        <v>11525026</v>
      </c>
      <c r="I29" s="9"/>
      <c r="J29" s="9">
        <v>2</v>
      </c>
      <c r="K29" s="10">
        <v>0</v>
      </c>
      <c r="L29" s="10"/>
      <c r="M29" s="9"/>
      <c r="N29" s="9">
        <v>1</v>
      </c>
      <c r="O29" s="10">
        <v>2</v>
      </c>
      <c r="P29" s="10"/>
      <c r="Q29" s="9"/>
      <c r="R29" s="9">
        <v>1</v>
      </c>
      <c r="S29" s="10"/>
      <c r="T29" s="10">
        <v>1</v>
      </c>
      <c r="U29" s="9">
        <v>0</v>
      </c>
      <c r="V29" s="9"/>
      <c r="W29" s="10">
        <v>1</v>
      </c>
      <c r="X29" s="10"/>
      <c r="Y29" s="9">
        <v>1</v>
      </c>
      <c r="Z29" s="9"/>
      <c r="AA29" s="11">
        <f t="shared" si="1"/>
        <v>9</v>
      </c>
    </row>
    <row r="30" spans="1:31" ht="30" customHeight="1" x14ac:dyDescent="0.25">
      <c r="A30" s="4" t="str">
        <f t="shared" si="6"/>
        <v>Московский</v>
      </c>
      <c r="B30" s="12" t="str">
        <f t="shared" si="6"/>
        <v>ГБОУ СОШ №525</v>
      </c>
      <c r="C30" s="6">
        <f t="shared" si="6"/>
        <v>11525</v>
      </c>
      <c r="D30" s="6" t="str">
        <f t="shared" si="6"/>
        <v>СОШ с углуб.</v>
      </c>
      <c r="E30" s="8" t="str">
        <f t="shared" si="6"/>
        <v>3а</v>
      </c>
      <c r="F30" s="8">
        <f t="shared" si="6"/>
        <v>64</v>
      </c>
      <c r="G30" s="8">
        <f t="shared" si="6"/>
        <v>56</v>
      </c>
      <c r="H30" s="8">
        <f t="shared" si="3"/>
        <v>11525027</v>
      </c>
      <c r="I30" s="9"/>
      <c r="J30" s="9">
        <v>2</v>
      </c>
      <c r="K30" s="10">
        <v>1</v>
      </c>
      <c r="L30" s="10"/>
      <c r="M30" s="9">
        <v>0</v>
      </c>
      <c r="N30" s="9"/>
      <c r="O30" s="10">
        <v>2</v>
      </c>
      <c r="P30" s="10"/>
      <c r="Q30" s="9">
        <v>1</v>
      </c>
      <c r="R30" s="9"/>
      <c r="S30" s="10"/>
      <c r="T30" s="10">
        <v>0</v>
      </c>
      <c r="U30" s="9"/>
      <c r="V30" s="9">
        <v>0</v>
      </c>
      <c r="W30" s="10">
        <v>2</v>
      </c>
      <c r="X30" s="10"/>
      <c r="Y30" s="9"/>
      <c r="Z30" s="9">
        <v>1</v>
      </c>
      <c r="AA30" s="11">
        <f t="shared" si="1"/>
        <v>9</v>
      </c>
    </row>
    <row r="31" spans="1:31" ht="30" customHeight="1" x14ac:dyDescent="0.25">
      <c r="A31" s="4" t="str">
        <f t="shared" si="6"/>
        <v>Московский</v>
      </c>
      <c r="B31" s="12" t="str">
        <f t="shared" si="6"/>
        <v>ГБОУ СОШ №525</v>
      </c>
      <c r="C31" s="6">
        <f t="shared" si="6"/>
        <v>11525</v>
      </c>
      <c r="D31" s="6" t="str">
        <f t="shared" si="6"/>
        <v>СОШ с углуб.</v>
      </c>
      <c r="E31" s="8" t="str">
        <f t="shared" si="6"/>
        <v>3а</v>
      </c>
      <c r="F31" s="8">
        <f t="shared" si="6"/>
        <v>64</v>
      </c>
      <c r="G31" s="8">
        <f t="shared" si="6"/>
        <v>56</v>
      </c>
      <c r="H31" s="8">
        <f t="shared" si="3"/>
        <v>11525028</v>
      </c>
      <c r="I31" s="9"/>
      <c r="J31" s="9">
        <v>2</v>
      </c>
      <c r="K31" s="10">
        <v>1</v>
      </c>
      <c r="L31" s="10"/>
      <c r="M31" s="9">
        <v>1</v>
      </c>
      <c r="N31" s="9"/>
      <c r="O31" s="10">
        <v>2</v>
      </c>
      <c r="P31" s="10"/>
      <c r="Q31" s="9">
        <v>2</v>
      </c>
      <c r="R31" s="9"/>
      <c r="S31" s="10"/>
      <c r="T31" s="10">
        <v>1</v>
      </c>
      <c r="U31" s="9"/>
      <c r="V31" s="9">
        <v>0</v>
      </c>
      <c r="W31" s="10">
        <v>2</v>
      </c>
      <c r="X31" s="10"/>
      <c r="Y31" s="9">
        <v>1</v>
      </c>
      <c r="Z31" s="9"/>
      <c r="AA31" s="11">
        <f t="shared" si="1"/>
        <v>12</v>
      </c>
    </row>
    <row r="32" spans="1:31" ht="30" customHeight="1" x14ac:dyDescent="0.25">
      <c r="A32" s="4" t="str">
        <f t="shared" si="6"/>
        <v>Московский</v>
      </c>
      <c r="B32" s="12" t="str">
        <f t="shared" si="6"/>
        <v>ГБОУ СОШ №525</v>
      </c>
      <c r="C32" s="6">
        <f t="shared" si="6"/>
        <v>11525</v>
      </c>
      <c r="D32" s="6" t="str">
        <f t="shared" si="6"/>
        <v>СОШ с углуб.</v>
      </c>
      <c r="E32" s="8" t="str">
        <f t="shared" si="6"/>
        <v>3а</v>
      </c>
      <c r="F32" s="8">
        <f t="shared" si="6"/>
        <v>64</v>
      </c>
      <c r="G32" s="8">
        <f t="shared" si="6"/>
        <v>56</v>
      </c>
      <c r="H32" s="8">
        <f t="shared" si="3"/>
        <v>11525029</v>
      </c>
      <c r="I32" s="9"/>
      <c r="J32" s="9">
        <v>2</v>
      </c>
      <c r="K32" s="10">
        <v>0</v>
      </c>
      <c r="L32" s="10"/>
      <c r="M32" s="9">
        <v>0</v>
      </c>
      <c r="N32" s="9"/>
      <c r="O32" s="10">
        <v>2</v>
      </c>
      <c r="P32" s="10"/>
      <c r="Q32" s="9">
        <v>2</v>
      </c>
      <c r="R32" s="9"/>
      <c r="S32" s="10">
        <v>1</v>
      </c>
      <c r="T32" s="10"/>
      <c r="U32" s="9"/>
      <c r="V32" s="9">
        <v>0</v>
      </c>
      <c r="W32" s="10">
        <v>2</v>
      </c>
      <c r="X32" s="10"/>
      <c r="Y32" s="9">
        <v>1</v>
      </c>
      <c r="Z32" s="9"/>
      <c r="AA32" s="11">
        <f t="shared" si="1"/>
        <v>10</v>
      </c>
    </row>
    <row r="33" spans="1:27" ht="30" customHeight="1" x14ac:dyDescent="0.25">
      <c r="A33" s="4" t="str">
        <f t="shared" si="6"/>
        <v>Московский</v>
      </c>
      <c r="B33" s="12" t="str">
        <f t="shared" si="6"/>
        <v>ГБОУ СОШ №525</v>
      </c>
      <c r="C33" s="6">
        <f t="shared" si="6"/>
        <v>11525</v>
      </c>
      <c r="D33" s="6" t="str">
        <f t="shared" si="6"/>
        <v>СОШ с углуб.</v>
      </c>
      <c r="E33" s="8" t="str">
        <f t="shared" si="6"/>
        <v>3а</v>
      </c>
      <c r="F33" s="8">
        <f t="shared" si="6"/>
        <v>64</v>
      </c>
      <c r="G33" s="8">
        <f t="shared" si="6"/>
        <v>56</v>
      </c>
      <c r="H33" s="8">
        <f t="shared" si="3"/>
        <v>11525030</v>
      </c>
      <c r="I33" s="9"/>
      <c r="J33" s="9">
        <v>2</v>
      </c>
      <c r="K33" s="10">
        <v>1</v>
      </c>
      <c r="L33" s="10"/>
      <c r="M33" s="9"/>
      <c r="N33" s="9">
        <v>0</v>
      </c>
      <c r="O33" s="10">
        <v>2</v>
      </c>
      <c r="P33" s="10"/>
      <c r="Q33" s="9">
        <v>2</v>
      </c>
      <c r="R33" s="9"/>
      <c r="S33" s="10"/>
      <c r="T33" s="10">
        <v>0</v>
      </c>
      <c r="U33" s="9"/>
      <c r="V33" s="9">
        <v>0</v>
      </c>
      <c r="W33" s="10">
        <v>0</v>
      </c>
      <c r="X33" s="10"/>
      <c r="Y33" s="9"/>
      <c r="Z33" s="9">
        <v>1</v>
      </c>
      <c r="AA33" s="11">
        <f t="shared" si="1"/>
        <v>8</v>
      </c>
    </row>
    <row r="34" spans="1:27" ht="30" customHeight="1" x14ac:dyDescent="0.25">
      <c r="A34" s="4" t="str">
        <f t="shared" si="6"/>
        <v>Московский</v>
      </c>
      <c r="B34" s="12" t="str">
        <f t="shared" si="6"/>
        <v>ГБОУ СОШ №525</v>
      </c>
      <c r="C34" s="6">
        <f t="shared" si="6"/>
        <v>11525</v>
      </c>
      <c r="D34" s="6" t="str">
        <f t="shared" si="6"/>
        <v>СОШ с углуб.</v>
      </c>
      <c r="E34" s="8" t="str">
        <f t="shared" si="6"/>
        <v>3а</v>
      </c>
      <c r="F34" s="8">
        <f t="shared" si="6"/>
        <v>64</v>
      </c>
      <c r="G34" s="8">
        <f t="shared" si="6"/>
        <v>56</v>
      </c>
      <c r="H34" s="8">
        <f t="shared" si="3"/>
        <v>11525031</v>
      </c>
      <c r="I34" s="9"/>
      <c r="J34" s="9">
        <v>2</v>
      </c>
      <c r="K34" s="10">
        <v>1</v>
      </c>
      <c r="L34" s="10"/>
      <c r="M34" s="9"/>
      <c r="N34" s="9">
        <v>1</v>
      </c>
      <c r="O34" s="10"/>
      <c r="P34" s="10">
        <v>2</v>
      </c>
      <c r="Q34" s="9"/>
      <c r="R34" s="9">
        <v>2</v>
      </c>
      <c r="S34" s="10"/>
      <c r="T34" s="10">
        <v>1</v>
      </c>
      <c r="U34" s="9">
        <v>1</v>
      </c>
      <c r="V34" s="9"/>
      <c r="W34" s="10"/>
      <c r="X34" s="10">
        <v>2</v>
      </c>
      <c r="Y34" s="9">
        <v>1</v>
      </c>
      <c r="Z34" s="9"/>
      <c r="AA34" s="11">
        <f t="shared" si="1"/>
        <v>13</v>
      </c>
    </row>
    <row r="35" spans="1:27" ht="30" customHeight="1" x14ac:dyDescent="0.25">
      <c r="A35" s="4" t="str">
        <f t="shared" si="6"/>
        <v>Московский</v>
      </c>
      <c r="B35" s="12" t="str">
        <f t="shared" si="6"/>
        <v>ГБОУ СОШ №525</v>
      </c>
      <c r="C35" s="6">
        <f t="shared" si="6"/>
        <v>11525</v>
      </c>
      <c r="D35" s="6" t="str">
        <f t="shared" si="6"/>
        <v>СОШ с углуб.</v>
      </c>
      <c r="E35" s="8" t="str">
        <f t="shared" si="6"/>
        <v>3а</v>
      </c>
      <c r="F35" s="8">
        <f t="shared" si="6"/>
        <v>64</v>
      </c>
      <c r="G35" s="8">
        <f t="shared" si="6"/>
        <v>56</v>
      </c>
      <c r="H35" s="8">
        <f t="shared" si="3"/>
        <v>11525032</v>
      </c>
      <c r="I35" s="9"/>
      <c r="J35" s="9">
        <v>0</v>
      </c>
      <c r="K35" s="10">
        <v>1</v>
      </c>
      <c r="L35" s="10"/>
      <c r="M35" s="9"/>
      <c r="N35" s="9">
        <v>0</v>
      </c>
      <c r="O35" s="10"/>
      <c r="P35" s="10">
        <v>1</v>
      </c>
      <c r="Q35" s="9"/>
      <c r="R35" s="9">
        <v>0</v>
      </c>
      <c r="S35" s="10">
        <v>1</v>
      </c>
      <c r="T35" s="10"/>
      <c r="U35" s="9"/>
      <c r="V35" s="9">
        <v>0</v>
      </c>
      <c r="W35" s="10"/>
      <c r="X35" s="10">
        <v>0</v>
      </c>
      <c r="Y35" s="9">
        <v>1</v>
      </c>
      <c r="Z35" s="9"/>
      <c r="AA35" s="11">
        <f t="shared" si="1"/>
        <v>4</v>
      </c>
    </row>
    <row r="36" spans="1:27" ht="30" customHeight="1" x14ac:dyDescent="0.25">
      <c r="A36" s="4" t="str">
        <f t="shared" si="6"/>
        <v>Московский</v>
      </c>
      <c r="B36" s="12" t="str">
        <f t="shared" si="6"/>
        <v>ГБОУ СОШ №525</v>
      </c>
      <c r="C36" s="6">
        <f t="shared" si="6"/>
        <v>11525</v>
      </c>
      <c r="D36" s="6" t="str">
        <f t="shared" si="6"/>
        <v>СОШ с углуб.</v>
      </c>
      <c r="E36" s="8" t="str">
        <f t="shared" si="6"/>
        <v>3а</v>
      </c>
      <c r="F36" s="8">
        <f t="shared" si="6"/>
        <v>64</v>
      </c>
      <c r="G36" s="8">
        <f t="shared" si="6"/>
        <v>56</v>
      </c>
      <c r="H36" s="8">
        <f t="shared" si="3"/>
        <v>11525033</v>
      </c>
      <c r="I36" s="9"/>
      <c r="J36" s="9">
        <v>0</v>
      </c>
      <c r="K36" s="10"/>
      <c r="L36" s="10">
        <v>1</v>
      </c>
      <c r="M36" s="9">
        <v>1</v>
      </c>
      <c r="N36" s="9"/>
      <c r="O36" s="10">
        <v>2</v>
      </c>
      <c r="P36" s="10"/>
      <c r="Q36" s="9"/>
      <c r="R36" s="9">
        <v>1</v>
      </c>
      <c r="S36" s="10">
        <v>1</v>
      </c>
      <c r="T36" s="10"/>
      <c r="U36" s="9"/>
      <c r="V36" s="9">
        <v>1</v>
      </c>
      <c r="W36" s="10"/>
      <c r="X36" s="10">
        <v>2</v>
      </c>
      <c r="Y36" s="9">
        <v>1</v>
      </c>
      <c r="Z36" s="9"/>
      <c r="AA36" s="11">
        <f t="shared" si="1"/>
        <v>10</v>
      </c>
    </row>
    <row r="37" spans="1:27" ht="30" customHeight="1" x14ac:dyDescent="0.25">
      <c r="A37" s="4" t="str">
        <f t="shared" si="6"/>
        <v>Московский</v>
      </c>
      <c r="B37" s="12" t="str">
        <f t="shared" si="6"/>
        <v>ГБОУ СОШ №525</v>
      </c>
      <c r="C37" s="6">
        <f t="shared" si="6"/>
        <v>11525</v>
      </c>
      <c r="D37" s="6" t="str">
        <f t="shared" si="6"/>
        <v>СОШ с углуб.</v>
      </c>
      <c r="E37" s="8" t="str">
        <f t="shared" si="6"/>
        <v>3а</v>
      </c>
      <c r="F37" s="8">
        <f t="shared" si="6"/>
        <v>64</v>
      </c>
      <c r="G37" s="8">
        <f t="shared" si="6"/>
        <v>56</v>
      </c>
      <c r="H37" s="8">
        <f t="shared" si="3"/>
        <v>11525034</v>
      </c>
      <c r="I37" s="9"/>
      <c r="J37" s="9">
        <v>0</v>
      </c>
      <c r="K37" s="10">
        <v>1</v>
      </c>
      <c r="L37" s="10"/>
      <c r="M37" s="9"/>
      <c r="N37" s="9">
        <v>1</v>
      </c>
      <c r="O37" s="10"/>
      <c r="P37" s="10">
        <v>2</v>
      </c>
      <c r="Q37" s="9"/>
      <c r="R37" s="9">
        <v>2</v>
      </c>
      <c r="S37" s="10">
        <v>1</v>
      </c>
      <c r="T37" s="10"/>
      <c r="U37" s="9"/>
      <c r="V37" s="9">
        <v>0</v>
      </c>
      <c r="W37" s="10"/>
      <c r="X37" s="10">
        <v>2</v>
      </c>
      <c r="Y37" s="9">
        <v>1</v>
      </c>
      <c r="Z37" s="9"/>
      <c r="AA37" s="11">
        <f t="shared" si="1"/>
        <v>10</v>
      </c>
    </row>
    <row r="38" spans="1:27" ht="30" customHeight="1" x14ac:dyDescent="0.25">
      <c r="A38" s="4" t="str">
        <f t="shared" ref="A38:G53" si="7">A37</f>
        <v>Московский</v>
      </c>
      <c r="B38" s="12" t="str">
        <f t="shared" si="7"/>
        <v>ГБОУ СОШ №525</v>
      </c>
      <c r="C38" s="6">
        <f t="shared" si="7"/>
        <v>11525</v>
      </c>
      <c r="D38" s="6" t="str">
        <f t="shared" si="7"/>
        <v>СОШ с углуб.</v>
      </c>
      <c r="E38" s="8" t="str">
        <f t="shared" si="7"/>
        <v>3а</v>
      </c>
      <c r="F38" s="8">
        <f t="shared" si="7"/>
        <v>64</v>
      </c>
      <c r="G38" s="8">
        <f t="shared" si="7"/>
        <v>56</v>
      </c>
      <c r="H38" s="8">
        <f t="shared" si="3"/>
        <v>11525035</v>
      </c>
      <c r="I38" s="9"/>
      <c r="J38" s="9">
        <v>0</v>
      </c>
      <c r="K38" s="10">
        <v>0</v>
      </c>
      <c r="L38" s="10"/>
      <c r="M38" s="9">
        <v>1</v>
      </c>
      <c r="N38" s="9"/>
      <c r="O38" s="10">
        <v>1</v>
      </c>
      <c r="P38" s="10"/>
      <c r="Q38" s="9">
        <v>2</v>
      </c>
      <c r="R38" s="9"/>
      <c r="S38" s="10">
        <v>0</v>
      </c>
      <c r="T38" s="10"/>
      <c r="U38" s="9">
        <v>1</v>
      </c>
      <c r="V38" s="9"/>
      <c r="W38" s="10">
        <v>1</v>
      </c>
      <c r="X38" s="10"/>
      <c r="Y38" s="9">
        <v>0</v>
      </c>
      <c r="Z38" s="9"/>
      <c r="AA38" s="11">
        <f t="shared" si="1"/>
        <v>6</v>
      </c>
    </row>
    <row r="39" spans="1:27" ht="30" customHeight="1" x14ac:dyDescent="0.25">
      <c r="A39" s="4" t="str">
        <f t="shared" si="7"/>
        <v>Московский</v>
      </c>
      <c r="B39" s="12" t="str">
        <f t="shared" si="7"/>
        <v>ГБОУ СОШ №525</v>
      </c>
      <c r="C39" s="6">
        <f t="shared" si="7"/>
        <v>11525</v>
      </c>
      <c r="D39" s="6" t="str">
        <f t="shared" si="7"/>
        <v>СОШ с углуб.</v>
      </c>
      <c r="E39" s="8" t="str">
        <f t="shared" si="7"/>
        <v>3а</v>
      </c>
      <c r="F39" s="8">
        <f t="shared" si="7"/>
        <v>64</v>
      </c>
      <c r="G39" s="8">
        <f t="shared" si="7"/>
        <v>56</v>
      </c>
      <c r="H39" s="8">
        <f t="shared" si="3"/>
        <v>11525036</v>
      </c>
      <c r="I39" s="9"/>
      <c r="J39" s="9">
        <v>0</v>
      </c>
      <c r="K39" s="10"/>
      <c r="L39" s="10">
        <v>1</v>
      </c>
      <c r="M39" s="9">
        <v>1</v>
      </c>
      <c r="N39" s="9"/>
      <c r="O39" s="10">
        <v>2</v>
      </c>
      <c r="P39" s="10"/>
      <c r="Q39" s="9"/>
      <c r="R39" s="9">
        <v>2</v>
      </c>
      <c r="S39" s="10"/>
      <c r="T39" s="10">
        <v>0</v>
      </c>
      <c r="U39" s="9"/>
      <c r="V39" s="9">
        <v>0</v>
      </c>
      <c r="W39" s="10">
        <v>1</v>
      </c>
      <c r="X39" s="10"/>
      <c r="Y39" s="9">
        <v>1</v>
      </c>
      <c r="Z39" s="9"/>
      <c r="AA39" s="11">
        <f t="shared" si="1"/>
        <v>8</v>
      </c>
    </row>
    <row r="40" spans="1:27" ht="30" customHeight="1" x14ac:dyDescent="0.25">
      <c r="A40" s="4" t="str">
        <f t="shared" si="7"/>
        <v>Московский</v>
      </c>
      <c r="B40" s="12" t="str">
        <f t="shared" si="7"/>
        <v>ГБОУ СОШ №525</v>
      </c>
      <c r="C40" s="6">
        <f t="shared" si="7"/>
        <v>11525</v>
      </c>
      <c r="D40" s="6" t="str">
        <f t="shared" si="7"/>
        <v>СОШ с углуб.</v>
      </c>
      <c r="E40" s="8" t="str">
        <f t="shared" si="7"/>
        <v>3а</v>
      </c>
      <c r="F40" s="8">
        <f t="shared" si="7"/>
        <v>64</v>
      </c>
      <c r="G40" s="8">
        <f t="shared" si="7"/>
        <v>56</v>
      </c>
      <c r="H40" s="8">
        <f t="shared" si="3"/>
        <v>11525037</v>
      </c>
      <c r="I40" s="9"/>
      <c r="J40" s="9">
        <v>0</v>
      </c>
      <c r="K40" s="10">
        <v>1</v>
      </c>
      <c r="L40" s="10"/>
      <c r="M40" s="9">
        <v>1</v>
      </c>
      <c r="N40" s="9"/>
      <c r="O40" s="10"/>
      <c r="P40" s="10">
        <v>1</v>
      </c>
      <c r="Q40" s="9"/>
      <c r="R40" s="9">
        <v>0</v>
      </c>
      <c r="S40" s="10">
        <v>1</v>
      </c>
      <c r="T40" s="10"/>
      <c r="U40" s="9">
        <v>0</v>
      </c>
      <c r="V40" s="9"/>
      <c r="W40" s="10"/>
      <c r="X40" s="10">
        <v>0</v>
      </c>
      <c r="Y40" s="9"/>
      <c r="Z40" s="9">
        <v>1</v>
      </c>
      <c r="AA40" s="11">
        <f t="shared" si="1"/>
        <v>5</v>
      </c>
    </row>
    <row r="41" spans="1:27" ht="30" customHeight="1" x14ac:dyDescent="0.25">
      <c r="A41" s="4" t="str">
        <f t="shared" si="7"/>
        <v>Московский</v>
      </c>
      <c r="B41" s="12" t="str">
        <f t="shared" si="7"/>
        <v>ГБОУ СОШ №525</v>
      </c>
      <c r="C41" s="6">
        <f t="shared" si="7"/>
        <v>11525</v>
      </c>
      <c r="D41" s="6" t="str">
        <f t="shared" si="7"/>
        <v>СОШ с углуб.</v>
      </c>
      <c r="E41" s="8" t="str">
        <f t="shared" si="7"/>
        <v>3а</v>
      </c>
      <c r="F41" s="8">
        <f t="shared" si="7"/>
        <v>64</v>
      </c>
      <c r="G41" s="8">
        <f t="shared" si="7"/>
        <v>56</v>
      </c>
      <c r="H41" s="8">
        <f t="shared" si="3"/>
        <v>11525038</v>
      </c>
      <c r="I41" s="9">
        <v>1</v>
      </c>
      <c r="J41" s="9"/>
      <c r="K41" s="10">
        <v>0</v>
      </c>
      <c r="L41" s="10"/>
      <c r="M41" s="9">
        <v>1</v>
      </c>
      <c r="N41" s="9"/>
      <c r="O41" s="10">
        <v>1</v>
      </c>
      <c r="P41" s="10"/>
      <c r="Q41" s="9"/>
      <c r="R41" s="9">
        <v>2</v>
      </c>
      <c r="S41" s="10">
        <v>1</v>
      </c>
      <c r="T41" s="10"/>
      <c r="U41" s="9"/>
      <c r="V41" s="9">
        <v>1</v>
      </c>
      <c r="W41" s="10"/>
      <c r="X41" s="10">
        <v>1</v>
      </c>
      <c r="Y41" s="9">
        <v>0</v>
      </c>
      <c r="Z41" s="9"/>
      <c r="AA41" s="11">
        <f t="shared" si="1"/>
        <v>8</v>
      </c>
    </row>
    <row r="42" spans="1:27" ht="30" customHeight="1" x14ac:dyDescent="0.25">
      <c r="A42" s="4" t="str">
        <f t="shared" si="7"/>
        <v>Московский</v>
      </c>
      <c r="B42" s="12" t="str">
        <f t="shared" si="7"/>
        <v>ГБОУ СОШ №525</v>
      </c>
      <c r="C42" s="6">
        <f t="shared" si="7"/>
        <v>11525</v>
      </c>
      <c r="D42" s="6" t="str">
        <f t="shared" si="7"/>
        <v>СОШ с углуб.</v>
      </c>
      <c r="E42" s="8" t="str">
        <f t="shared" si="7"/>
        <v>3а</v>
      </c>
      <c r="F42" s="8">
        <f t="shared" si="7"/>
        <v>64</v>
      </c>
      <c r="G42" s="8">
        <f t="shared" si="7"/>
        <v>56</v>
      </c>
      <c r="H42" s="8">
        <f t="shared" si="3"/>
        <v>11525039</v>
      </c>
      <c r="I42" s="9">
        <v>1</v>
      </c>
      <c r="J42" s="9"/>
      <c r="K42" s="10"/>
      <c r="L42" s="10">
        <v>1</v>
      </c>
      <c r="M42" s="9">
        <v>1</v>
      </c>
      <c r="N42" s="9"/>
      <c r="O42" s="10"/>
      <c r="P42" s="10">
        <v>2</v>
      </c>
      <c r="Q42" s="9">
        <v>1</v>
      </c>
      <c r="R42" s="9"/>
      <c r="S42" s="10"/>
      <c r="T42" s="10">
        <v>0</v>
      </c>
      <c r="U42" s="9"/>
      <c r="V42" s="9">
        <v>1</v>
      </c>
      <c r="W42" s="10">
        <v>2</v>
      </c>
      <c r="X42" s="10"/>
      <c r="Y42" s="9">
        <v>1</v>
      </c>
      <c r="Z42" s="9"/>
      <c r="AA42" s="11">
        <f t="shared" si="1"/>
        <v>10</v>
      </c>
    </row>
    <row r="43" spans="1:27" ht="30" customHeight="1" x14ac:dyDescent="0.25">
      <c r="A43" s="4" t="str">
        <f t="shared" si="7"/>
        <v>Московский</v>
      </c>
      <c r="B43" s="12" t="str">
        <f t="shared" si="7"/>
        <v>ГБОУ СОШ №525</v>
      </c>
      <c r="C43" s="6">
        <f t="shared" si="7"/>
        <v>11525</v>
      </c>
      <c r="D43" s="6" t="str">
        <f t="shared" si="7"/>
        <v>СОШ с углуб.</v>
      </c>
      <c r="E43" s="8" t="str">
        <f t="shared" si="7"/>
        <v>3а</v>
      </c>
      <c r="F43" s="8">
        <f t="shared" si="7"/>
        <v>64</v>
      </c>
      <c r="G43" s="8">
        <f t="shared" si="7"/>
        <v>56</v>
      </c>
      <c r="H43" s="8">
        <f t="shared" si="3"/>
        <v>11525040</v>
      </c>
      <c r="I43" s="9"/>
      <c r="J43" s="9">
        <v>1</v>
      </c>
      <c r="K43" s="10">
        <v>1</v>
      </c>
      <c r="L43" s="10"/>
      <c r="M43" s="9"/>
      <c r="N43" s="9">
        <v>1</v>
      </c>
      <c r="O43" s="10">
        <v>2</v>
      </c>
      <c r="P43" s="10"/>
      <c r="Q43" s="9"/>
      <c r="R43" s="9">
        <v>2</v>
      </c>
      <c r="S43" s="10"/>
      <c r="T43" s="10">
        <v>1</v>
      </c>
      <c r="U43" s="9"/>
      <c r="V43" s="9">
        <v>1</v>
      </c>
      <c r="W43" s="10">
        <v>2</v>
      </c>
      <c r="X43" s="10"/>
      <c r="Y43" s="9">
        <v>1</v>
      </c>
      <c r="Z43" s="9"/>
      <c r="AA43" s="11">
        <f t="shared" si="1"/>
        <v>12</v>
      </c>
    </row>
    <row r="44" spans="1:27" ht="30" customHeight="1" x14ac:dyDescent="0.25">
      <c r="A44" s="4" t="str">
        <f t="shared" si="7"/>
        <v>Московский</v>
      </c>
      <c r="B44" s="12" t="str">
        <f t="shared" si="7"/>
        <v>ГБОУ СОШ №525</v>
      </c>
      <c r="C44" s="6">
        <f t="shared" si="7"/>
        <v>11525</v>
      </c>
      <c r="D44" s="6" t="str">
        <f t="shared" si="7"/>
        <v>СОШ с углуб.</v>
      </c>
      <c r="E44" s="8" t="str">
        <f t="shared" si="7"/>
        <v>3а</v>
      </c>
      <c r="F44" s="8">
        <f t="shared" si="7"/>
        <v>64</v>
      </c>
      <c r="G44" s="8">
        <f t="shared" si="7"/>
        <v>56</v>
      </c>
      <c r="H44" s="8">
        <f t="shared" si="3"/>
        <v>11525041</v>
      </c>
      <c r="I44" s="9">
        <v>2</v>
      </c>
      <c r="J44" s="9"/>
      <c r="K44" s="10"/>
      <c r="L44" s="10">
        <v>1</v>
      </c>
      <c r="M44" s="9">
        <v>1</v>
      </c>
      <c r="N44" s="9"/>
      <c r="O44" s="10">
        <v>2</v>
      </c>
      <c r="P44" s="10"/>
      <c r="Q44" s="9"/>
      <c r="R44" s="9">
        <v>2</v>
      </c>
      <c r="S44" s="10">
        <v>1</v>
      </c>
      <c r="T44" s="10"/>
      <c r="U44" s="9"/>
      <c r="V44" s="9">
        <v>1</v>
      </c>
      <c r="W44" s="10"/>
      <c r="X44" s="10">
        <v>2</v>
      </c>
      <c r="Y44" s="9">
        <v>1</v>
      </c>
      <c r="Z44" s="9"/>
      <c r="AA44" s="11">
        <f t="shared" si="1"/>
        <v>13</v>
      </c>
    </row>
    <row r="45" spans="1:27" ht="30" customHeight="1" x14ac:dyDescent="0.25">
      <c r="A45" s="4" t="str">
        <f t="shared" si="7"/>
        <v>Московский</v>
      </c>
      <c r="B45" s="12" t="str">
        <f t="shared" si="7"/>
        <v>ГБОУ СОШ №525</v>
      </c>
      <c r="C45" s="6">
        <f t="shared" si="7"/>
        <v>11525</v>
      </c>
      <c r="D45" s="6" t="str">
        <f t="shared" si="7"/>
        <v>СОШ с углуб.</v>
      </c>
      <c r="E45" s="8" t="str">
        <f t="shared" si="7"/>
        <v>3а</v>
      </c>
      <c r="F45" s="8">
        <f t="shared" si="7"/>
        <v>64</v>
      </c>
      <c r="G45" s="8">
        <f t="shared" si="7"/>
        <v>56</v>
      </c>
      <c r="H45" s="8">
        <f t="shared" si="3"/>
        <v>11525042</v>
      </c>
      <c r="I45" s="9"/>
      <c r="J45" s="9">
        <v>2</v>
      </c>
      <c r="K45" s="10">
        <v>1</v>
      </c>
      <c r="L45" s="10"/>
      <c r="M45" s="9">
        <v>1</v>
      </c>
      <c r="N45" s="9"/>
      <c r="O45" s="10">
        <v>2</v>
      </c>
      <c r="P45" s="10"/>
      <c r="Q45" s="9">
        <v>2</v>
      </c>
      <c r="R45" s="9"/>
      <c r="S45" s="10">
        <v>1</v>
      </c>
      <c r="T45" s="10"/>
      <c r="U45" s="9">
        <v>1</v>
      </c>
      <c r="V45" s="9"/>
      <c r="W45" s="10"/>
      <c r="X45" s="10">
        <v>2</v>
      </c>
      <c r="Y45" s="9"/>
      <c r="Z45" s="9">
        <v>1</v>
      </c>
      <c r="AA45" s="11">
        <f t="shared" si="1"/>
        <v>13</v>
      </c>
    </row>
    <row r="46" spans="1:27" ht="30" customHeight="1" x14ac:dyDescent="0.25">
      <c r="A46" s="4" t="str">
        <f t="shared" si="7"/>
        <v>Московский</v>
      </c>
      <c r="B46" s="12" t="str">
        <f t="shared" si="7"/>
        <v>ГБОУ СОШ №525</v>
      </c>
      <c r="C46" s="6">
        <f t="shared" si="7"/>
        <v>11525</v>
      </c>
      <c r="D46" s="6" t="str">
        <f t="shared" si="7"/>
        <v>СОШ с углуб.</v>
      </c>
      <c r="E46" s="8" t="str">
        <f t="shared" si="7"/>
        <v>3а</v>
      </c>
      <c r="F46" s="8">
        <f t="shared" si="7"/>
        <v>64</v>
      </c>
      <c r="G46" s="8">
        <f t="shared" si="7"/>
        <v>56</v>
      </c>
      <c r="H46" s="8">
        <f t="shared" si="3"/>
        <v>11525043</v>
      </c>
      <c r="I46" s="9"/>
      <c r="J46" s="9">
        <v>2</v>
      </c>
      <c r="K46" s="10">
        <v>1</v>
      </c>
      <c r="L46" s="10"/>
      <c r="M46" s="9">
        <v>1</v>
      </c>
      <c r="N46" s="9"/>
      <c r="O46" s="10">
        <v>2</v>
      </c>
      <c r="P46" s="10"/>
      <c r="Q46" s="9"/>
      <c r="R46" s="9">
        <v>2</v>
      </c>
      <c r="S46" s="10"/>
      <c r="T46" s="10">
        <v>1</v>
      </c>
      <c r="U46" s="9">
        <v>1</v>
      </c>
      <c r="V46" s="9"/>
      <c r="W46" s="10">
        <v>2</v>
      </c>
      <c r="X46" s="10"/>
      <c r="Y46" s="9">
        <v>1</v>
      </c>
      <c r="Z46" s="9"/>
      <c r="AA46" s="11">
        <f t="shared" si="1"/>
        <v>13</v>
      </c>
    </row>
    <row r="47" spans="1:27" ht="30" customHeight="1" x14ac:dyDescent="0.25">
      <c r="A47" s="4" t="str">
        <f t="shared" si="7"/>
        <v>Московский</v>
      </c>
      <c r="B47" s="12" t="str">
        <f t="shared" si="7"/>
        <v>ГБОУ СОШ №525</v>
      </c>
      <c r="C47" s="6">
        <f t="shared" si="7"/>
        <v>11525</v>
      </c>
      <c r="D47" s="6" t="str">
        <f t="shared" si="7"/>
        <v>СОШ с углуб.</v>
      </c>
      <c r="E47" s="8" t="str">
        <f t="shared" si="7"/>
        <v>3а</v>
      </c>
      <c r="F47" s="8">
        <f t="shared" si="7"/>
        <v>64</v>
      </c>
      <c r="G47" s="8">
        <f t="shared" si="7"/>
        <v>56</v>
      </c>
      <c r="H47" s="8">
        <f t="shared" si="3"/>
        <v>11525044</v>
      </c>
      <c r="I47" s="9">
        <v>2</v>
      </c>
      <c r="J47" s="9"/>
      <c r="K47" s="10">
        <v>1</v>
      </c>
      <c r="L47" s="10"/>
      <c r="M47" s="9">
        <v>1</v>
      </c>
      <c r="N47" s="9"/>
      <c r="O47" s="10">
        <v>2</v>
      </c>
      <c r="P47" s="10"/>
      <c r="Q47" s="9"/>
      <c r="R47" s="9">
        <v>1</v>
      </c>
      <c r="S47" s="10">
        <v>1</v>
      </c>
      <c r="T47" s="10"/>
      <c r="U47" s="9"/>
      <c r="V47" s="9">
        <v>1</v>
      </c>
      <c r="W47" s="10">
        <v>2</v>
      </c>
      <c r="X47" s="10"/>
      <c r="Y47" s="9">
        <v>1</v>
      </c>
      <c r="Z47" s="9"/>
      <c r="AA47" s="11">
        <f t="shared" si="1"/>
        <v>12</v>
      </c>
    </row>
    <row r="48" spans="1:27" ht="30" customHeight="1" x14ac:dyDescent="0.25">
      <c r="A48" s="4" t="str">
        <f t="shared" si="7"/>
        <v>Московский</v>
      </c>
      <c r="B48" s="12" t="str">
        <f t="shared" si="7"/>
        <v>ГБОУ СОШ №525</v>
      </c>
      <c r="C48" s="6">
        <f t="shared" si="7"/>
        <v>11525</v>
      </c>
      <c r="D48" s="6" t="str">
        <f t="shared" si="7"/>
        <v>СОШ с углуб.</v>
      </c>
      <c r="E48" s="8" t="str">
        <f t="shared" si="7"/>
        <v>3а</v>
      </c>
      <c r="F48" s="8">
        <f t="shared" si="7"/>
        <v>64</v>
      </c>
      <c r="G48" s="8">
        <f t="shared" si="7"/>
        <v>56</v>
      </c>
      <c r="H48" s="8">
        <f t="shared" si="3"/>
        <v>11525045</v>
      </c>
      <c r="I48" s="9">
        <v>2</v>
      </c>
      <c r="J48" s="9"/>
      <c r="K48" s="10">
        <v>1</v>
      </c>
      <c r="L48" s="10"/>
      <c r="M48" s="9">
        <v>1</v>
      </c>
      <c r="N48" s="9"/>
      <c r="O48" s="10"/>
      <c r="P48" s="10">
        <v>2</v>
      </c>
      <c r="Q48" s="9"/>
      <c r="R48" s="9">
        <v>2</v>
      </c>
      <c r="S48" s="10">
        <v>1</v>
      </c>
      <c r="T48" s="10"/>
      <c r="U48" s="9"/>
      <c r="V48" s="9">
        <v>1</v>
      </c>
      <c r="W48" s="10">
        <v>2</v>
      </c>
      <c r="X48" s="10"/>
      <c r="Y48" s="9">
        <v>1</v>
      </c>
      <c r="Z48" s="9"/>
      <c r="AA48" s="11">
        <f t="shared" si="1"/>
        <v>13</v>
      </c>
    </row>
    <row r="49" spans="1:27" ht="30" customHeight="1" x14ac:dyDescent="0.25">
      <c r="A49" s="4" t="str">
        <f t="shared" si="7"/>
        <v>Московский</v>
      </c>
      <c r="B49" s="12" t="str">
        <f t="shared" si="7"/>
        <v>ГБОУ СОШ №525</v>
      </c>
      <c r="C49" s="6">
        <f t="shared" si="7"/>
        <v>11525</v>
      </c>
      <c r="D49" s="6" t="str">
        <f t="shared" si="7"/>
        <v>СОШ с углуб.</v>
      </c>
      <c r="E49" s="8" t="str">
        <f t="shared" si="7"/>
        <v>3а</v>
      </c>
      <c r="F49" s="8">
        <f t="shared" si="7"/>
        <v>64</v>
      </c>
      <c r="G49" s="8">
        <f t="shared" si="7"/>
        <v>56</v>
      </c>
      <c r="H49" s="8">
        <f t="shared" si="3"/>
        <v>11525046</v>
      </c>
      <c r="I49" s="9"/>
      <c r="J49" s="9">
        <v>0</v>
      </c>
      <c r="K49" s="10"/>
      <c r="L49" s="10">
        <v>1</v>
      </c>
      <c r="M49" s="9"/>
      <c r="N49" s="9">
        <v>1</v>
      </c>
      <c r="O49" s="10"/>
      <c r="P49" s="10">
        <v>2</v>
      </c>
      <c r="Q49" s="9">
        <v>2</v>
      </c>
      <c r="R49" s="9"/>
      <c r="S49" s="10"/>
      <c r="T49" s="10">
        <v>0</v>
      </c>
      <c r="U49" s="9">
        <v>1</v>
      </c>
      <c r="V49" s="9"/>
      <c r="W49" s="10"/>
      <c r="X49" s="10">
        <v>2</v>
      </c>
      <c r="Y49" s="9"/>
      <c r="Z49" s="9">
        <v>1</v>
      </c>
      <c r="AA49" s="11">
        <f t="shared" si="1"/>
        <v>10</v>
      </c>
    </row>
    <row r="50" spans="1:27" ht="30" customHeight="1" x14ac:dyDescent="0.25">
      <c r="A50" s="4" t="str">
        <f t="shared" si="7"/>
        <v>Московский</v>
      </c>
      <c r="B50" s="12" t="str">
        <f t="shared" si="7"/>
        <v>ГБОУ СОШ №525</v>
      </c>
      <c r="C50" s="6">
        <f t="shared" si="7"/>
        <v>11525</v>
      </c>
      <c r="D50" s="6" t="str">
        <f t="shared" si="7"/>
        <v>СОШ с углуб.</v>
      </c>
      <c r="E50" s="8" t="str">
        <f t="shared" si="7"/>
        <v>3а</v>
      </c>
      <c r="F50" s="8">
        <f t="shared" si="7"/>
        <v>64</v>
      </c>
      <c r="G50" s="8">
        <f t="shared" si="7"/>
        <v>56</v>
      </c>
      <c r="H50" s="8">
        <f t="shared" si="3"/>
        <v>11525047</v>
      </c>
      <c r="I50" s="9"/>
      <c r="J50" s="9">
        <v>0</v>
      </c>
      <c r="K50" s="10">
        <v>1</v>
      </c>
      <c r="L50" s="10"/>
      <c r="M50" s="9">
        <v>1</v>
      </c>
      <c r="N50" s="9"/>
      <c r="O50" s="10">
        <v>2</v>
      </c>
      <c r="P50" s="10"/>
      <c r="Q50" s="9"/>
      <c r="R50" s="9">
        <v>2</v>
      </c>
      <c r="S50" s="10"/>
      <c r="T50" s="10">
        <v>1</v>
      </c>
      <c r="U50" s="9">
        <v>1</v>
      </c>
      <c r="V50" s="9"/>
      <c r="W50" s="10">
        <v>2</v>
      </c>
      <c r="X50" s="10"/>
      <c r="Y50" s="9">
        <v>1</v>
      </c>
      <c r="Z50" s="9"/>
      <c r="AA50" s="11">
        <f t="shared" si="1"/>
        <v>11</v>
      </c>
    </row>
    <row r="51" spans="1:27" ht="30" customHeight="1" x14ac:dyDescent="0.25">
      <c r="A51" s="4" t="str">
        <f t="shared" si="7"/>
        <v>Московский</v>
      </c>
      <c r="B51" s="12" t="str">
        <f t="shared" si="7"/>
        <v>ГБОУ СОШ №525</v>
      </c>
      <c r="C51" s="6">
        <f t="shared" si="7"/>
        <v>11525</v>
      </c>
      <c r="D51" s="6" t="str">
        <f t="shared" si="7"/>
        <v>СОШ с углуб.</v>
      </c>
      <c r="E51" s="8" t="str">
        <f t="shared" si="7"/>
        <v>3а</v>
      </c>
      <c r="F51" s="8">
        <f t="shared" si="7"/>
        <v>64</v>
      </c>
      <c r="G51" s="8">
        <f t="shared" si="7"/>
        <v>56</v>
      </c>
      <c r="H51" s="8">
        <f t="shared" si="3"/>
        <v>11525048</v>
      </c>
      <c r="I51" s="9">
        <v>0</v>
      </c>
      <c r="J51" s="9"/>
      <c r="K51" s="10">
        <v>1</v>
      </c>
      <c r="L51" s="10"/>
      <c r="M51" s="9">
        <v>1</v>
      </c>
      <c r="N51" s="9"/>
      <c r="O51" s="10"/>
      <c r="P51" s="10">
        <v>1</v>
      </c>
      <c r="Q51" s="9"/>
      <c r="R51" s="9">
        <v>2</v>
      </c>
      <c r="S51" s="10">
        <v>1</v>
      </c>
      <c r="T51" s="10"/>
      <c r="U51" s="9"/>
      <c r="V51" s="9">
        <v>1</v>
      </c>
      <c r="W51" s="10">
        <v>2</v>
      </c>
      <c r="X51" s="10"/>
      <c r="Y51" s="9">
        <v>1</v>
      </c>
      <c r="Z51" s="9"/>
      <c r="AA51" s="11">
        <f t="shared" si="1"/>
        <v>10</v>
      </c>
    </row>
    <row r="52" spans="1:27" ht="30" customHeight="1" x14ac:dyDescent="0.25">
      <c r="A52" s="4" t="str">
        <f t="shared" si="7"/>
        <v>Московский</v>
      </c>
      <c r="B52" s="12" t="str">
        <f t="shared" si="7"/>
        <v>ГБОУ СОШ №525</v>
      </c>
      <c r="C52" s="6">
        <f t="shared" si="7"/>
        <v>11525</v>
      </c>
      <c r="D52" s="6" t="str">
        <f t="shared" si="7"/>
        <v>СОШ с углуб.</v>
      </c>
      <c r="E52" s="8" t="str">
        <f t="shared" si="7"/>
        <v>3а</v>
      </c>
      <c r="F52" s="8">
        <f t="shared" si="7"/>
        <v>64</v>
      </c>
      <c r="G52" s="8">
        <f t="shared" si="7"/>
        <v>56</v>
      </c>
      <c r="H52" s="8">
        <f t="shared" si="3"/>
        <v>11525049</v>
      </c>
      <c r="I52" s="9"/>
      <c r="J52" s="9">
        <v>0</v>
      </c>
      <c r="K52" s="10">
        <v>1</v>
      </c>
      <c r="L52" s="10"/>
      <c r="M52" s="9">
        <v>1</v>
      </c>
      <c r="N52" s="9"/>
      <c r="O52" s="10">
        <v>2</v>
      </c>
      <c r="P52" s="10"/>
      <c r="Q52" s="9">
        <v>1</v>
      </c>
      <c r="R52" s="9"/>
      <c r="S52" s="10">
        <v>1</v>
      </c>
      <c r="T52" s="10"/>
      <c r="U52" s="9"/>
      <c r="V52" s="9">
        <v>0</v>
      </c>
      <c r="W52" s="10"/>
      <c r="X52" s="10">
        <v>1</v>
      </c>
      <c r="Y52" s="9">
        <v>1</v>
      </c>
      <c r="Z52" s="9"/>
      <c r="AA52" s="11">
        <f t="shared" si="1"/>
        <v>8</v>
      </c>
    </row>
    <row r="53" spans="1:27" ht="30" customHeight="1" x14ac:dyDescent="0.25">
      <c r="A53" s="4" t="str">
        <f t="shared" si="7"/>
        <v>Московский</v>
      </c>
      <c r="B53" s="12" t="str">
        <f t="shared" si="7"/>
        <v>ГБОУ СОШ №525</v>
      </c>
      <c r="C53" s="6">
        <f t="shared" si="7"/>
        <v>11525</v>
      </c>
      <c r="D53" s="6" t="str">
        <f t="shared" si="7"/>
        <v>СОШ с углуб.</v>
      </c>
      <c r="E53" s="8" t="str">
        <f t="shared" si="7"/>
        <v>3а</v>
      </c>
      <c r="F53" s="8">
        <f t="shared" si="7"/>
        <v>64</v>
      </c>
      <c r="G53" s="8">
        <f t="shared" si="7"/>
        <v>56</v>
      </c>
      <c r="H53" s="8">
        <f t="shared" si="3"/>
        <v>11525050</v>
      </c>
      <c r="I53" s="9"/>
      <c r="J53" s="9">
        <v>2</v>
      </c>
      <c r="K53" s="10">
        <v>1</v>
      </c>
      <c r="L53" s="10"/>
      <c r="M53" s="9">
        <v>1</v>
      </c>
      <c r="N53" s="9"/>
      <c r="O53" s="10">
        <v>2</v>
      </c>
      <c r="P53" s="10"/>
      <c r="Q53" s="9">
        <v>2</v>
      </c>
      <c r="R53" s="9"/>
      <c r="S53" s="10">
        <v>1</v>
      </c>
      <c r="T53" s="10"/>
      <c r="U53" s="9">
        <v>1</v>
      </c>
      <c r="V53" s="9"/>
      <c r="W53" s="10"/>
      <c r="X53" s="10">
        <v>2</v>
      </c>
      <c r="Y53" s="9"/>
      <c r="Z53" s="9">
        <v>1</v>
      </c>
      <c r="AA53" s="11">
        <f t="shared" si="1"/>
        <v>13</v>
      </c>
    </row>
    <row r="54" spans="1:27" ht="30" customHeight="1" x14ac:dyDescent="0.25">
      <c r="A54" s="4" t="str">
        <f t="shared" ref="A54:G59" si="8">A53</f>
        <v>Московский</v>
      </c>
      <c r="B54" s="12" t="str">
        <f t="shared" si="8"/>
        <v>ГБОУ СОШ №525</v>
      </c>
      <c r="C54" s="6">
        <f t="shared" si="8"/>
        <v>11525</v>
      </c>
      <c r="D54" s="6" t="str">
        <f t="shared" si="8"/>
        <v>СОШ с углуб.</v>
      </c>
      <c r="E54" s="8" t="str">
        <f t="shared" si="8"/>
        <v>3а</v>
      </c>
      <c r="F54" s="8">
        <f t="shared" si="8"/>
        <v>64</v>
      </c>
      <c r="G54" s="8">
        <f t="shared" si="8"/>
        <v>56</v>
      </c>
      <c r="H54" s="8">
        <f t="shared" si="3"/>
        <v>11525051</v>
      </c>
      <c r="I54" s="9"/>
      <c r="J54" s="9">
        <v>1</v>
      </c>
      <c r="K54" s="10">
        <v>1</v>
      </c>
      <c r="L54" s="10"/>
      <c r="M54" s="9">
        <v>1</v>
      </c>
      <c r="N54" s="9"/>
      <c r="O54" s="10">
        <v>2</v>
      </c>
      <c r="P54" s="10"/>
      <c r="Q54" s="9"/>
      <c r="R54" s="9">
        <v>2</v>
      </c>
      <c r="S54" s="10">
        <v>1</v>
      </c>
      <c r="T54" s="10"/>
      <c r="U54" s="9"/>
      <c r="V54" s="9">
        <v>1</v>
      </c>
      <c r="W54" s="10">
        <v>2</v>
      </c>
      <c r="X54" s="10"/>
      <c r="Y54" s="9"/>
      <c r="Z54" s="9">
        <v>1</v>
      </c>
      <c r="AA54" s="11">
        <f t="shared" si="1"/>
        <v>12</v>
      </c>
    </row>
    <row r="55" spans="1:27" ht="30" customHeight="1" x14ac:dyDescent="0.25">
      <c r="A55" s="4" t="str">
        <f t="shared" si="8"/>
        <v>Московский</v>
      </c>
      <c r="B55" s="12" t="str">
        <f t="shared" si="8"/>
        <v>ГБОУ СОШ №525</v>
      </c>
      <c r="C55" s="6">
        <f t="shared" si="8"/>
        <v>11525</v>
      </c>
      <c r="D55" s="6" t="str">
        <f t="shared" si="8"/>
        <v>СОШ с углуб.</v>
      </c>
      <c r="E55" s="8" t="str">
        <f t="shared" si="8"/>
        <v>3а</v>
      </c>
      <c r="F55" s="8">
        <f t="shared" si="8"/>
        <v>64</v>
      </c>
      <c r="G55" s="8">
        <f t="shared" si="8"/>
        <v>56</v>
      </c>
      <c r="H55" s="8">
        <f t="shared" si="3"/>
        <v>11525052</v>
      </c>
      <c r="I55" s="9"/>
      <c r="J55" s="9">
        <v>2</v>
      </c>
      <c r="K55" s="10"/>
      <c r="L55" s="10">
        <v>1</v>
      </c>
      <c r="M55" s="9">
        <v>0</v>
      </c>
      <c r="N55" s="9"/>
      <c r="O55" s="10"/>
      <c r="P55" s="10">
        <v>2</v>
      </c>
      <c r="Q55" s="9">
        <v>0</v>
      </c>
      <c r="R55" s="9"/>
      <c r="S55" s="10">
        <v>1</v>
      </c>
      <c r="T55" s="10"/>
      <c r="U55" s="9">
        <v>1</v>
      </c>
      <c r="V55" s="9"/>
      <c r="W55" s="10">
        <v>1</v>
      </c>
      <c r="X55" s="10"/>
      <c r="Y55" s="9"/>
      <c r="Z55" s="9">
        <v>0</v>
      </c>
      <c r="AA55" s="11">
        <f t="shared" si="1"/>
        <v>8</v>
      </c>
    </row>
    <row r="56" spans="1:27" ht="30" customHeight="1" x14ac:dyDescent="0.25">
      <c r="A56" s="4" t="str">
        <f t="shared" si="8"/>
        <v>Московский</v>
      </c>
      <c r="B56" s="12" t="str">
        <f t="shared" si="8"/>
        <v>ГБОУ СОШ №525</v>
      </c>
      <c r="C56" s="6">
        <f t="shared" si="8"/>
        <v>11525</v>
      </c>
      <c r="D56" s="6" t="str">
        <f t="shared" si="8"/>
        <v>СОШ с углуб.</v>
      </c>
      <c r="E56" s="8" t="str">
        <f t="shared" si="8"/>
        <v>3а</v>
      </c>
      <c r="F56" s="8">
        <f t="shared" si="8"/>
        <v>64</v>
      </c>
      <c r="G56" s="8">
        <f t="shared" si="8"/>
        <v>56</v>
      </c>
      <c r="H56" s="8">
        <f t="shared" si="3"/>
        <v>11525053</v>
      </c>
      <c r="I56" s="9"/>
      <c r="J56" s="9">
        <v>1</v>
      </c>
      <c r="K56" s="10"/>
      <c r="L56" s="10">
        <v>1</v>
      </c>
      <c r="M56" s="9">
        <v>1</v>
      </c>
      <c r="N56" s="9"/>
      <c r="O56" s="10">
        <v>2</v>
      </c>
      <c r="P56" s="10"/>
      <c r="Q56" s="9">
        <v>1</v>
      </c>
      <c r="R56" s="9"/>
      <c r="S56" s="10">
        <v>1</v>
      </c>
      <c r="T56" s="10"/>
      <c r="U56" s="9"/>
      <c r="V56" s="9">
        <v>1</v>
      </c>
      <c r="W56" s="10">
        <v>2</v>
      </c>
      <c r="X56" s="10"/>
      <c r="Y56" s="9">
        <v>1</v>
      </c>
      <c r="Z56" s="9"/>
      <c r="AA56" s="11">
        <f t="shared" si="1"/>
        <v>11</v>
      </c>
    </row>
    <row r="57" spans="1:27" ht="30" customHeight="1" x14ac:dyDescent="0.25">
      <c r="A57" s="4" t="str">
        <f t="shared" si="8"/>
        <v>Московский</v>
      </c>
      <c r="B57" s="12" t="str">
        <f t="shared" si="8"/>
        <v>ГБОУ СОШ №525</v>
      </c>
      <c r="C57" s="6">
        <f t="shared" si="8"/>
        <v>11525</v>
      </c>
      <c r="D57" s="6" t="str">
        <f t="shared" si="8"/>
        <v>СОШ с углуб.</v>
      </c>
      <c r="E57" s="8" t="str">
        <f t="shared" si="8"/>
        <v>3а</v>
      </c>
      <c r="F57" s="8">
        <f t="shared" si="8"/>
        <v>64</v>
      </c>
      <c r="G57" s="8">
        <f t="shared" si="8"/>
        <v>56</v>
      </c>
      <c r="H57" s="8">
        <f t="shared" si="3"/>
        <v>11525054</v>
      </c>
      <c r="I57" s="9"/>
      <c r="J57" s="9">
        <v>0</v>
      </c>
      <c r="K57" s="10"/>
      <c r="L57" s="10">
        <v>1</v>
      </c>
      <c r="M57" s="9">
        <v>1</v>
      </c>
      <c r="N57" s="9"/>
      <c r="O57" s="10">
        <v>1</v>
      </c>
      <c r="P57" s="10"/>
      <c r="Q57" s="9">
        <v>2</v>
      </c>
      <c r="R57" s="9"/>
      <c r="S57" s="10"/>
      <c r="T57" s="10">
        <v>1</v>
      </c>
      <c r="U57" s="9">
        <v>1</v>
      </c>
      <c r="V57" s="9"/>
      <c r="W57" s="10">
        <v>2</v>
      </c>
      <c r="X57" s="10"/>
      <c r="Y57" s="9"/>
      <c r="Z57" s="9">
        <v>1</v>
      </c>
      <c r="AA57" s="11">
        <f t="shared" si="1"/>
        <v>10</v>
      </c>
    </row>
    <row r="58" spans="1:27" ht="30" customHeight="1" x14ac:dyDescent="0.25">
      <c r="A58" s="4" t="str">
        <f t="shared" si="8"/>
        <v>Московский</v>
      </c>
      <c r="B58" s="12" t="str">
        <f t="shared" si="8"/>
        <v>ГБОУ СОШ №525</v>
      </c>
      <c r="C58" s="6">
        <f t="shared" si="8"/>
        <v>11525</v>
      </c>
      <c r="D58" s="6" t="str">
        <f t="shared" si="8"/>
        <v>СОШ с углуб.</v>
      </c>
      <c r="E58" s="8" t="str">
        <f t="shared" si="8"/>
        <v>3а</v>
      </c>
      <c r="F58" s="8">
        <f t="shared" si="8"/>
        <v>64</v>
      </c>
      <c r="G58" s="8">
        <f t="shared" si="8"/>
        <v>56</v>
      </c>
      <c r="H58" s="8">
        <f t="shared" si="3"/>
        <v>11525055</v>
      </c>
      <c r="I58" s="9"/>
      <c r="J58" s="9">
        <v>0</v>
      </c>
      <c r="K58" s="10">
        <v>1</v>
      </c>
      <c r="L58" s="10"/>
      <c r="M58" s="9"/>
      <c r="N58" s="9">
        <v>1</v>
      </c>
      <c r="O58" s="10">
        <v>2</v>
      </c>
      <c r="P58" s="10"/>
      <c r="Q58" s="9">
        <v>2</v>
      </c>
      <c r="R58" s="9"/>
      <c r="S58" s="10"/>
      <c r="T58" s="10">
        <v>1</v>
      </c>
      <c r="U58" s="9"/>
      <c r="V58" s="9">
        <v>1</v>
      </c>
      <c r="W58" s="10"/>
      <c r="X58" s="10">
        <v>2</v>
      </c>
      <c r="Y58" s="9">
        <v>1</v>
      </c>
      <c r="Z58" s="9"/>
      <c r="AA58" s="11">
        <f t="shared" si="1"/>
        <v>11</v>
      </c>
    </row>
    <row r="59" spans="1:27" ht="30" customHeight="1" x14ac:dyDescent="0.25">
      <c r="A59" s="4" t="str">
        <f t="shared" si="8"/>
        <v>Московский</v>
      </c>
      <c r="B59" s="12" t="str">
        <f t="shared" si="8"/>
        <v>ГБОУ СОШ №525</v>
      </c>
      <c r="C59" s="6">
        <f t="shared" si="8"/>
        <v>11525</v>
      </c>
      <c r="D59" s="6" t="str">
        <f t="shared" si="8"/>
        <v>СОШ с углуб.</v>
      </c>
      <c r="E59" s="8" t="str">
        <f t="shared" si="8"/>
        <v>3а</v>
      </c>
      <c r="F59" s="8">
        <f t="shared" si="8"/>
        <v>64</v>
      </c>
      <c r="G59" s="8">
        <f t="shared" si="8"/>
        <v>56</v>
      </c>
      <c r="H59" s="8">
        <f t="shared" si="3"/>
        <v>11525056</v>
      </c>
      <c r="I59" s="9"/>
      <c r="J59" s="9">
        <v>1</v>
      </c>
      <c r="K59" s="10">
        <v>1</v>
      </c>
      <c r="L59" s="10"/>
      <c r="M59" s="9"/>
      <c r="N59" s="9">
        <v>1</v>
      </c>
      <c r="O59" s="10">
        <v>0</v>
      </c>
      <c r="P59" s="10"/>
      <c r="Q59" s="9">
        <v>2</v>
      </c>
      <c r="R59" s="9"/>
      <c r="S59" s="10"/>
      <c r="T59" s="10">
        <v>1</v>
      </c>
      <c r="U59" s="9"/>
      <c r="V59" s="9">
        <v>1</v>
      </c>
      <c r="W59" s="10">
        <v>0</v>
      </c>
      <c r="X59" s="10"/>
      <c r="Y59" s="9">
        <v>1</v>
      </c>
      <c r="Z59" s="9"/>
      <c r="AA59" s="11">
        <f t="shared" si="1"/>
        <v>8</v>
      </c>
    </row>
    <row r="60" spans="1:27" x14ac:dyDescent="0.25">
      <c r="I60" s="15">
        <f>COUNTA(I4:I59)</f>
        <v>11</v>
      </c>
      <c r="J60" s="15">
        <f t="shared" ref="J60:AA60" si="9">COUNTA(J4:J59)</f>
        <v>45</v>
      </c>
      <c r="K60" s="15">
        <f t="shared" si="9"/>
        <v>44</v>
      </c>
      <c r="L60" s="15">
        <f t="shared" si="9"/>
        <v>12</v>
      </c>
      <c r="M60" s="15">
        <f t="shared" si="9"/>
        <v>38</v>
      </c>
      <c r="N60" s="15">
        <f t="shared" si="9"/>
        <v>18</v>
      </c>
      <c r="O60" s="15">
        <f t="shared" si="9"/>
        <v>45</v>
      </c>
      <c r="P60" s="15">
        <f t="shared" si="9"/>
        <v>11</v>
      </c>
      <c r="Q60" s="15">
        <f t="shared" si="9"/>
        <v>40</v>
      </c>
      <c r="R60" s="15">
        <f t="shared" si="9"/>
        <v>16</v>
      </c>
      <c r="S60" s="15">
        <f t="shared" si="9"/>
        <v>31</v>
      </c>
      <c r="T60" s="15">
        <f t="shared" si="9"/>
        <v>25</v>
      </c>
      <c r="U60" s="15">
        <f t="shared" si="9"/>
        <v>22</v>
      </c>
      <c r="V60" s="15">
        <f t="shared" si="9"/>
        <v>34</v>
      </c>
      <c r="W60" s="15">
        <f t="shared" si="9"/>
        <v>37</v>
      </c>
      <c r="X60" s="15">
        <f t="shared" si="9"/>
        <v>19</v>
      </c>
      <c r="Y60" s="15">
        <f t="shared" si="9"/>
        <v>43</v>
      </c>
      <c r="Z60" s="15">
        <f t="shared" si="9"/>
        <v>13</v>
      </c>
      <c r="AA60" s="15">
        <f t="shared" si="9"/>
        <v>56</v>
      </c>
    </row>
    <row r="61" spans="1:27" x14ac:dyDescent="0.25">
      <c r="I61" s="92">
        <f>SUM(I4:I59)/(I60*I62)</f>
        <v>0.77272727272727271</v>
      </c>
      <c r="J61" s="92">
        <f t="shared" ref="J61:AA61" si="10">SUM(J4:J59)/(J60*J62)</f>
        <v>0.52222222222222225</v>
      </c>
      <c r="K61" s="92">
        <f t="shared" si="10"/>
        <v>0.84090909090909094</v>
      </c>
      <c r="L61" s="92">
        <f t="shared" si="10"/>
        <v>0.83333333333333337</v>
      </c>
      <c r="M61" s="92">
        <f t="shared" si="10"/>
        <v>0.84210526315789469</v>
      </c>
      <c r="N61" s="92">
        <f t="shared" si="10"/>
        <v>0.83333333333333337</v>
      </c>
      <c r="O61" s="92">
        <f t="shared" si="10"/>
        <v>0.83333333333333337</v>
      </c>
      <c r="P61" s="92">
        <f t="shared" si="10"/>
        <v>0.86363636363636365</v>
      </c>
      <c r="Q61" s="92">
        <f t="shared" si="10"/>
        <v>0.8125</v>
      </c>
      <c r="R61" s="92">
        <f t="shared" si="10"/>
        <v>0.78125</v>
      </c>
      <c r="S61" s="92">
        <f t="shared" si="10"/>
        <v>0.967741935483871</v>
      </c>
      <c r="T61" s="92">
        <f t="shared" si="10"/>
        <v>0.64</v>
      </c>
      <c r="U61" s="92">
        <f t="shared" si="10"/>
        <v>0.77272727272727271</v>
      </c>
      <c r="V61" s="92">
        <f t="shared" si="10"/>
        <v>0.5</v>
      </c>
      <c r="W61" s="92">
        <f t="shared" si="10"/>
        <v>0.8783783783783784</v>
      </c>
      <c r="X61" s="92">
        <f t="shared" si="10"/>
        <v>0.76315789473684215</v>
      </c>
      <c r="Y61" s="92">
        <f t="shared" si="10"/>
        <v>0.93023255813953487</v>
      </c>
      <c r="Z61" s="92">
        <f t="shared" si="10"/>
        <v>0.84615384615384615</v>
      </c>
      <c r="AA61" s="92">
        <f t="shared" si="10"/>
        <v>0.77884615384615385</v>
      </c>
    </row>
    <row r="62" spans="1:27" s="52" customFormat="1" x14ac:dyDescent="0.25">
      <c r="A62" s="52" t="s">
        <v>120</v>
      </c>
      <c r="E62" s="14"/>
      <c r="F62" s="14"/>
      <c r="G62" s="14"/>
      <c r="H62" s="14"/>
      <c r="I62" s="15">
        <v>2</v>
      </c>
      <c r="J62" s="15">
        <v>2</v>
      </c>
      <c r="K62" s="15">
        <v>1</v>
      </c>
      <c r="L62" s="15">
        <v>1</v>
      </c>
      <c r="M62" s="15">
        <v>1</v>
      </c>
      <c r="N62" s="15">
        <v>1</v>
      </c>
      <c r="O62" s="15">
        <v>2</v>
      </c>
      <c r="P62" s="15">
        <v>2</v>
      </c>
      <c r="Q62" s="15">
        <v>2</v>
      </c>
      <c r="R62" s="15">
        <v>2</v>
      </c>
      <c r="S62" s="86">
        <v>1</v>
      </c>
      <c r="T62" s="15">
        <v>1</v>
      </c>
      <c r="U62" s="87">
        <v>1</v>
      </c>
      <c r="V62" s="15">
        <v>1</v>
      </c>
      <c r="W62" s="15">
        <v>2</v>
      </c>
      <c r="X62" s="15">
        <v>2</v>
      </c>
      <c r="Y62" s="87">
        <v>1</v>
      </c>
      <c r="Z62" s="15">
        <v>1</v>
      </c>
      <c r="AA62" s="15">
        <v>13</v>
      </c>
    </row>
    <row r="63" spans="1:27" x14ac:dyDescent="0.25">
      <c r="I63" s="15">
        <f>SUM(I4:J59)/(56*I62)</f>
        <v>0.5714285714285714</v>
      </c>
      <c r="K63" s="15">
        <f t="shared" ref="K63:AA63" si="11">SUM(K4:L59)/(56*K62)</f>
        <v>0.8392857142857143</v>
      </c>
      <c r="M63" s="15">
        <f t="shared" si="11"/>
        <v>0.8392857142857143</v>
      </c>
      <c r="O63" s="15">
        <f t="shared" si="11"/>
        <v>0.8392857142857143</v>
      </c>
      <c r="Q63" s="15">
        <f t="shared" si="11"/>
        <v>0.8035714285714286</v>
      </c>
      <c r="S63" s="15">
        <f t="shared" si="11"/>
        <v>0.8214285714285714</v>
      </c>
      <c r="U63" s="15">
        <f t="shared" si="11"/>
        <v>0.6071428571428571</v>
      </c>
      <c r="W63" s="15">
        <f t="shared" si="11"/>
        <v>0.8392857142857143</v>
      </c>
      <c r="Y63" s="15">
        <f t="shared" si="11"/>
        <v>0.9107142857142857</v>
      </c>
      <c r="AA63" s="15">
        <f t="shared" si="11"/>
        <v>0.77884615384615385</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59"/>
    <dataValidation type="list" allowBlank="1" showInputMessage="1" showErrorMessage="1" sqref="W4:X59 O4:R59 I4:J59">
      <formula1>балл2</formula1>
    </dataValidation>
    <dataValidation type="list" allowBlank="1" showInputMessage="1" showErrorMessage="1" sqref="Y4:Z59 S4:V59 K4:N59">
      <formula1>балл1</formula1>
    </dataValidation>
    <dataValidation allowBlank="1" showErrorMessage="1" sqref="A4 E4:G59"/>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O82"/>
  <sheetViews>
    <sheetView topLeftCell="A49" zoomScale="80" zoomScaleNormal="80" workbookViewId="0">
      <selection activeCell="N45" sqref="N45:P82"/>
    </sheetView>
  </sheetViews>
  <sheetFormatPr defaultRowHeight="15" x14ac:dyDescent="0.25"/>
  <cols>
    <col min="1" max="1" width="18.5703125" customWidth="1"/>
    <col min="2" max="2" width="9.140625" style="119"/>
    <col min="3" max="3" width="11.42578125" style="120" bestFit="1" customWidth="1"/>
    <col min="4" max="4" width="11.42578125" style="120" customWidth="1"/>
    <col min="5" max="10" width="7.5703125" customWidth="1"/>
    <col min="11" max="11" width="8.28515625" customWidth="1"/>
    <col min="12" max="40" width="7.5703125" customWidth="1"/>
    <col min="41" max="41" width="9.140625" style="95"/>
  </cols>
  <sheetData>
    <row r="1" spans="1:41" x14ac:dyDescent="0.25">
      <c r="A1" s="146" t="s">
        <v>111</v>
      </c>
      <c r="B1" s="164" t="s">
        <v>5</v>
      </c>
      <c r="C1" s="166" t="s">
        <v>6</v>
      </c>
      <c r="D1" s="143"/>
      <c r="E1" s="149" t="s">
        <v>72</v>
      </c>
      <c r="F1" s="150"/>
      <c r="G1" s="150"/>
      <c r="H1" s="151"/>
      <c r="I1" s="149" t="s">
        <v>73</v>
      </c>
      <c r="J1" s="150"/>
      <c r="K1" s="150"/>
      <c r="L1" s="151"/>
      <c r="M1" s="149" t="s">
        <v>74</v>
      </c>
      <c r="N1" s="150"/>
      <c r="O1" s="150"/>
      <c r="P1" s="151"/>
      <c r="Q1" s="149" t="s">
        <v>75</v>
      </c>
      <c r="R1" s="150"/>
      <c r="S1" s="150"/>
      <c r="T1" s="151"/>
      <c r="U1" s="149" t="s">
        <v>76</v>
      </c>
      <c r="V1" s="150"/>
      <c r="W1" s="150"/>
      <c r="X1" s="151"/>
      <c r="Y1" s="149" t="s">
        <v>77</v>
      </c>
      <c r="Z1" s="150"/>
      <c r="AA1" s="150"/>
      <c r="AB1" s="151"/>
      <c r="AC1" s="149" t="s">
        <v>78</v>
      </c>
      <c r="AD1" s="150"/>
      <c r="AE1" s="150"/>
      <c r="AF1" s="151"/>
      <c r="AG1" s="149" t="s">
        <v>79</v>
      </c>
      <c r="AH1" s="150"/>
      <c r="AI1" s="150"/>
      <c r="AJ1" s="151"/>
      <c r="AK1" s="149" t="s">
        <v>80</v>
      </c>
      <c r="AL1" s="150"/>
      <c r="AM1" s="150"/>
      <c r="AN1" s="151"/>
    </row>
    <row r="2" spans="1:41" x14ac:dyDescent="0.25">
      <c r="A2" s="146"/>
      <c r="B2" s="164"/>
      <c r="C2" s="166"/>
      <c r="D2" s="143"/>
      <c r="E2" s="55" t="s">
        <v>9</v>
      </c>
      <c r="F2" s="57"/>
      <c r="G2" s="55" t="s">
        <v>10</v>
      </c>
      <c r="H2" s="57"/>
      <c r="I2" s="149" t="s">
        <v>10</v>
      </c>
      <c r="J2" s="151"/>
      <c r="K2" s="149" t="s">
        <v>11</v>
      </c>
      <c r="L2" s="151"/>
      <c r="M2" s="149" t="s">
        <v>12</v>
      </c>
      <c r="N2" s="151"/>
      <c r="O2" s="149" t="s">
        <v>10</v>
      </c>
      <c r="P2" s="151"/>
      <c r="Q2" s="149" t="s">
        <v>9</v>
      </c>
      <c r="R2" s="151"/>
      <c r="S2" s="149" t="s">
        <v>12</v>
      </c>
      <c r="T2" s="151"/>
      <c r="U2" s="149" t="s">
        <v>13</v>
      </c>
      <c r="V2" s="151"/>
      <c r="W2" s="149" t="s">
        <v>9</v>
      </c>
      <c r="X2" s="151"/>
      <c r="Y2" s="149" t="s">
        <v>11</v>
      </c>
      <c r="Z2" s="151"/>
      <c r="AA2" s="149" t="s">
        <v>10</v>
      </c>
      <c r="AB2" s="151"/>
      <c r="AC2" s="149" t="s">
        <v>9</v>
      </c>
      <c r="AD2" s="151"/>
      <c r="AE2" s="149" t="s">
        <v>12</v>
      </c>
      <c r="AF2" s="151"/>
      <c r="AG2" s="149" t="s">
        <v>14</v>
      </c>
      <c r="AH2" s="151"/>
      <c r="AI2" s="149" t="s">
        <v>13</v>
      </c>
      <c r="AJ2" s="151"/>
      <c r="AK2" s="149" t="s">
        <v>9</v>
      </c>
      <c r="AL2" s="151"/>
      <c r="AM2" s="149" t="s">
        <v>12</v>
      </c>
      <c r="AN2" s="151"/>
    </row>
    <row r="3" spans="1:41" ht="97.5" x14ac:dyDescent="0.25">
      <c r="A3" s="147"/>
      <c r="B3" s="165"/>
      <c r="C3" s="167"/>
      <c r="D3" s="107" t="s">
        <v>172</v>
      </c>
      <c r="E3" s="74" t="s">
        <v>82</v>
      </c>
      <c r="F3" s="74" t="s">
        <v>83</v>
      </c>
      <c r="G3" s="74" t="s">
        <v>82</v>
      </c>
      <c r="H3" s="74" t="s">
        <v>83</v>
      </c>
      <c r="I3" s="74" t="s">
        <v>82</v>
      </c>
      <c r="J3" s="74" t="s">
        <v>83</v>
      </c>
      <c r="K3" s="74" t="s">
        <v>82</v>
      </c>
      <c r="L3" s="74" t="s">
        <v>83</v>
      </c>
      <c r="M3" s="74" t="s">
        <v>82</v>
      </c>
      <c r="N3" s="74" t="s">
        <v>83</v>
      </c>
      <c r="O3" s="74" t="s">
        <v>82</v>
      </c>
      <c r="P3" s="74" t="s">
        <v>83</v>
      </c>
      <c r="Q3" s="74" t="s">
        <v>82</v>
      </c>
      <c r="R3" s="74" t="s">
        <v>83</v>
      </c>
      <c r="S3" s="74" t="s">
        <v>82</v>
      </c>
      <c r="T3" s="74" t="s">
        <v>83</v>
      </c>
      <c r="U3" s="74" t="s">
        <v>82</v>
      </c>
      <c r="V3" s="74" t="s">
        <v>83</v>
      </c>
      <c r="W3" s="74" t="s">
        <v>82</v>
      </c>
      <c r="X3" s="74" t="s">
        <v>83</v>
      </c>
      <c r="Y3" s="74" t="s">
        <v>82</v>
      </c>
      <c r="Z3" s="74" t="s">
        <v>83</v>
      </c>
      <c r="AA3" s="74" t="s">
        <v>82</v>
      </c>
      <c r="AB3" s="74" t="s">
        <v>83</v>
      </c>
      <c r="AC3" s="74" t="s">
        <v>82</v>
      </c>
      <c r="AD3" s="74" t="s">
        <v>83</v>
      </c>
      <c r="AE3" s="74" t="s">
        <v>82</v>
      </c>
      <c r="AF3" s="74" t="s">
        <v>83</v>
      </c>
      <c r="AG3" s="74" t="s">
        <v>82</v>
      </c>
      <c r="AH3" s="74" t="s">
        <v>83</v>
      </c>
      <c r="AI3" s="74" t="s">
        <v>82</v>
      </c>
      <c r="AJ3" s="74" t="s">
        <v>83</v>
      </c>
      <c r="AK3" s="74" t="s">
        <v>82</v>
      </c>
      <c r="AL3" s="74" t="s">
        <v>83</v>
      </c>
      <c r="AM3" s="74" t="s">
        <v>82</v>
      </c>
      <c r="AN3" s="74" t="s">
        <v>83</v>
      </c>
      <c r="AO3" s="88" t="s">
        <v>121</v>
      </c>
    </row>
    <row r="4" spans="1:41" x14ac:dyDescent="0.25">
      <c r="A4" s="83" t="s">
        <v>112</v>
      </c>
      <c r="B4" s="108">
        <v>73</v>
      </c>
      <c r="C4" s="109">
        <v>66</v>
      </c>
      <c r="D4" s="144">
        <f>C4/B4</f>
        <v>0.90410958904109584</v>
      </c>
      <c r="E4" s="84">
        <v>31</v>
      </c>
      <c r="F4" s="89">
        <v>0.88709677419354838</v>
      </c>
      <c r="G4" s="90">
        <v>35</v>
      </c>
      <c r="H4" s="89">
        <v>0.7142857142857143</v>
      </c>
      <c r="I4" s="90">
        <v>42</v>
      </c>
      <c r="J4" s="89">
        <v>0.76190476190476186</v>
      </c>
      <c r="K4" s="90">
        <v>24</v>
      </c>
      <c r="L4" s="89">
        <v>1</v>
      </c>
      <c r="M4" s="90">
        <v>56</v>
      </c>
      <c r="N4" s="89">
        <v>0.9107142857142857</v>
      </c>
      <c r="O4" s="90">
        <v>10</v>
      </c>
      <c r="P4" s="89">
        <v>0.5</v>
      </c>
      <c r="Q4" s="90">
        <v>42</v>
      </c>
      <c r="R4" s="89">
        <v>0.84523809523809523</v>
      </c>
      <c r="S4" s="90">
        <v>24</v>
      </c>
      <c r="T4" s="89">
        <v>0.75</v>
      </c>
      <c r="U4" s="90">
        <v>36</v>
      </c>
      <c r="V4" s="89">
        <v>0.70833333333333337</v>
      </c>
      <c r="W4" s="90">
        <v>30</v>
      </c>
      <c r="X4" s="89">
        <v>0.8833333333333333</v>
      </c>
      <c r="Y4" s="90">
        <v>59</v>
      </c>
      <c r="Z4" s="89">
        <v>0.77966101694915257</v>
      </c>
      <c r="AA4" s="90">
        <v>7</v>
      </c>
      <c r="AB4" s="89">
        <v>0.5714285714285714</v>
      </c>
      <c r="AC4" s="90">
        <v>34</v>
      </c>
      <c r="AD4" s="89">
        <v>0.52941176470588236</v>
      </c>
      <c r="AE4" s="90">
        <v>32</v>
      </c>
      <c r="AF4" s="89">
        <v>0.375</v>
      </c>
      <c r="AG4" s="90">
        <v>36</v>
      </c>
      <c r="AH4" s="89">
        <v>0.75</v>
      </c>
      <c r="AI4" s="90">
        <v>30</v>
      </c>
      <c r="AJ4" s="89">
        <v>0.81666666666666665</v>
      </c>
      <c r="AK4" s="90">
        <v>62</v>
      </c>
      <c r="AL4" s="89">
        <v>0.41129032258064518</v>
      </c>
      <c r="AM4" s="90">
        <v>4</v>
      </c>
      <c r="AN4" s="89">
        <v>0.25</v>
      </c>
      <c r="AO4" s="96">
        <v>0.77389277389277389</v>
      </c>
    </row>
    <row r="5" spans="1:41" x14ac:dyDescent="0.25">
      <c r="A5" s="83" t="s">
        <v>113</v>
      </c>
      <c r="B5" s="108">
        <v>86</v>
      </c>
      <c r="C5" s="109">
        <v>80</v>
      </c>
      <c r="D5" s="144">
        <f t="shared" ref="D5:D40" si="0">C5/B5</f>
        <v>0.93023255813953487</v>
      </c>
      <c r="E5" s="84">
        <v>42</v>
      </c>
      <c r="F5" s="89">
        <v>0.83333333333333337</v>
      </c>
      <c r="G5" s="90">
        <v>38</v>
      </c>
      <c r="H5" s="89">
        <v>0.61842105263157898</v>
      </c>
      <c r="I5" s="90">
        <v>53</v>
      </c>
      <c r="J5" s="89">
        <v>0.90566037735849059</v>
      </c>
      <c r="K5" s="90">
        <v>27</v>
      </c>
      <c r="L5" s="89">
        <v>0.88888888888888884</v>
      </c>
      <c r="M5" s="90">
        <v>66</v>
      </c>
      <c r="N5" s="89">
        <v>0.84848484848484851</v>
      </c>
      <c r="O5" s="90">
        <v>14</v>
      </c>
      <c r="P5" s="89">
        <v>0.2857142857142857</v>
      </c>
      <c r="Q5" s="90">
        <v>51</v>
      </c>
      <c r="R5" s="89">
        <v>0.88235294117647056</v>
      </c>
      <c r="S5" s="90">
        <v>29</v>
      </c>
      <c r="T5" s="89">
        <v>0.86206896551724133</v>
      </c>
      <c r="U5" s="90">
        <v>39</v>
      </c>
      <c r="V5" s="89">
        <v>0.5641025641025641</v>
      </c>
      <c r="W5" s="90">
        <v>41</v>
      </c>
      <c r="X5" s="89">
        <v>0.84146341463414631</v>
      </c>
      <c r="Y5" s="90">
        <v>48</v>
      </c>
      <c r="Z5" s="89">
        <v>0.75</v>
      </c>
      <c r="AA5" s="90">
        <v>32</v>
      </c>
      <c r="AB5" s="89">
        <v>0.78125</v>
      </c>
      <c r="AC5" s="90">
        <v>57</v>
      </c>
      <c r="AD5" s="89">
        <v>0.49122807017543857</v>
      </c>
      <c r="AE5" s="90">
        <v>23</v>
      </c>
      <c r="AF5" s="89">
        <v>0.39130434782608697</v>
      </c>
      <c r="AG5" s="90">
        <v>54</v>
      </c>
      <c r="AH5" s="89">
        <v>0.7407407407407407</v>
      </c>
      <c r="AI5" s="90">
        <v>26</v>
      </c>
      <c r="AJ5" s="89">
        <v>0.90384615384615385</v>
      </c>
      <c r="AK5" s="90">
        <v>72</v>
      </c>
      <c r="AL5" s="89">
        <v>0.84722222222222221</v>
      </c>
      <c r="AM5" s="90">
        <v>8</v>
      </c>
      <c r="AN5" s="89">
        <v>0.75</v>
      </c>
      <c r="AO5" s="96">
        <v>0.76346153846153841</v>
      </c>
    </row>
    <row r="6" spans="1:41" x14ac:dyDescent="0.25">
      <c r="A6" s="83" t="s">
        <v>114</v>
      </c>
      <c r="B6" s="108">
        <v>13</v>
      </c>
      <c r="C6" s="109">
        <v>11</v>
      </c>
      <c r="D6" s="144">
        <f t="shared" si="0"/>
        <v>0.84615384615384615</v>
      </c>
      <c r="E6" s="84">
        <v>6</v>
      </c>
      <c r="F6" s="89">
        <v>0.83333333333333337</v>
      </c>
      <c r="G6" s="90">
        <v>5</v>
      </c>
      <c r="H6" s="89">
        <v>0.7</v>
      </c>
      <c r="I6" s="90">
        <v>8</v>
      </c>
      <c r="J6" s="89">
        <v>0.875</v>
      </c>
      <c r="K6" s="90">
        <v>3</v>
      </c>
      <c r="L6" s="89">
        <v>1</v>
      </c>
      <c r="M6" s="90">
        <v>11</v>
      </c>
      <c r="N6" s="89">
        <v>0.90909090909090906</v>
      </c>
      <c r="O6" s="90">
        <v>0</v>
      </c>
      <c r="P6" s="91"/>
      <c r="Q6" s="90">
        <v>10</v>
      </c>
      <c r="R6" s="89">
        <v>0.85</v>
      </c>
      <c r="S6" s="90">
        <v>1</v>
      </c>
      <c r="T6" s="89">
        <v>1</v>
      </c>
      <c r="U6" s="90">
        <v>9</v>
      </c>
      <c r="V6" s="89">
        <v>0.77777777777777779</v>
      </c>
      <c r="W6" s="90">
        <v>2</v>
      </c>
      <c r="X6" s="89">
        <v>1</v>
      </c>
      <c r="Y6" s="90">
        <v>9</v>
      </c>
      <c r="Z6" s="89">
        <v>0.66666666666666663</v>
      </c>
      <c r="AA6" s="90">
        <v>2</v>
      </c>
      <c r="AB6" s="89">
        <v>1</v>
      </c>
      <c r="AC6" s="90">
        <v>5</v>
      </c>
      <c r="AD6" s="89">
        <v>1</v>
      </c>
      <c r="AE6" s="90">
        <v>6</v>
      </c>
      <c r="AF6" s="89">
        <v>1</v>
      </c>
      <c r="AG6" s="90">
        <v>8</v>
      </c>
      <c r="AH6" s="89">
        <v>0.9375</v>
      </c>
      <c r="AI6" s="90">
        <v>3</v>
      </c>
      <c r="AJ6" s="89">
        <v>1</v>
      </c>
      <c r="AK6" s="90">
        <v>10</v>
      </c>
      <c r="AL6" s="89">
        <v>1</v>
      </c>
      <c r="AM6" s="90">
        <v>1</v>
      </c>
      <c r="AN6" s="89">
        <v>1</v>
      </c>
      <c r="AO6" s="96">
        <v>0.87412587412587417</v>
      </c>
    </row>
    <row r="7" spans="1:41" s="124" customFormat="1" x14ac:dyDescent="0.25">
      <c r="A7" s="122" t="s">
        <v>115</v>
      </c>
      <c r="B7" s="123">
        <v>60</v>
      </c>
      <c r="C7" s="123">
        <v>56</v>
      </c>
      <c r="D7" s="144">
        <f t="shared" si="0"/>
        <v>0.93333333333333335</v>
      </c>
      <c r="E7" s="90">
        <v>29</v>
      </c>
      <c r="F7" s="89">
        <v>0.75862068965517238</v>
      </c>
      <c r="G7" s="90">
        <v>27</v>
      </c>
      <c r="H7" s="89">
        <v>0.59259259259259256</v>
      </c>
      <c r="I7" s="90">
        <v>37</v>
      </c>
      <c r="J7" s="121">
        <v>0.97297297297297303</v>
      </c>
      <c r="K7" s="90">
        <v>19</v>
      </c>
      <c r="L7" s="89">
        <v>0.89473684210526316</v>
      </c>
      <c r="M7" s="90">
        <v>45</v>
      </c>
      <c r="N7" s="89">
        <v>0.8</v>
      </c>
      <c r="O7" s="90">
        <v>11</v>
      </c>
      <c r="P7" s="89">
        <v>0.90909090909090906</v>
      </c>
      <c r="Q7" s="90">
        <v>43</v>
      </c>
      <c r="R7" s="89">
        <v>0.81395348837209303</v>
      </c>
      <c r="S7" s="90">
        <v>13</v>
      </c>
      <c r="T7" s="89">
        <v>0.76923076923076927</v>
      </c>
      <c r="U7" s="90">
        <v>32</v>
      </c>
      <c r="V7" s="89">
        <v>0.671875</v>
      </c>
      <c r="W7" s="90">
        <v>24</v>
      </c>
      <c r="X7" s="89">
        <v>0.77083333333333337</v>
      </c>
      <c r="Y7" s="90">
        <v>43</v>
      </c>
      <c r="Z7" s="89">
        <v>0.7441860465116279</v>
      </c>
      <c r="AA7" s="90">
        <v>13</v>
      </c>
      <c r="AB7" s="89">
        <v>0.84615384615384615</v>
      </c>
      <c r="AC7" s="90">
        <v>35</v>
      </c>
      <c r="AD7" s="89">
        <v>0.88571428571428568</v>
      </c>
      <c r="AE7" s="90">
        <v>21</v>
      </c>
      <c r="AF7" s="89">
        <v>0.42857142857142855</v>
      </c>
      <c r="AG7" s="90">
        <v>35</v>
      </c>
      <c r="AH7" s="89">
        <v>0.72857142857142854</v>
      </c>
      <c r="AI7" s="90">
        <v>21</v>
      </c>
      <c r="AJ7" s="89">
        <v>0.73809523809523814</v>
      </c>
      <c r="AK7" s="90">
        <v>38</v>
      </c>
      <c r="AL7" s="89">
        <v>0.97368421052631582</v>
      </c>
      <c r="AM7" s="90">
        <v>18</v>
      </c>
      <c r="AN7" s="89">
        <v>0.77777777777777779</v>
      </c>
      <c r="AO7" s="89">
        <v>0.77060439560439564</v>
      </c>
    </row>
    <row r="8" spans="1:41" x14ac:dyDescent="0.25">
      <c r="A8" s="83" t="s">
        <v>116</v>
      </c>
      <c r="B8" s="110">
        <v>56</v>
      </c>
      <c r="C8" s="111">
        <v>51</v>
      </c>
      <c r="D8" s="144">
        <f t="shared" si="0"/>
        <v>0.9107142857142857</v>
      </c>
      <c r="E8" s="84">
        <v>26</v>
      </c>
      <c r="F8" s="89">
        <v>0.94230769230769229</v>
      </c>
      <c r="G8" s="90">
        <v>25</v>
      </c>
      <c r="H8" s="89">
        <v>0.88</v>
      </c>
      <c r="I8" s="90">
        <v>22</v>
      </c>
      <c r="J8" s="89">
        <v>0.47727272727272729</v>
      </c>
      <c r="K8" s="90">
        <v>29</v>
      </c>
      <c r="L8" s="89">
        <v>0.5</v>
      </c>
      <c r="M8" s="90">
        <v>38</v>
      </c>
      <c r="N8" s="89">
        <v>0.46052631578947367</v>
      </c>
      <c r="O8" s="90">
        <v>13</v>
      </c>
      <c r="P8" s="89">
        <v>0.46153846153846156</v>
      </c>
      <c r="Q8" s="90">
        <v>26</v>
      </c>
      <c r="R8" s="89">
        <v>0.75</v>
      </c>
      <c r="S8" s="90">
        <v>25</v>
      </c>
      <c r="T8" s="89">
        <v>0.9</v>
      </c>
      <c r="U8" s="90">
        <v>24</v>
      </c>
      <c r="V8" s="89">
        <v>0.60416666666666663</v>
      </c>
      <c r="W8" s="90">
        <v>27</v>
      </c>
      <c r="X8" s="89">
        <v>0.87037037037037035</v>
      </c>
      <c r="Y8" s="90">
        <v>34</v>
      </c>
      <c r="Z8" s="89">
        <v>0.45588235294117646</v>
      </c>
      <c r="AA8" s="90">
        <v>17</v>
      </c>
      <c r="AB8" s="89">
        <v>0.17647058823529413</v>
      </c>
      <c r="AC8" s="90">
        <v>27</v>
      </c>
      <c r="AD8" s="89">
        <v>0.35185185185185186</v>
      </c>
      <c r="AE8" s="90">
        <v>24</v>
      </c>
      <c r="AF8" s="89">
        <v>0.35416666666666669</v>
      </c>
      <c r="AG8" s="90">
        <v>25</v>
      </c>
      <c r="AH8" s="89">
        <v>0.82</v>
      </c>
      <c r="AI8" s="90">
        <v>26</v>
      </c>
      <c r="AJ8" s="89">
        <v>0.84615384615384615</v>
      </c>
      <c r="AK8" s="90">
        <v>27</v>
      </c>
      <c r="AL8" s="89">
        <v>0.42592592592592593</v>
      </c>
      <c r="AM8" s="90">
        <v>24</v>
      </c>
      <c r="AN8" s="89">
        <v>0.4375</v>
      </c>
      <c r="AO8" s="96">
        <v>0.83299999999999996</v>
      </c>
    </row>
    <row r="9" spans="1:41" x14ac:dyDescent="0.25">
      <c r="A9" s="83" t="s">
        <v>117</v>
      </c>
      <c r="B9" s="112">
        <v>92</v>
      </c>
      <c r="C9" s="113">
        <v>88</v>
      </c>
      <c r="D9" s="144">
        <f t="shared" si="0"/>
        <v>0.95652173913043481</v>
      </c>
      <c r="E9" s="84">
        <v>38</v>
      </c>
      <c r="F9" s="89">
        <v>0.85526315789473684</v>
      </c>
      <c r="G9" s="90">
        <v>50</v>
      </c>
      <c r="H9" s="89">
        <v>0.79</v>
      </c>
      <c r="I9" s="90">
        <v>73</v>
      </c>
      <c r="J9" s="89">
        <v>0.79452054794520544</v>
      </c>
      <c r="K9" s="90">
        <v>15</v>
      </c>
      <c r="L9" s="89">
        <v>0.8</v>
      </c>
      <c r="M9" s="90">
        <v>74</v>
      </c>
      <c r="N9" s="89">
        <v>0.77027027027027029</v>
      </c>
      <c r="O9" s="90">
        <v>14</v>
      </c>
      <c r="P9" s="89">
        <v>0.35714285714285715</v>
      </c>
      <c r="Q9" s="90">
        <v>60</v>
      </c>
      <c r="R9" s="89">
        <v>0.875</v>
      </c>
      <c r="S9" s="90">
        <v>28</v>
      </c>
      <c r="T9" s="89">
        <v>0.8214285714285714</v>
      </c>
      <c r="U9" s="90">
        <v>50</v>
      </c>
      <c r="V9" s="89">
        <v>0.53</v>
      </c>
      <c r="W9" s="90">
        <v>38</v>
      </c>
      <c r="X9" s="89">
        <v>0.82894736842105265</v>
      </c>
      <c r="Y9" s="90">
        <v>67</v>
      </c>
      <c r="Z9" s="89">
        <v>0.89552238805970152</v>
      </c>
      <c r="AA9" s="90">
        <v>21</v>
      </c>
      <c r="AB9" s="89">
        <v>0.66666666666666663</v>
      </c>
      <c r="AC9" s="90">
        <v>48</v>
      </c>
      <c r="AD9" s="89">
        <v>0.5</v>
      </c>
      <c r="AE9" s="90">
        <v>40</v>
      </c>
      <c r="AF9" s="89">
        <v>0.125</v>
      </c>
      <c r="AG9" s="90">
        <v>51</v>
      </c>
      <c r="AH9" s="89">
        <v>0.67647058823529416</v>
      </c>
      <c r="AI9" s="90">
        <v>37</v>
      </c>
      <c r="AJ9" s="89">
        <v>0.91891891891891897</v>
      </c>
      <c r="AK9" s="90">
        <v>69</v>
      </c>
      <c r="AL9" s="89">
        <v>0.75362318840579712</v>
      </c>
      <c r="AM9" s="90">
        <v>19</v>
      </c>
      <c r="AN9" s="89">
        <v>0.26315789473684209</v>
      </c>
      <c r="AO9" s="96">
        <v>0.73426573426573427</v>
      </c>
    </row>
    <row r="10" spans="1:41" x14ac:dyDescent="0.25">
      <c r="A10" s="83" t="s">
        <v>118</v>
      </c>
      <c r="B10" s="110">
        <v>127</v>
      </c>
      <c r="C10" s="111">
        <v>109</v>
      </c>
      <c r="D10" s="144">
        <f t="shared" si="0"/>
        <v>0.8582677165354331</v>
      </c>
      <c r="E10" s="84">
        <v>39</v>
      </c>
      <c r="F10" s="98">
        <v>0.69230769230769229</v>
      </c>
      <c r="G10" s="84">
        <v>70</v>
      </c>
      <c r="H10" s="98">
        <v>0.74285714285714288</v>
      </c>
      <c r="I10" s="84">
        <v>74</v>
      </c>
      <c r="J10" s="98">
        <v>0.86486486486486491</v>
      </c>
      <c r="K10" s="84">
        <v>35</v>
      </c>
      <c r="L10" s="98">
        <v>0.8571428571428571</v>
      </c>
      <c r="M10" s="84">
        <v>75</v>
      </c>
      <c r="N10" s="98">
        <v>0.8</v>
      </c>
      <c r="O10" s="84">
        <v>34</v>
      </c>
      <c r="P10" s="98">
        <v>0.61764705882352944</v>
      </c>
      <c r="Q10" s="84">
        <v>71</v>
      </c>
      <c r="R10" s="98">
        <v>0.823943661971831</v>
      </c>
      <c r="S10" s="84">
        <v>38</v>
      </c>
      <c r="T10" s="98">
        <v>0.77631578947368418</v>
      </c>
      <c r="U10" s="84">
        <v>53</v>
      </c>
      <c r="V10" s="98">
        <v>0.63207547169811318</v>
      </c>
      <c r="W10" s="84">
        <v>56</v>
      </c>
      <c r="X10" s="98">
        <v>0.7678571428571429</v>
      </c>
      <c r="Y10" s="84">
        <v>95</v>
      </c>
      <c r="Z10" s="98">
        <v>0.73684210526315785</v>
      </c>
      <c r="AA10" s="84">
        <v>14</v>
      </c>
      <c r="AB10" s="98">
        <v>0.5714285714285714</v>
      </c>
      <c r="AC10" s="84">
        <v>55</v>
      </c>
      <c r="AD10" s="98">
        <v>0.43636363636363634</v>
      </c>
      <c r="AE10" s="84">
        <v>54</v>
      </c>
      <c r="AF10" s="98">
        <v>0.31481481481481483</v>
      </c>
      <c r="AG10" s="84">
        <v>66</v>
      </c>
      <c r="AH10" s="98">
        <v>0.71969696969696972</v>
      </c>
      <c r="AI10" s="84">
        <v>43</v>
      </c>
      <c r="AJ10" s="98">
        <v>0.7441860465116279</v>
      </c>
      <c r="AK10" s="84">
        <v>91</v>
      </c>
      <c r="AL10" s="98">
        <v>0.82417582417582413</v>
      </c>
      <c r="AM10" s="84">
        <v>18</v>
      </c>
      <c r="AN10" s="98">
        <v>0.61111111111111116</v>
      </c>
      <c r="AO10" s="99">
        <v>0.72406492589978833</v>
      </c>
    </row>
    <row r="11" spans="1:41" x14ac:dyDescent="0.25">
      <c r="A11" s="83" t="s">
        <v>119</v>
      </c>
      <c r="B11" s="110">
        <v>117</v>
      </c>
      <c r="C11" s="111">
        <v>99</v>
      </c>
      <c r="D11" s="144">
        <f t="shared" si="0"/>
        <v>0.84615384615384615</v>
      </c>
      <c r="E11" s="84">
        <v>52</v>
      </c>
      <c r="F11" s="98">
        <v>0.7</v>
      </c>
      <c r="G11" s="84">
        <v>47</v>
      </c>
      <c r="H11" s="98">
        <v>0.77659574468085102</v>
      </c>
      <c r="I11" s="84">
        <v>53</v>
      </c>
      <c r="J11" s="98">
        <v>0.84905660377358494</v>
      </c>
      <c r="K11" s="84">
        <v>46</v>
      </c>
      <c r="L11" s="98">
        <v>0.95652173913043481</v>
      </c>
      <c r="M11" s="84">
        <v>76</v>
      </c>
      <c r="N11" s="98">
        <v>0.75</v>
      </c>
      <c r="O11" s="84">
        <v>23</v>
      </c>
      <c r="P11" s="98">
        <v>0.2608695652173913</v>
      </c>
      <c r="Q11" s="84">
        <v>68</v>
      </c>
      <c r="R11" s="98">
        <v>0.83823529411764708</v>
      </c>
      <c r="S11" s="84">
        <v>31</v>
      </c>
      <c r="T11" s="98">
        <v>0.83870967741935487</v>
      </c>
      <c r="U11" s="84">
        <v>56</v>
      </c>
      <c r="V11" s="98">
        <v>0.5535714285714286</v>
      </c>
      <c r="W11" s="84">
        <v>43</v>
      </c>
      <c r="X11" s="98">
        <v>0.83720930232558144</v>
      </c>
      <c r="Y11" s="84">
        <v>78</v>
      </c>
      <c r="Z11" s="98">
        <v>0.73076923076923073</v>
      </c>
      <c r="AA11" s="84">
        <v>21</v>
      </c>
      <c r="AB11" s="98">
        <v>0.52380952380952384</v>
      </c>
      <c r="AC11" s="84">
        <v>65</v>
      </c>
      <c r="AD11" s="98">
        <v>0.53846153846153844</v>
      </c>
      <c r="AE11" s="84">
        <v>34</v>
      </c>
      <c r="AF11" s="98">
        <v>0.44117647058823528</v>
      </c>
      <c r="AG11" s="84">
        <v>73</v>
      </c>
      <c r="AH11" s="98">
        <v>0.69863013698630139</v>
      </c>
      <c r="AI11" s="84">
        <v>26</v>
      </c>
      <c r="AJ11" s="98">
        <v>0.73076923076923073</v>
      </c>
      <c r="AK11" s="84">
        <v>80</v>
      </c>
      <c r="AL11" s="98">
        <v>0.8</v>
      </c>
      <c r="AM11" s="84">
        <v>19</v>
      </c>
      <c r="AN11" s="98">
        <v>0.78947368421052633</v>
      </c>
      <c r="AO11" s="99">
        <v>0.72649572649572647</v>
      </c>
    </row>
    <row r="12" spans="1:41" x14ac:dyDescent="0.25">
      <c r="A12" s="83" t="s">
        <v>122</v>
      </c>
      <c r="B12" s="110">
        <v>59</v>
      </c>
      <c r="C12" s="111">
        <v>51</v>
      </c>
      <c r="D12" s="144">
        <f t="shared" si="0"/>
        <v>0.86440677966101698</v>
      </c>
      <c r="E12" s="84">
        <v>22</v>
      </c>
      <c r="F12" s="98">
        <v>0.90909090909090906</v>
      </c>
      <c r="G12" s="84">
        <v>29</v>
      </c>
      <c r="H12" s="98">
        <v>0.77586206896551724</v>
      </c>
      <c r="I12" s="84">
        <v>34</v>
      </c>
      <c r="J12" s="98">
        <v>0.97058823529411764</v>
      </c>
      <c r="K12" s="84">
        <v>17</v>
      </c>
      <c r="L12" s="98">
        <v>1</v>
      </c>
      <c r="M12" s="84">
        <v>36</v>
      </c>
      <c r="N12" s="98">
        <v>0.83333333333333337</v>
      </c>
      <c r="O12" s="84">
        <v>15</v>
      </c>
      <c r="P12" s="98">
        <v>0.66666666666666663</v>
      </c>
      <c r="Q12" s="84">
        <v>34</v>
      </c>
      <c r="R12" s="98">
        <v>0.98529411764705888</v>
      </c>
      <c r="S12" s="84">
        <v>17</v>
      </c>
      <c r="T12" s="98">
        <v>0.94117647058823528</v>
      </c>
      <c r="U12" s="84">
        <v>23</v>
      </c>
      <c r="V12" s="98">
        <v>0.58695652173913049</v>
      </c>
      <c r="W12" s="84">
        <v>28</v>
      </c>
      <c r="X12" s="98">
        <v>0.9464285714285714</v>
      </c>
      <c r="Y12" s="84">
        <v>37</v>
      </c>
      <c r="Z12" s="98">
        <v>0.91891891891891897</v>
      </c>
      <c r="AA12" s="84">
        <v>15</v>
      </c>
      <c r="AB12" s="98">
        <v>0.8666666666666667</v>
      </c>
      <c r="AC12" s="84">
        <v>29</v>
      </c>
      <c r="AD12" s="98">
        <v>0.51724137931034486</v>
      </c>
      <c r="AE12" s="84">
        <v>22</v>
      </c>
      <c r="AF12" s="98">
        <v>0.45454545454545453</v>
      </c>
      <c r="AG12" s="84">
        <v>24</v>
      </c>
      <c r="AH12" s="98">
        <v>0.97916666666666663</v>
      </c>
      <c r="AI12" s="84">
        <v>27</v>
      </c>
      <c r="AJ12" s="98">
        <v>0.94444444444444442</v>
      </c>
      <c r="AK12" s="84">
        <v>42</v>
      </c>
      <c r="AL12" s="98">
        <v>0.80952380952380953</v>
      </c>
      <c r="AM12" s="84">
        <v>9</v>
      </c>
      <c r="AN12" s="98">
        <v>0.77777777777777779</v>
      </c>
      <c r="AO12" s="99">
        <v>0.85218702865761686</v>
      </c>
    </row>
    <row r="13" spans="1:41" s="52" customFormat="1" x14ac:dyDescent="0.25">
      <c r="A13" s="83" t="s">
        <v>123</v>
      </c>
      <c r="B13" s="108">
        <v>21</v>
      </c>
      <c r="C13" s="109">
        <v>14</v>
      </c>
      <c r="D13" s="144">
        <f t="shared" si="0"/>
        <v>0.66666666666666663</v>
      </c>
      <c r="E13" s="84">
        <v>8</v>
      </c>
      <c r="F13" s="98">
        <v>0.4375</v>
      </c>
      <c r="G13" s="84">
        <v>6</v>
      </c>
      <c r="H13" s="98">
        <v>0.41666666666666669</v>
      </c>
      <c r="I13" s="84">
        <v>8</v>
      </c>
      <c r="J13" s="98">
        <v>0.75</v>
      </c>
      <c r="K13" s="84">
        <v>6</v>
      </c>
      <c r="L13" s="98">
        <v>0.5</v>
      </c>
      <c r="M13" s="84">
        <v>8</v>
      </c>
      <c r="N13" s="98">
        <v>0.5</v>
      </c>
      <c r="O13" s="84">
        <v>6</v>
      </c>
      <c r="P13" s="98">
        <v>0.33333333333333331</v>
      </c>
      <c r="Q13" s="84">
        <v>11</v>
      </c>
      <c r="R13" s="98">
        <v>0.77272727272727271</v>
      </c>
      <c r="S13" s="84">
        <v>3</v>
      </c>
      <c r="T13" s="98">
        <v>0.66666666666666663</v>
      </c>
      <c r="U13" s="84">
        <v>8</v>
      </c>
      <c r="V13" s="98">
        <v>0.4375</v>
      </c>
      <c r="W13" s="84">
        <v>6</v>
      </c>
      <c r="X13" s="98">
        <v>0.41666666666666669</v>
      </c>
      <c r="Y13" s="84">
        <v>12</v>
      </c>
      <c r="Z13" s="98">
        <v>0.41666666666666669</v>
      </c>
      <c r="AA13" s="84">
        <v>2</v>
      </c>
      <c r="AB13" s="98">
        <v>0.5</v>
      </c>
      <c r="AC13" s="84">
        <v>9</v>
      </c>
      <c r="AD13" s="98">
        <v>0.55555555555555558</v>
      </c>
      <c r="AE13" s="84">
        <v>5</v>
      </c>
      <c r="AF13" s="98">
        <v>0</v>
      </c>
      <c r="AG13" s="84">
        <v>11</v>
      </c>
      <c r="AH13" s="98">
        <v>0.68181818181818177</v>
      </c>
      <c r="AI13" s="84">
        <v>3</v>
      </c>
      <c r="AJ13" s="98">
        <v>0.16666666666666666</v>
      </c>
      <c r="AK13" s="84">
        <v>10</v>
      </c>
      <c r="AL13" s="98">
        <v>0.8</v>
      </c>
      <c r="AM13" s="84">
        <v>4</v>
      </c>
      <c r="AN13" s="98">
        <v>0.25</v>
      </c>
      <c r="AO13" s="99">
        <v>0.52747252747252749</v>
      </c>
    </row>
    <row r="14" spans="1:41" x14ac:dyDescent="0.25">
      <c r="A14" s="84" t="s">
        <v>124</v>
      </c>
      <c r="B14" s="110">
        <v>90</v>
      </c>
      <c r="C14" s="111">
        <v>84</v>
      </c>
      <c r="D14" s="144">
        <f t="shared" si="0"/>
        <v>0.93333333333333335</v>
      </c>
      <c r="E14" s="84">
        <v>40</v>
      </c>
      <c r="F14" s="98">
        <v>0.92500000000000004</v>
      </c>
      <c r="G14" s="84">
        <v>44</v>
      </c>
      <c r="H14" s="98">
        <v>0.89772727272727271</v>
      </c>
      <c r="I14" s="84">
        <v>44</v>
      </c>
      <c r="J14" s="98">
        <v>1</v>
      </c>
      <c r="K14" s="84">
        <v>40</v>
      </c>
      <c r="L14" s="98">
        <v>0.92500000000000004</v>
      </c>
      <c r="M14" s="84">
        <v>55</v>
      </c>
      <c r="N14" s="98">
        <v>0.76363636363636367</v>
      </c>
      <c r="O14" s="84">
        <v>29</v>
      </c>
      <c r="P14" s="98">
        <v>0.86206896551724133</v>
      </c>
      <c r="Q14" s="84">
        <v>62</v>
      </c>
      <c r="R14" s="98">
        <v>0.89516129032258063</v>
      </c>
      <c r="S14" s="84">
        <v>22</v>
      </c>
      <c r="T14" s="98">
        <v>0.95454545454545459</v>
      </c>
      <c r="U14" s="84">
        <v>31</v>
      </c>
      <c r="V14" s="98">
        <v>0.82258064516129037</v>
      </c>
      <c r="W14" s="84">
        <v>53</v>
      </c>
      <c r="X14" s="98">
        <v>0.81132075471698117</v>
      </c>
      <c r="Y14" s="84">
        <v>52</v>
      </c>
      <c r="Z14" s="98">
        <v>0.69230769230769229</v>
      </c>
      <c r="AA14" s="84">
        <v>32</v>
      </c>
      <c r="AB14" s="98">
        <v>0.71875</v>
      </c>
      <c r="AC14" s="84">
        <v>50</v>
      </c>
      <c r="AD14" s="98">
        <v>0.7</v>
      </c>
      <c r="AE14" s="84">
        <v>34</v>
      </c>
      <c r="AF14" s="98">
        <v>0.41176470588235292</v>
      </c>
      <c r="AG14" s="84">
        <v>55</v>
      </c>
      <c r="AH14" s="98">
        <v>0.8545454545454545</v>
      </c>
      <c r="AI14" s="84">
        <v>29</v>
      </c>
      <c r="AJ14" s="98">
        <v>0.87931034482758619</v>
      </c>
      <c r="AK14" s="84">
        <v>66</v>
      </c>
      <c r="AL14" s="98">
        <v>0.75757575757575757</v>
      </c>
      <c r="AM14" s="84">
        <v>18</v>
      </c>
      <c r="AN14" s="98">
        <v>0.55555555555555558</v>
      </c>
      <c r="AO14" s="99">
        <v>0.82783882783882778</v>
      </c>
    </row>
    <row r="15" spans="1:41" x14ac:dyDescent="0.25">
      <c r="A15" s="84" t="s">
        <v>125</v>
      </c>
      <c r="B15" s="110">
        <v>64</v>
      </c>
      <c r="C15" s="111">
        <v>60</v>
      </c>
      <c r="D15" s="144">
        <f t="shared" si="0"/>
        <v>0.9375</v>
      </c>
      <c r="E15" s="84">
        <v>21</v>
      </c>
      <c r="F15" s="98">
        <v>0.52380952380952384</v>
      </c>
      <c r="G15" s="84">
        <v>39</v>
      </c>
      <c r="H15" s="98">
        <v>0.55128205128205132</v>
      </c>
      <c r="I15" s="84">
        <v>47</v>
      </c>
      <c r="J15" s="98">
        <v>0.82978723404255317</v>
      </c>
      <c r="K15" s="84">
        <v>13</v>
      </c>
      <c r="L15" s="98">
        <v>0.84615384615384615</v>
      </c>
      <c r="M15" s="84">
        <v>51</v>
      </c>
      <c r="N15" s="98">
        <v>0.78431372549019607</v>
      </c>
      <c r="O15" s="84">
        <v>9</v>
      </c>
      <c r="P15" s="98">
        <v>0.44444444444444442</v>
      </c>
      <c r="Q15" s="84">
        <v>42</v>
      </c>
      <c r="R15" s="98">
        <v>0.80952380952380953</v>
      </c>
      <c r="S15" s="84">
        <v>18</v>
      </c>
      <c r="T15" s="98">
        <v>0.83333333333333337</v>
      </c>
      <c r="U15" s="84">
        <v>30</v>
      </c>
      <c r="V15" s="98">
        <v>0.56666666666666665</v>
      </c>
      <c r="W15" s="84">
        <v>30</v>
      </c>
      <c r="X15" s="98">
        <v>0.78333333333333333</v>
      </c>
      <c r="Y15" s="84">
        <v>42</v>
      </c>
      <c r="Z15" s="98">
        <v>0.76190476190476186</v>
      </c>
      <c r="AA15" s="84">
        <v>18</v>
      </c>
      <c r="AB15" s="98">
        <v>0.33333333333333331</v>
      </c>
      <c r="AC15" s="84">
        <v>36</v>
      </c>
      <c r="AD15" s="98">
        <v>0.3888888888888889</v>
      </c>
      <c r="AE15" s="84">
        <v>24</v>
      </c>
      <c r="AF15" s="98">
        <v>0.125</v>
      </c>
      <c r="AG15" s="84">
        <v>43</v>
      </c>
      <c r="AH15" s="98">
        <v>0.72093023255813948</v>
      </c>
      <c r="AI15" s="84">
        <v>17</v>
      </c>
      <c r="AJ15" s="98">
        <v>0.67647058823529416</v>
      </c>
      <c r="AK15" s="84">
        <v>49</v>
      </c>
      <c r="AL15" s="98">
        <v>0.89795918367346939</v>
      </c>
      <c r="AM15" s="84">
        <v>11</v>
      </c>
      <c r="AN15" s="98">
        <v>0.72727272727272729</v>
      </c>
      <c r="AO15" s="99">
        <v>0.67948717948717952</v>
      </c>
    </row>
    <row r="16" spans="1:41" x14ac:dyDescent="0.25">
      <c r="A16" s="84" t="s">
        <v>126</v>
      </c>
      <c r="B16" s="110">
        <v>94</v>
      </c>
      <c r="C16" s="111">
        <v>85</v>
      </c>
      <c r="D16" s="144">
        <f t="shared" si="0"/>
        <v>0.9042553191489362</v>
      </c>
      <c r="E16" s="84">
        <v>31</v>
      </c>
      <c r="F16" s="98">
        <v>0.66129032258064513</v>
      </c>
      <c r="G16" s="84">
        <v>54</v>
      </c>
      <c r="H16" s="98">
        <v>0.91666666666666663</v>
      </c>
      <c r="I16" s="84">
        <v>62</v>
      </c>
      <c r="J16" s="98">
        <v>0.83870967741935487</v>
      </c>
      <c r="K16" s="84">
        <v>23</v>
      </c>
      <c r="L16" s="98">
        <v>0.86956521739130432</v>
      </c>
      <c r="M16" s="84">
        <v>68</v>
      </c>
      <c r="N16" s="98">
        <v>0.80882352941176472</v>
      </c>
      <c r="O16" s="84">
        <v>17</v>
      </c>
      <c r="P16" s="98">
        <v>0.76470588235294112</v>
      </c>
      <c r="Q16" s="84">
        <v>61</v>
      </c>
      <c r="R16" s="98">
        <v>0.86065573770491799</v>
      </c>
      <c r="S16" s="84">
        <v>24</v>
      </c>
      <c r="T16" s="98">
        <v>0.72916666666666663</v>
      </c>
      <c r="U16" s="84">
        <v>51</v>
      </c>
      <c r="V16" s="98">
        <v>0.65686274509803921</v>
      </c>
      <c r="W16" s="84">
        <v>34</v>
      </c>
      <c r="X16" s="98">
        <v>0.88235294117647056</v>
      </c>
      <c r="Y16" s="84">
        <v>63</v>
      </c>
      <c r="Z16" s="98">
        <v>0.82539682539682535</v>
      </c>
      <c r="AA16" s="84">
        <v>22</v>
      </c>
      <c r="AB16" s="98">
        <v>0.81818181818181823</v>
      </c>
      <c r="AC16" s="84">
        <v>46</v>
      </c>
      <c r="AD16" s="98">
        <v>0.47826086956521741</v>
      </c>
      <c r="AE16" s="84">
        <v>39</v>
      </c>
      <c r="AF16" s="98">
        <v>0.51282051282051277</v>
      </c>
      <c r="AG16" s="84">
        <v>57</v>
      </c>
      <c r="AH16" s="98">
        <v>0.78947368421052633</v>
      </c>
      <c r="AI16" s="84">
        <v>28</v>
      </c>
      <c r="AJ16" s="98">
        <v>0.6964285714285714</v>
      </c>
      <c r="AK16" s="84">
        <v>65</v>
      </c>
      <c r="AL16" s="98">
        <v>0.67692307692307696</v>
      </c>
      <c r="AM16" s="84">
        <v>20</v>
      </c>
      <c r="AN16" s="98">
        <v>0.7</v>
      </c>
      <c r="AO16" s="99">
        <v>0.76561085972850673</v>
      </c>
    </row>
    <row r="17" spans="1:41" x14ac:dyDescent="0.25">
      <c r="A17" s="84" t="s">
        <v>127</v>
      </c>
      <c r="B17" s="110">
        <v>126</v>
      </c>
      <c r="C17" s="111">
        <v>121</v>
      </c>
      <c r="D17" s="144">
        <f t="shared" si="0"/>
        <v>0.96031746031746035</v>
      </c>
      <c r="E17" s="84">
        <v>65</v>
      </c>
      <c r="F17" s="98">
        <v>0.65151515151515149</v>
      </c>
      <c r="G17" s="84">
        <v>56</v>
      </c>
      <c r="H17" s="98">
        <v>0.6607142857142857</v>
      </c>
      <c r="I17" s="84">
        <v>90</v>
      </c>
      <c r="J17" s="98">
        <v>0.68888888888888888</v>
      </c>
      <c r="K17" s="84">
        <v>32</v>
      </c>
      <c r="L17" s="98">
        <v>0.9375</v>
      </c>
      <c r="M17" s="84">
        <v>98</v>
      </c>
      <c r="N17" s="98">
        <v>0.63265306122448983</v>
      </c>
      <c r="O17" s="84">
        <v>22</v>
      </c>
      <c r="P17" s="98">
        <v>0.72727272727272729</v>
      </c>
      <c r="Q17" s="84">
        <v>88</v>
      </c>
      <c r="R17" s="98">
        <v>0.81818181818181823</v>
      </c>
      <c r="S17" s="84">
        <v>33</v>
      </c>
      <c r="T17" s="98">
        <v>0.77272727272727271</v>
      </c>
      <c r="U17" s="84">
        <v>65</v>
      </c>
      <c r="V17" s="98">
        <v>0.73076923076923073</v>
      </c>
      <c r="W17" s="84">
        <v>57</v>
      </c>
      <c r="X17" s="98">
        <v>0.76315789473684215</v>
      </c>
      <c r="Y17" s="84">
        <v>87</v>
      </c>
      <c r="Z17" s="98">
        <v>0.67816091954022983</v>
      </c>
      <c r="AA17" s="84">
        <v>35</v>
      </c>
      <c r="AB17" s="98">
        <v>0.74285714285714288</v>
      </c>
      <c r="AC17" s="84">
        <v>72</v>
      </c>
      <c r="AD17" s="98">
        <v>0.5</v>
      </c>
      <c r="AE17" s="84">
        <v>50</v>
      </c>
      <c r="AF17" s="98">
        <v>0.8</v>
      </c>
      <c r="AG17" s="84">
        <v>88</v>
      </c>
      <c r="AH17" s="98">
        <v>0.57954545454545459</v>
      </c>
      <c r="AI17" s="84">
        <v>32</v>
      </c>
      <c r="AJ17" s="98">
        <v>0.890625</v>
      </c>
      <c r="AK17" s="84">
        <v>94</v>
      </c>
      <c r="AL17" s="98">
        <v>0.77659574468085102</v>
      </c>
      <c r="AM17" s="84">
        <v>27</v>
      </c>
      <c r="AN17" s="98">
        <v>0.70370370370370372</v>
      </c>
      <c r="AO17" s="99">
        <v>0.70438652256834078</v>
      </c>
    </row>
    <row r="18" spans="1:41" x14ac:dyDescent="0.25">
      <c r="A18" s="84" t="s">
        <v>128</v>
      </c>
      <c r="B18" s="110">
        <v>71</v>
      </c>
      <c r="C18" s="111">
        <v>61</v>
      </c>
      <c r="D18" s="144">
        <f t="shared" si="0"/>
        <v>0.85915492957746475</v>
      </c>
      <c r="E18" s="84">
        <v>21</v>
      </c>
      <c r="F18" s="98">
        <v>0.76190476190476186</v>
      </c>
      <c r="G18" s="84">
        <v>40</v>
      </c>
      <c r="H18" s="98">
        <v>0.67500000000000004</v>
      </c>
      <c r="I18" s="84">
        <v>41</v>
      </c>
      <c r="J18" s="98">
        <v>0.95121951219512191</v>
      </c>
      <c r="K18" s="84">
        <v>20</v>
      </c>
      <c r="L18" s="98">
        <v>0.85</v>
      </c>
      <c r="M18" s="84">
        <v>52</v>
      </c>
      <c r="N18" s="98">
        <v>0.75</v>
      </c>
      <c r="O18" s="84">
        <v>9</v>
      </c>
      <c r="P18" s="98">
        <v>0.55555555555555558</v>
      </c>
      <c r="Q18" s="84">
        <v>45</v>
      </c>
      <c r="R18" s="98">
        <v>0.78888888888888886</v>
      </c>
      <c r="S18" s="84">
        <v>16</v>
      </c>
      <c r="T18" s="98">
        <v>0.625</v>
      </c>
      <c r="U18" s="84">
        <v>29</v>
      </c>
      <c r="V18" s="98">
        <v>0.5</v>
      </c>
      <c r="W18" s="84">
        <v>32</v>
      </c>
      <c r="X18" s="98">
        <v>0.78125</v>
      </c>
      <c r="Y18" s="84">
        <v>45</v>
      </c>
      <c r="Z18" s="98">
        <v>0.68888888888888888</v>
      </c>
      <c r="AA18" s="84">
        <v>16</v>
      </c>
      <c r="AB18" s="98">
        <v>0.5</v>
      </c>
      <c r="AC18" s="84">
        <v>31</v>
      </c>
      <c r="AD18" s="98">
        <v>0.25806451612903225</v>
      </c>
      <c r="AE18" s="84">
        <v>30</v>
      </c>
      <c r="AF18" s="98">
        <v>0.36666666666666664</v>
      </c>
      <c r="AG18" s="84">
        <v>39</v>
      </c>
      <c r="AH18" s="98">
        <v>0.73076923076923073</v>
      </c>
      <c r="AI18" s="84">
        <v>22</v>
      </c>
      <c r="AJ18" s="98">
        <v>0.70454545454545459</v>
      </c>
      <c r="AK18" s="84">
        <v>45</v>
      </c>
      <c r="AL18" s="98">
        <v>0.8</v>
      </c>
      <c r="AM18" s="84">
        <v>16</v>
      </c>
      <c r="AN18" s="98">
        <v>0.625</v>
      </c>
      <c r="AO18" s="99">
        <v>0.69104665825977296</v>
      </c>
    </row>
    <row r="19" spans="1:41" x14ac:dyDescent="0.25">
      <c r="A19" s="84" t="s">
        <v>129</v>
      </c>
      <c r="B19" s="110">
        <v>76</v>
      </c>
      <c r="C19" s="111">
        <v>66</v>
      </c>
      <c r="D19" s="144">
        <f t="shared" si="0"/>
        <v>0.86842105263157898</v>
      </c>
      <c r="E19" s="84">
        <v>35</v>
      </c>
      <c r="F19" s="98">
        <v>0.65714285714285714</v>
      </c>
      <c r="G19" s="84">
        <v>31</v>
      </c>
      <c r="H19" s="98">
        <v>0.64516129032258063</v>
      </c>
      <c r="I19" s="84">
        <v>33</v>
      </c>
      <c r="J19" s="98">
        <v>0.90909090909090906</v>
      </c>
      <c r="K19" s="84">
        <v>33</v>
      </c>
      <c r="L19" s="98">
        <v>0.96969696969696972</v>
      </c>
      <c r="M19" s="84">
        <v>43</v>
      </c>
      <c r="N19" s="98">
        <v>0.83720930232558144</v>
      </c>
      <c r="O19" s="84">
        <v>23</v>
      </c>
      <c r="P19" s="98">
        <v>0.82608695652173914</v>
      </c>
      <c r="Q19" s="84">
        <v>39</v>
      </c>
      <c r="R19" s="98">
        <v>0.70512820512820518</v>
      </c>
      <c r="S19" s="84">
        <v>27</v>
      </c>
      <c r="T19" s="98">
        <v>0.87037037037037035</v>
      </c>
      <c r="U19" s="84">
        <v>41</v>
      </c>
      <c r="V19" s="98">
        <v>0.80487804878048785</v>
      </c>
      <c r="W19" s="84">
        <v>25</v>
      </c>
      <c r="X19" s="98">
        <v>0.92</v>
      </c>
      <c r="Y19" s="84">
        <v>45</v>
      </c>
      <c r="Z19" s="98">
        <v>0.73333333333333328</v>
      </c>
      <c r="AA19" s="84">
        <v>21</v>
      </c>
      <c r="AB19" s="98">
        <v>0.66666666666666663</v>
      </c>
      <c r="AC19" s="84">
        <v>36</v>
      </c>
      <c r="AD19" s="98">
        <v>0.66666666666666663</v>
      </c>
      <c r="AE19" s="84">
        <v>30</v>
      </c>
      <c r="AF19" s="98">
        <v>0.46666666666666667</v>
      </c>
      <c r="AG19" s="84">
        <v>41</v>
      </c>
      <c r="AH19" s="98">
        <v>0.78048780487804881</v>
      </c>
      <c r="AI19" s="84">
        <v>25</v>
      </c>
      <c r="AJ19" s="98">
        <v>0.76</v>
      </c>
      <c r="AK19" s="84">
        <v>47</v>
      </c>
      <c r="AL19" s="98">
        <v>0.91489361702127658</v>
      </c>
      <c r="AM19" s="84">
        <v>19</v>
      </c>
      <c r="AN19" s="98">
        <v>0.57894736842105265</v>
      </c>
      <c r="AO19" s="99">
        <v>0.76689976689976691</v>
      </c>
    </row>
    <row r="20" spans="1:41" x14ac:dyDescent="0.25">
      <c r="A20" s="84" t="s">
        <v>130</v>
      </c>
      <c r="B20" s="110">
        <v>132</v>
      </c>
      <c r="C20" s="111">
        <v>125</v>
      </c>
      <c r="D20" s="144">
        <f t="shared" si="0"/>
        <v>0.94696969696969702</v>
      </c>
      <c r="E20" s="84">
        <v>59</v>
      </c>
      <c r="F20" s="98">
        <v>0.88135593220338981</v>
      </c>
      <c r="G20" s="84">
        <v>66</v>
      </c>
      <c r="H20" s="98">
        <v>0.84848484848484851</v>
      </c>
      <c r="I20" s="84">
        <v>78</v>
      </c>
      <c r="J20" s="98">
        <v>0.88461538461538458</v>
      </c>
      <c r="K20" s="84">
        <v>47</v>
      </c>
      <c r="L20" s="98">
        <v>0.97872340425531912</v>
      </c>
      <c r="M20" s="84">
        <v>91</v>
      </c>
      <c r="N20" s="98">
        <v>0.84615384615384615</v>
      </c>
      <c r="O20" s="84">
        <v>34</v>
      </c>
      <c r="P20" s="98">
        <v>0.6470588235294118</v>
      </c>
      <c r="Q20" s="84">
        <v>81</v>
      </c>
      <c r="R20" s="98">
        <v>0.88888888888888884</v>
      </c>
      <c r="S20" s="84">
        <v>44</v>
      </c>
      <c r="T20" s="98">
        <v>0.82954545454545459</v>
      </c>
      <c r="U20" s="84">
        <v>52</v>
      </c>
      <c r="V20" s="98">
        <v>0.60576923076923073</v>
      </c>
      <c r="W20" s="84">
        <v>73</v>
      </c>
      <c r="X20" s="98">
        <v>0.85616438356164382</v>
      </c>
      <c r="Y20" s="84">
        <v>97</v>
      </c>
      <c r="Z20" s="98">
        <v>0.865979381443299</v>
      </c>
      <c r="AA20" s="84">
        <v>28</v>
      </c>
      <c r="AB20" s="98">
        <v>0.7857142857142857</v>
      </c>
      <c r="AC20" s="84">
        <v>71</v>
      </c>
      <c r="AD20" s="98">
        <v>0.76056338028169013</v>
      </c>
      <c r="AE20" s="84">
        <v>54</v>
      </c>
      <c r="AF20" s="98">
        <v>0.51851851851851849</v>
      </c>
      <c r="AG20" s="84">
        <v>67</v>
      </c>
      <c r="AH20" s="98">
        <v>0.79104477611940294</v>
      </c>
      <c r="AI20" s="84">
        <v>58</v>
      </c>
      <c r="AJ20" s="98">
        <v>0.82758620689655171</v>
      </c>
      <c r="AK20" s="84">
        <v>97</v>
      </c>
      <c r="AL20" s="98">
        <v>0.77319587628865982</v>
      </c>
      <c r="AM20" s="84">
        <v>28</v>
      </c>
      <c r="AN20" s="98">
        <v>0.6071428571428571</v>
      </c>
      <c r="AO20" s="99">
        <v>0.81046153846153846</v>
      </c>
    </row>
    <row r="21" spans="1:41" x14ac:dyDescent="0.25">
      <c r="A21" s="84" t="s">
        <v>131</v>
      </c>
      <c r="B21" s="110">
        <v>58</v>
      </c>
      <c r="C21" s="111">
        <v>50</v>
      </c>
      <c r="D21" s="144">
        <f t="shared" si="0"/>
        <v>0.86206896551724133</v>
      </c>
      <c r="E21" s="84">
        <v>17</v>
      </c>
      <c r="F21" s="98">
        <v>0.5</v>
      </c>
      <c r="G21" s="84">
        <v>33</v>
      </c>
      <c r="H21" s="98">
        <v>0.63636363636363635</v>
      </c>
      <c r="I21" s="84">
        <v>29</v>
      </c>
      <c r="J21" s="98">
        <v>0.62068965517241381</v>
      </c>
      <c r="K21" s="84">
        <v>21</v>
      </c>
      <c r="L21" s="98">
        <v>0.90476190476190477</v>
      </c>
      <c r="M21" s="84">
        <v>42</v>
      </c>
      <c r="N21" s="98">
        <v>0.5714285714285714</v>
      </c>
      <c r="O21" s="84">
        <v>8</v>
      </c>
      <c r="P21" s="98">
        <v>0.125</v>
      </c>
      <c r="Q21" s="84">
        <v>32</v>
      </c>
      <c r="R21" s="98">
        <v>0.828125</v>
      </c>
      <c r="S21" s="84">
        <v>18</v>
      </c>
      <c r="T21" s="98">
        <v>0.75</v>
      </c>
      <c r="U21" s="84">
        <v>29</v>
      </c>
      <c r="V21" s="98">
        <v>0.7068965517241379</v>
      </c>
      <c r="W21" s="84">
        <v>21</v>
      </c>
      <c r="X21" s="98">
        <v>0.80952380952380953</v>
      </c>
      <c r="Y21" s="84">
        <v>36</v>
      </c>
      <c r="Z21" s="98">
        <v>0.66666666666666663</v>
      </c>
      <c r="AA21" s="84">
        <v>14</v>
      </c>
      <c r="AB21" s="98">
        <v>0.42857142857142855</v>
      </c>
      <c r="AC21" s="84">
        <v>32</v>
      </c>
      <c r="AD21" s="98">
        <v>0.1875</v>
      </c>
      <c r="AE21" s="84">
        <v>18</v>
      </c>
      <c r="AF21" s="98">
        <v>0.44444444444444442</v>
      </c>
      <c r="AG21" s="84">
        <v>39</v>
      </c>
      <c r="AH21" s="98">
        <v>0.60256410256410253</v>
      </c>
      <c r="AI21" s="84">
        <v>11</v>
      </c>
      <c r="AJ21" s="98">
        <v>0.95454545454545459</v>
      </c>
      <c r="AK21" s="84">
        <v>31</v>
      </c>
      <c r="AL21" s="98">
        <v>0.61290322580645162</v>
      </c>
      <c r="AM21" s="84">
        <v>19</v>
      </c>
      <c r="AN21" s="98">
        <v>0.47368421052631576</v>
      </c>
      <c r="AO21" s="99">
        <v>0.64</v>
      </c>
    </row>
    <row r="22" spans="1:41" x14ac:dyDescent="0.25">
      <c r="A22" s="84" t="s">
        <v>132</v>
      </c>
      <c r="B22" s="110">
        <v>60</v>
      </c>
      <c r="C22" s="111">
        <v>57</v>
      </c>
      <c r="D22" s="144">
        <f t="shared" si="0"/>
        <v>0.95</v>
      </c>
      <c r="E22" s="84">
        <v>24</v>
      </c>
      <c r="F22" s="98">
        <v>0.85416666666666663</v>
      </c>
      <c r="G22" s="84">
        <v>33</v>
      </c>
      <c r="H22" s="98">
        <v>0.63636363636363635</v>
      </c>
      <c r="I22" s="84">
        <v>38</v>
      </c>
      <c r="J22" s="98">
        <v>0.92105263157894735</v>
      </c>
      <c r="K22" s="84">
        <v>19</v>
      </c>
      <c r="L22" s="98">
        <v>0.84210526315789469</v>
      </c>
      <c r="M22" s="84">
        <v>47</v>
      </c>
      <c r="N22" s="98">
        <v>0.82978723404255317</v>
      </c>
      <c r="O22" s="84">
        <v>10</v>
      </c>
      <c r="P22" s="98">
        <v>0.5</v>
      </c>
      <c r="Q22" s="84">
        <v>40</v>
      </c>
      <c r="R22" s="98">
        <v>0.83750000000000002</v>
      </c>
      <c r="S22" s="84">
        <v>17</v>
      </c>
      <c r="T22" s="98">
        <v>0.73529411764705888</v>
      </c>
      <c r="U22" s="84">
        <v>35</v>
      </c>
      <c r="V22" s="98">
        <v>0.48571428571428571</v>
      </c>
      <c r="W22" s="84">
        <v>22</v>
      </c>
      <c r="X22" s="98">
        <v>0.77272727272727271</v>
      </c>
      <c r="Y22" s="84">
        <v>47</v>
      </c>
      <c r="Z22" s="98">
        <v>0.82978723404255317</v>
      </c>
      <c r="AA22" s="84">
        <v>10</v>
      </c>
      <c r="AB22" s="98">
        <v>0.6</v>
      </c>
      <c r="AC22" s="84">
        <v>34</v>
      </c>
      <c r="AD22" s="98">
        <v>0.52941176470588236</v>
      </c>
      <c r="AE22" s="84">
        <v>23</v>
      </c>
      <c r="AF22" s="98">
        <v>0.30434782608695654</v>
      </c>
      <c r="AG22" s="84">
        <v>37</v>
      </c>
      <c r="AH22" s="98">
        <v>0.52702702702702697</v>
      </c>
      <c r="AI22" s="84">
        <v>20</v>
      </c>
      <c r="AJ22" s="98">
        <v>0.77500000000000002</v>
      </c>
      <c r="AK22" s="84">
        <v>45</v>
      </c>
      <c r="AL22" s="98">
        <v>0.75555555555555554</v>
      </c>
      <c r="AM22" s="84">
        <v>12</v>
      </c>
      <c r="AN22" s="98">
        <v>0.58333333333333337</v>
      </c>
      <c r="AO22" s="99">
        <v>0.70040485829959509</v>
      </c>
    </row>
    <row r="23" spans="1:41" x14ac:dyDescent="0.25">
      <c r="A23" s="101" t="s">
        <v>133</v>
      </c>
      <c r="B23" s="110">
        <v>134</v>
      </c>
      <c r="C23" s="111">
        <v>121</v>
      </c>
      <c r="D23" s="144">
        <f t="shared" si="0"/>
        <v>0.90298507462686572</v>
      </c>
      <c r="E23" s="84">
        <v>49</v>
      </c>
      <c r="F23" s="98">
        <v>0.7857142857142857</v>
      </c>
      <c r="G23" s="84">
        <v>72</v>
      </c>
      <c r="H23" s="98">
        <v>0.65277777777777779</v>
      </c>
      <c r="I23" s="84">
        <v>89</v>
      </c>
      <c r="J23" s="98">
        <v>0.797752808988764</v>
      </c>
      <c r="K23" s="84">
        <v>32</v>
      </c>
      <c r="L23" s="98">
        <v>0.875</v>
      </c>
      <c r="M23" s="84">
        <v>101</v>
      </c>
      <c r="N23" s="98">
        <v>0.83168316831683164</v>
      </c>
      <c r="O23" s="84">
        <v>20</v>
      </c>
      <c r="P23" s="98">
        <v>0.8</v>
      </c>
      <c r="Q23" s="84">
        <v>88</v>
      </c>
      <c r="R23" s="98">
        <v>0.85227272727272729</v>
      </c>
      <c r="S23" s="84">
        <v>33</v>
      </c>
      <c r="T23" s="98">
        <v>0.80303030303030298</v>
      </c>
      <c r="U23" s="84">
        <v>54</v>
      </c>
      <c r="V23" s="98">
        <v>0.72222222222222221</v>
      </c>
      <c r="W23" s="84">
        <v>67</v>
      </c>
      <c r="X23" s="98">
        <v>0.88059701492537312</v>
      </c>
      <c r="Y23" s="84">
        <v>69</v>
      </c>
      <c r="Z23" s="98">
        <v>0.73913043478260865</v>
      </c>
      <c r="AA23" s="84">
        <v>52</v>
      </c>
      <c r="AB23" s="98">
        <v>0.73076923076923073</v>
      </c>
      <c r="AC23" s="84">
        <v>59</v>
      </c>
      <c r="AD23" s="98">
        <v>0.64406779661016944</v>
      </c>
      <c r="AE23" s="84">
        <v>62</v>
      </c>
      <c r="AF23" s="98">
        <v>0.38709677419354838</v>
      </c>
      <c r="AG23" s="84">
        <v>79</v>
      </c>
      <c r="AH23" s="98">
        <v>0.85443037974683544</v>
      </c>
      <c r="AI23" s="84">
        <v>42</v>
      </c>
      <c r="AJ23" s="98">
        <v>0.8214285714285714</v>
      </c>
      <c r="AK23" s="84">
        <v>92</v>
      </c>
      <c r="AL23" s="98">
        <v>0.83695652173913049</v>
      </c>
      <c r="AM23" s="84">
        <v>29</v>
      </c>
      <c r="AN23" s="98">
        <v>0.65517241379310343</v>
      </c>
      <c r="AO23" s="99">
        <v>0.77558804831532102</v>
      </c>
    </row>
    <row r="24" spans="1:41" x14ac:dyDescent="0.25">
      <c r="A24" s="101" t="s">
        <v>134</v>
      </c>
      <c r="B24" s="110">
        <v>86</v>
      </c>
      <c r="C24" s="111">
        <v>80</v>
      </c>
      <c r="D24" s="144">
        <f t="shared" si="0"/>
        <v>0.93023255813953487</v>
      </c>
      <c r="E24" s="84">
        <v>38</v>
      </c>
      <c r="F24" s="98">
        <v>0.77631578947368418</v>
      </c>
      <c r="G24" s="84">
        <v>42</v>
      </c>
      <c r="H24" s="98">
        <v>0.48809523809523808</v>
      </c>
      <c r="I24" s="84">
        <v>40</v>
      </c>
      <c r="J24" s="98">
        <v>0.85</v>
      </c>
      <c r="K24" s="84">
        <v>40</v>
      </c>
      <c r="L24" s="98">
        <v>0.75</v>
      </c>
      <c r="M24" s="84">
        <v>58</v>
      </c>
      <c r="N24" s="98">
        <v>0.63793103448275867</v>
      </c>
      <c r="O24" s="84">
        <v>22</v>
      </c>
      <c r="P24" s="98">
        <v>0.31818181818181818</v>
      </c>
      <c r="Q24" s="84">
        <v>51</v>
      </c>
      <c r="R24" s="98">
        <v>0.84313725490196079</v>
      </c>
      <c r="S24" s="84">
        <v>29</v>
      </c>
      <c r="T24" s="98">
        <v>0.77586206896551724</v>
      </c>
      <c r="U24" s="84">
        <v>40</v>
      </c>
      <c r="V24" s="98">
        <v>0.625</v>
      </c>
      <c r="W24" s="84">
        <v>40</v>
      </c>
      <c r="X24" s="98">
        <v>0.875</v>
      </c>
      <c r="Y24" s="84">
        <v>50</v>
      </c>
      <c r="Z24" s="98">
        <v>0.66</v>
      </c>
      <c r="AA24" s="84">
        <v>30</v>
      </c>
      <c r="AB24" s="98">
        <v>0.46666666666666667</v>
      </c>
      <c r="AC24" s="84">
        <v>39</v>
      </c>
      <c r="AD24" s="98">
        <v>0.74358974358974361</v>
      </c>
      <c r="AE24" s="84">
        <v>41</v>
      </c>
      <c r="AF24" s="98">
        <v>0.24390243902439024</v>
      </c>
      <c r="AG24" s="84">
        <v>54</v>
      </c>
      <c r="AH24" s="98">
        <v>0.57407407407407407</v>
      </c>
      <c r="AI24" s="84">
        <v>26</v>
      </c>
      <c r="AJ24" s="98">
        <v>0.75</v>
      </c>
      <c r="AK24" s="84">
        <v>57</v>
      </c>
      <c r="AL24" s="98">
        <v>0.77192982456140347</v>
      </c>
      <c r="AM24" s="84">
        <v>23</v>
      </c>
      <c r="AN24" s="98">
        <v>0.65217391304347827</v>
      </c>
      <c r="AO24" s="99">
        <v>0.67788461538461542</v>
      </c>
    </row>
    <row r="25" spans="1:41" x14ac:dyDescent="0.25">
      <c r="A25" s="101" t="s">
        <v>135</v>
      </c>
      <c r="B25" s="110">
        <v>55</v>
      </c>
      <c r="C25" s="111">
        <v>55</v>
      </c>
      <c r="D25" s="144">
        <f t="shared" si="0"/>
        <v>1</v>
      </c>
      <c r="E25" s="84">
        <v>16</v>
      </c>
      <c r="F25" s="98">
        <v>0.90625</v>
      </c>
      <c r="G25" s="84">
        <v>39</v>
      </c>
      <c r="H25" s="98">
        <v>0.60256410256410253</v>
      </c>
      <c r="I25" s="84">
        <v>33</v>
      </c>
      <c r="J25" s="98">
        <v>0.90909090909090906</v>
      </c>
      <c r="K25" s="84">
        <v>22</v>
      </c>
      <c r="L25" s="98">
        <v>1</v>
      </c>
      <c r="M25" s="84">
        <v>42</v>
      </c>
      <c r="N25" s="98">
        <v>0.6428571428571429</v>
      </c>
      <c r="O25" s="84">
        <v>13</v>
      </c>
      <c r="P25" s="98">
        <v>0.30769230769230771</v>
      </c>
      <c r="Q25" s="84">
        <v>41</v>
      </c>
      <c r="R25" s="98">
        <v>0.8902439024390244</v>
      </c>
      <c r="S25" s="84">
        <v>14</v>
      </c>
      <c r="T25" s="98">
        <v>0.7857142857142857</v>
      </c>
      <c r="U25" s="84">
        <v>30</v>
      </c>
      <c r="V25" s="98">
        <v>0.45</v>
      </c>
      <c r="W25" s="84">
        <v>25</v>
      </c>
      <c r="X25" s="98">
        <v>0.94</v>
      </c>
      <c r="Y25" s="84">
        <v>42</v>
      </c>
      <c r="Z25" s="98">
        <v>0.83333333333333337</v>
      </c>
      <c r="AA25" s="84">
        <v>13</v>
      </c>
      <c r="AB25" s="98">
        <v>0.46153846153846156</v>
      </c>
      <c r="AC25" s="84">
        <v>31</v>
      </c>
      <c r="AD25" s="98">
        <v>0.5161290322580645</v>
      </c>
      <c r="AE25" s="84">
        <v>24</v>
      </c>
      <c r="AF25" s="98">
        <v>0.20833333333333334</v>
      </c>
      <c r="AG25" s="84">
        <v>38</v>
      </c>
      <c r="AH25" s="98">
        <v>0.78947368421052633</v>
      </c>
      <c r="AI25" s="84">
        <v>17</v>
      </c>
      <c r="AJ25" s="98">
        <v>0.82352941176470584</v>
      </c>
      <c r="AK25" s="84">
        <v>48</v>
      </c>
      <c r="AL25" s="98">
        <v>0.79166666666666663</v>
      </c>
      <c r="AM25" s="84">
        <v>7</v>
      </c>
      <c r="AN25" s="98">
        <v>0.5714285714285714</v>
      </c>
      <c r="AO25" s="99">
        <v>0.72727272727272729</v>
      </c>
    </row>
    <row r="26" spans="1:41" s="97" customFormat="1" x14ac:dyDescent="0.25">
      <c r="A26" s="102" t="s">
        <v>136</v>
      </c>
      <c r="B26" s="114">
        <v>95</v>
      </c>
      <c r="C26" s="115">
        <v>91</v>
      </c>
      <c r="D26" s="144">
        <f t="shared" si="0"/>
        <v>0.95789473684210524</v>
      </c>
      <c r="E26" s="103">
        <v>33</v>
      </c>
      <c r="F26" s="104">
        <v>0.62121212121212122</v>
      </c>
      <c r="G26" s="103">
        <v>58</v>
      </c>
      <c r="H26" s="104">
        <v>0.69827586206896552</v>
      </c>
      <c r="I26" s="103">
        <v>52</v>
      </c>
      <c r="J26" s="104">
        <v>0.76923076923076927</v>
      </c>
      <c r="K26" s="103">
        <v>39</v>
      </c>
      <c r="L26" s="104">
        <v>0.87179487179487181</v>
      </c>
      <c r="M26" s="103">
        <v>64</v>
      </c>
      <c r="N26" s="104">
        <v>0.78125</v>
      </c>
      <c r="O26" s="103">
        <v>28</v>
      </c>
      <c r="P26" s="104">
        <v>0.7857142857142857</v>
      </c>
      <c r="Q26" s="103">
        <v>75</v>
      </c>
      <c r="R26" s="104">
        <v>0.84666666666666668</v>
      </c>
      <c r="S26" s="103">
        <v>16</v>
      </c>
      <c r="T26" s="104">
        <v>0.8125</v>
      </c>
      <c r="U26" s="103">
        <v>63</v>
      </c>
      <c r="V26" s="104">
        <v>0.67460317460317465</v>
      </c>
      <c r="W26" s="103">
        <v>28</v>
      </c>
      <c r="X26" s="104">
        <v>0.9464285714285714</v>
      </c>
      <c r="Y26" s="103">
        <v>67</v>
      </c>
      <c r="Z26" s="104">
        <v>0.77611940298507465</v>
      </c>
      <c r="AA26" s="103">
        <v>24</v>
      </c>
      <c r="AB26" s="104">
        <v>0.58333333333333337</v>
      </c>
      <c r="AC26" s="103">
        <v>68</v>
      </c>
      <c r="AD26" s="104">
        <v>0.41176470588235292</v>
      </c>
      <c r="AE26" s="103">
        <v>23</v>
      </c>
      <c r="AF26" s="104">
        <v>0.39130434782608697</v>
      </c>
      <c r="AG26" s="103">
        <v>68</v>
      </c>
      <c r="AH26" s="104">
        <v>0.67647058823529416</v>
      </c>
      <c r="AI26" s="103">
        <v>23</v>
      </c>
      <c r="AJ26" s="104">
        <v>0.80434782608695654</v>
      </c>
      <c r="AK26" s="103">
        <v>79</v>
      </c>
      <c r="AL26" s="104">
        <v>0.68354430379746833</v>
      </c>
      <c r="AM26" s="103">
        <v>12</v>
      </c>
      <c r="AN26" s="104">
        <v>0.58333333333333337</v>
      </c>
      <c r="AO26" s="105">
        <v>0.72020287404902794</v>
      </c>
    </row>
    <row r="27" spans="1:41" x14ac:dyDescent="0.25">
      <c r="A27" s="101" t="s">
        <v>137</v>
      </c>
      <c r="B27" s="110">
        <v>136</v>
      </c>
      <c r="C27" s="111">
        <v>125</v>
      </c>
      <c r="D27" s="144">
        <f t="shared" si="0"/>
        <v>0.91911764705882348</v>
      </c>
      <c r="E27" s="84">
        <v>37</v>
      </c>
      <c r="F27" s="98">
        <v>0.66216216216216217</v>
      </c>
      <c r="G27" s="84">
        <v>88</v>
      </c>
      <c r="H27" s="98">
        <v>0.74431818181818177</v>
      </c>
      <c r="I27" s="84">
        <v>105</v>
      </c>
      <c r="J27" s="98">
        <v>0.8571428571428571</v>
      </c>
      <c r="K27" s="84">
        <v>20</v>
      </c>
      <c r="L27" s="98">
        <v>0.65</v>
      </c>
      <c r="M27" s="84">
        <v>89</v>
      </c>
      <c r="N27" s="98">
        <v>0.6404494382022472</v>
      </c>
      <c r="O27" s="84">
        <v>36</v>
      </c>
      <c r="P27" s="98">
        <v>0.41666666666666669</v>
      </c>
      <c r="Q27" s="84">
        <v>74</v>
      </c>
      <c r="R27" s="98">
        <v>0.89864864864864868</v>
      </c>
      <c r="S27" s="84">
        <v>51</v>
      </c>
      <c r="T27" s="98">
        <v>0.80392156862745101</v>
      </c>
      <c r="U27" s="84">
        <v>77</v>
      </c>
      <c r="V27" s="98">
        <v>0.5714285714285714</v>
      </c>
      <c r="W27" s="84">
        <v>48</v>
      </c>
      <c r="X27" s="98">
        <v>0.71875</v>
      </c>
      <c r="Y27" s="84">
        <v>108</v>
      </c>
      <c r="Z27" s="98">
        <v>0.85185185185185186</v>
      </c>
      <c r="AA27" s="84">
        <v>17</v>
      </c>
      <c r="AB27" s="98">
        <v>0.6470588235294118</v>
      </c>
      <c r="AC27" s="84">
        <v>66</v>
      </c>
      <c r="AD27" s="98">
        <v>0.60606060606060608</v>
      </c>
      <c r="AE27" s="84">
        <v>59</v>
      </c>
      <c r="AF27" s="98">
        <v>0.2711864406779661</v>
      </c>
      <c r="AG27" s="84">
        <v>93</v>
      </c>
      <c r="AH27" s="98">
        <v>0.80645161290322576</v>
      </c>
      <c r="AI27" s="84">
        <v>32</v>
      </c>
      <c r="AJ27" s="98">
        <v>0.578125</v>
      </c>
      <c r="AK27" s="84">
        <v>106</v>
      </c>
      <c r="AL27" s="98">
        <v>0.60377358490566035</v>
      </c>
      <c r="AM27" s="84">
        <v>19</v>
      </c>
      <c r="AN27" s="98">
        <v>0.57894736842105265</v>
      </c>
      <c r="AO27" s="98">
        <v>0.70646153846153847</v>
      </c>
    </row>
    <row r="28" spans="1:41" x14ac:dyDescent="0.25">
      <c r="A28" s="101" t="s">
        <v>138</v>
      </c>
      <c r="B28" s="110">
        <v>64</v>
      </c>
      <c r="C28" s="111">
        <v>56</v>
      </c>
      <c r="D28" s="144">
        <f t="shared" si="0"/>
        <v>0.875</v>
      </c>
      <c r="E28" s="84">
        <v>11</v>
      </c>
      <c r="F28" s="98">
        <v>0.77272727272727271</v>
      </c>
      <c r="G28" s="84">
        <v>45</v>
      </c>
      <c r="H28" s="98">
        <v>0.52222222222222225</v>
      </c>
      <c r="I28" s="84">
        <v>44</v>
      </c>
      <c r="J28" s="98">
        <v>0.84090909090909094</v>
      </c>
      <c r="K28" s="84">
        <v>12</v>
      </c>
      <c r="L28" s="98">
        <v>0.83333333333333337</v>
      </c>
      <c r="M28" s="84">
        <v>38</v>
      </c>
      <c r="N28" s="98">
        <v>0.84210526315789469</v>
      </c>
      <c r="O28" s="84">
        <v>18</v>
      </c>
      <c r="P28" s="98">
        <v>0.83333333333333337</v>
      </c>
      <c r="Q28" s="84">
        <v>45</v>
      </c>
      <c r="R28" s="98">
        <v>0.83333333333333337</v>
      </c>
      <c r="S28" s="84">
        <v>11</v>
      </c>
      <c r="T28" s="98">
        <v>0.86363636363636365</v>
      </c>
      <c r="U28" s="84">
        <v>40</v>
      </c>
      <c r="V28" s="98">
        <v>0.8125</v>
      </c>
      <c r="W28" s="84">
        <v>16</v>
      </c>
      <c r="X28" s="98">
        <v>0.78125</v>
      </c>
      <c r="Y28" s="84">
        <v>31</v>
      </c>
      <c r="Z28" s="98">
        <v>0.967741935483871</v>
      </c>
      <c r="AA28" s="84">
        <v>25</v>
      </c>
      <c r="AB28" s="98">
        <v>0.64</v>
      </c>
      <c r="AC28" s="84">
        <v>22</v>
      </c>
      <c r="AD28" s="98">
        <v>0.77272727272727271</v>
      </c>
      <c r="AE28" s="84">
        <v>34</v>
      </c>
      <c r="AF28" s="98">
        <v>0.5</v>
      </c>
      <c r="AG28" s="84">
        <v>37</v>
      </c>
      <c r="AH28" s="98">
        <v>0.8783783783783784</v>
      </c>
      <c r="AI28" s="84">
        <v>19</v>
      </c>
      <c r="AJ28" s="98">
        <v>0.76315789473684215</v>
      </c>
      <c r="AK28" s="84">
        <v>43</v>
      </c>
      <c r="AL28" s="98">
        <v>0.93023255813953487</v>
      </c>
      <c r="AM28" s="84">
        <v>13</v>
      </c>
      <c r="AN28" s="98">
        <v>0.84615384615384615</v>
      </c>
      <c r="AO28" s="98">
        <v>0.77884615384615385</v>
      </c>
    </row>
    <row r="29" spans="1:41" x14ac:dyDescent="0.25">
      <c r="A29" s="101" t="s">
        <v>139</v>
      </c>
      <c r="B29" s="110">
        <v>111</v>
      </c>
      <c r="C29" s="111">
        <v>107</v>
      </c>
      <c r="D29" s="144">
        <f t="shared" si="0"/>
        <v>0.963963963963964</v>
      </c>
      <c r="E29" s="84">
        <v>48</v>
      </c>
      <c r="F29" s="98">
        <v>0.90625</v>
      </c>
      <c r="G29" s="84">
        <v>59</v>
      </c>
      <c r="H29" s="98">
        <v>0.88135593220338981</v>
      </c>
      <c r="I29" s="84">
        <v>77</v>
      </c>
      <c r="J29" s="98">
        <v>0.89610389610389607</v>
      </c>
      <c r="K29" s="84">
        <v>30</v>
      </c>
      <c r="L29" s="98">
        <v>0.9</v>
      </c>
      <c r="M29" s="84">
        <v>80</v>
      </c>
      <c r="N29" s="98">
        <v>0.95</v>
      </c>
      <c r="O29" s="84">
        <v>27</v>
      </c>
      <c r="P29" s="98">
        <v>0.55555555555555558</v>
      </c>
      <c r="Q29" s="84">
        <v>65</v>
      </c>
      <c r="R29" s="98">
        <v>0.96153846153846156</v>
      </c>
      <c r="S29" s="84">
        <v>42</v>
      </c>
      <c r="T29" s="98">
        <v>0.91666666666666663</v>
      </c>
      <c r="U29" s="84">
        <v>55</v>
      </c>
      <c r="V29" s="98">
        <v>0.72727272727272729</v>
      </c>
      <c r="W29" s="84">
        <v>52</v>
      </c>
      <c r="X29" s="98">
        <v>0.95192307692307687</v>
      </c>
      <c r="Y29" s="84">
        <v>93</v>
      </c>
      <c r="Z29" s="98">
        <v>0.90322580645161288</v>
      </c>
      <c r="AA29" s="84">
        <v>14</v>
      </c>
      <c r="AB29" s="98">
        <v>0.7857142857142857</v>
      </c>
      <c r="AC29" s="84">
        <v>65</v>
      </c>
      <c r="AD29" s="98">
        <v>0.41538461538461541</v>
      </c>
      <c r="AE29" s="84">
        <v>42</v>
      </c>
      <c r="AF29" s="98">
        <v>0.21428571428571427</v>
      </c>
      <c r="AG29" s="84">
        <v>70</v>
      </c>
      <c r="AH29" s="98">
        <v>0.8571428571428571</v>
      </c>
      <c r="AI29" s="84">
        <v>37</v>
      </c>
      <c r="AJ29" s="98">
        <v>0.98648648648648651</v>
      </c>
      <c r="AK29" s="84">
        <v>93</v>
      </c>
      <c r="AL29" s="98">
        <v>0.90322580645161288</v>
      </c>
      <c r="AM29" s="84">
        <v>14</v>
      </c>
      <c r="AN29" s="98">
        <v>0.7857142857142857</v>
      </c>
      <c r="AO29" s="98">
        <v>0.8468727534148095</v>
      </c>
    </row>
    <row r="30" spans="1:41" x14ac:dyDescent="0.25">
      <c r="A30" s="101" t="s">
        <v>140</v>
      </c>
      <c r="B30" s="110">
        <v>75</v>
      </c>
      <c r="C30" s="111">
        <v>66</v>
      </c>
      <c r="D30" s="144">
        <f t="shared" si="0"/>
        <v>0.88</v>
      </c>
      <c r="E30" s="84">
        <v>26</v>
      </c>
      <c r="F30" s="98">
        <v>0.69230769230769229</v>
      </c>
      <c r="G30" s="84">
        <v>40</v>
      </c>
      <c r="H30" s="98">
        <v>0.67500000000000004</v>
      </c>
      <c r="I30" s="84">
        <v>61</v>
      </c>
      <c r="J30" s="98">
        <v>0.68852459016393441</v>
      </c>
      <c r="K30" s="84">
        <v>5</v>
      </c>
      <c r="L30" s="98">
        <v>0.2</v>
      </c>
      <c r="M30" s="84">
        <v>59</v>
      </c>
      <c r="N30" s="98">
        <v>0.79661016949152541</v>
      </c>
      <c r="O30" s="84">
        <v>7</v>
      </c>
      <c r="P30" s="98">
        <v>0</v>
      </c>
      <c r="Q30" s="84">
        <v>48</v>
      </c>
      <c r="R30" s="98">
        <v>0.75</v>
      </c>
      <c r="S30" s="84">
        <v>18</v>
      </c>
      <c r="T30" s="98">
        <v>0.72222222222222221</v>
      </c>
      <c r="U30" s="84">
        <v>38</v>
      </c>
      <c r="V30" s="98">
        <v>0.61842105263157898</v>
      </c>
      <c r="W30" s="84">
        <v>28</v>
      </c>
      <c r="X30" s="98">
        <v>0.8392857142857143</v>
      </c>
      <c r="Y30" s="84">
        <v>50</v>
      </c>
      <c r="Z30" s="98">
        <v>0.68</v>
      </c>
      <c r="AA30" s="84">
        <v>16</v>
      </c>
      <c r="AB30" s="98">
        <v>0.8125</v>
      </c>
      <c r="AC30" s="84">
        <v>41</v>
      </c>
      <c r="AD30" s="98">
        <v>0.68292682926829273</v>
      </c>
      <c r="AE30" s="84">
        <v>25</v>
      </c>
      <c r="AF30" s="98">
        <v>0.28000000000000003</v>
      </c>
      <c r="AG30" s="84">
        <v>36</v>
      </c>
      <c r="AH30" s="98">
        <v>0.59722222222222221</v>
      </c>
      <c r="AI30" s="84">
        <v>30</v>
      </c>
      <c r="AJ30" s="98">
        <v>0.8666666666666667</v>
      </c>
      <c r="AK30" s="84">
        <v>57</v>
      </c>
      <c r="AL30" s="98">
        <v>0.64912280701754388</v>
      </c>
      <c r="AM30" s="84">
        <v>9</v>
      </c>
      <c r="AN30" s="98">
        <v>0.44444444444444442</v>
      </c>
      <c r="AO30" s="98">
        <v>0.68764568764568768</v>
      </c>
    </row>
    <row r="31" spans="1:41" x14ac:dyDescent="0.25">
      <c r="A31" s="101" t="s">
        <v>141</v>
      </c>
      <c r="B31" s="110">
        <v>86</v>
      </c>
      <c r="C31" s="111">
        <v>73</v>
      </c>
      <c r="D31" s="144">
        <f t="shared" si="0"/>
        <v>0.84883720930232553</v>
      </c>
      <c r="E31" s="84">
        <v>23</v>
      </c>
      <c r="F31" s="98">
        <v>0.41304347826086957</v>
      </c>
      <c r="G31" s="84">
        <v>50</v>
      </c>
      <c r="H31" s="98">
        <v>0.69</v>
      </c>
      <c r="I31" s="84">
        <v>46</v>
      </c>
      <c r="J31" s="98">
        <v>0.78260869565217395</v>
      </c>
      <c r="K31" s="84">
        <v>27</v>
      </c>
      <c r="L31" s="98">
        <v>0.77777777777777779</v>
      </c>
      <c r="M31" s="84">
        <v>66</v>
      </c>
      <c r="N31" s="98">
        <v>0.45454545454545453</v>
      </c>
      <c r="O31" s="84">
        <v>7</v>
      </c>
      <c r="P31" s="98">
        <v>0.42857142857142855</v>
      </c>
      <c r="Q31" s="84">
        <v>48</v>
      </c>
      <c r="R31" s="98">
        <v>0.89583333333333337</v>
      </c>
      <c r="S31" s="84">
        <v>25</v>
      </c>
      <c r="T31" s="98">
        <v>0.8</v>
      </c>
      <c r="U31" s="84">
        <v>42</v>
      </c>
      <c r="V31" s="98">
        <v>0.7142857142857143</v>
      </c>
      <c r="W31" s="84">
        <v>31</v>
      </c>
      <c r="X31" s="98">
        <v>0.70967741935483875</v>
      </c>
      <c r="Y31" s="84">
        <v>53</v>
      </c>
      <c r="Z31" s="98">
        <v>0.60377358490566035</v>
      </c>
      <c r="AA31" s="84">
        <v>20</v>
      </c>
      <c r="AB31" s="98">
        <v>0.35</v>
      </c>
      <c r="AC31" s="84">
        <v>44</v>
      </c>
      <c r="AD31" s="98">
        <v>0.34090909090909088</v>
      </c>
      <c r="AE31" s="84">
        <v>29</v>
      </c>
      <c r="AF31" s="98">
        <v>0.13793103448275862</v>
      </c>
      <c r="AG31" s="84">
        <v>56</v>
      </c>
      <c r="AH31" s="98">
        <v>0.8035714285714286</v>
      </c>
      <c r="AI31" s="84">
        <v>17</v>
      </c>
      <c r="AJ31" s="98">
        <v>0.61764705882352944</v>
      </c>
      <c r="AK31" s="84">
        <v>49</v>
      </c>
      <c r="AL31" s="98">
        <v>0.59183673469387754</v>
      </c>
      <c r="AM31" s="84">
        <v>25</v>
      </c>
      <c r="AN31" s="98">
        <v>0.56000000000000005</v>
      </c>
      <c r="AO31" s="98">
        <v>0.65331928345626977</v>
      </c>
    </row>
    <row r="32" spans="1:41" x14ac:dyDescent="0.25">
      <c r="A32" s="101" t="s">
        <v>142</v>
      </c>
      <c r="B32" s="110">
        <v>45</v>
      </c>
      <c r="C32" s="111">
        <v>40</v>
      </c>
      <c r="D32" s="144">
        <f t="shared" si="0"/>
        <v>0.88888888888888884</v>
      </c>
      <c r="E32" s="84">
        <v>26</v>
      </c>
      <c r="F32" s="98">
        <v>0.61538461538461542</v>
      </c>
      <c r="G32" s="84">
        <v>14</v>
      </c>
      <c r="H32" s="98">
        <v>0.8214285714285714</v>
      </c>
      <c r="I32" s="84">
        <v>26</v>
      </c>
      <c r="J32" s="98">
        <v>0.65384615384615385</v>
      </c>
      <c r="K32" s="84">
        <v>14</v>
      </c>
      <c r="L32" s="98">
        <v>0.9285714285714286</v>
      </c>
      <c r="M32" s="84">
        <v>23</v>
      </c>
      <c r="N32" s="98">
        <v>0.78260869565217395</v>
      </c>
      <c r="O32" s="84">
        <v>17</v>
      </c>
      <c r="P32" s="98">
        <v>0.35294117647058826</v>
      </c>
      <c r="Q32" s="84">
        <v>29</v>
      </c>
      <c r="R32" s="98">
        <v>0.87931034482758619</v>
      </c>
      <c r="S32" s="84">
        <v>11</v>
      </c>
      <c r="T32" s="98">
        <v>0.77272727272727271</v>
      </c>
      <c r="U32" s="84">
        <v>19</v>
      </c>
      <c r="V32" s="98">
        <v>0.52631578947368418</v>
      </c>
      <c r="W32" s="84">
        <v>22</v>
      </c>
      <c r="X32" s="98">
        <v>0.59090909090909094</v>
      </c>
      <c r="Y32" s="84">
        <v>17</v>
      </c>
      <c r="Z32" s="98">
        <v>0.47058823529411764</v>
      </c>
      <c r="AA32" s="84">
        <v>23</v>
      </c>
      <c r="AB32" s="98">
        <v>0.52173913043478259</v>
      </c>
      <c r="AC32" s="84">
        <v>24</v>
      </c>
      <c r="AD32" s="98">
        <v>0.79166666666666663</v>
      </c>
      <c r="AE32" s="84">
        <v>16</v>
      </c>
      <c r="AF32" s="98">
        <v>0.375</v>
      </c>
      <c r="AG32" s="84">
        <v>25</v>
      </c>
      <c r="AH32" s="98">
        <v>0.66</v>
      </c>
      <c r="AI32" s="84">
        <v>15</v>
      </c>
      <c r="AJ32" s="98">
        <v>0.46666666666666667</v>
      </c>
      <c r="AK32" s="84">
        <v>24</v>
      </c>
      <c r="AL32" s="98">
        <v>0.54166666666666663</v>
      </c>
      <c r="AM32" s="84">
        <v>17</v>
      </c>
      <c r="AN32" s="98">
        <v>0.6470588235294118</v>
      </c>
      <c r="AO32" s="98">
        <v>0.65192307692307694</v>
      </c>
    </row>
    <row r="33" spans="1:41" x14ac:dyDescent="0.25">
      <c r="A33" s="101" t="s">
        <v>143</v>
      </c>
      <c r="B33" s="110">
        <v>149</v>
      </c>
      <c r="C33" s="111">
        <v>129</v>
      </c>
      <c r="D33" s="144">
        <f t="shared" si="0"/>
        <v>0.86577181208053688</v>
      </c>
      <c r="E33" s="84">
        <v>38</v>
      </c>
      <c r="F33" s="98">
        <v>0.53947368421052633</v>
      </c>
      <c r="G33" s="84">
        <v>91</v>
      </c>
      <c r="H33" s="98">
        <v>0.63736263736263732</v>
      </c>
      <c r="I33" s="84">
        <v>90</v>
      </c>
      <c r="J33" s="98">
        <v>0.8666666666666667</v>
      </c>
      <c r="K33" s="84">
        <v>39</v>
      </c>
      <c r="L33" s="98">
        <v>0.89743589743589747</v>
      </c>
      <c r="M33" s="84">
        <v>115</v>
      </c>
      <c r="N33" s="98">
        <v>0.72173913043478266</v>
      </c>
      <c r="O33" s="84">
        <v>14</v>
      </c>
      <c r="P33" s="98">
        <v>0.35714285714285715</v>
      </c>
      <c r="Q33" s="84">
        <v>87</v>
      </c>
      <c r="R33" s="98">
        <v>0.88505747126436785</v>
      </c>
      <c r="S33" s="84">
        <v>42</v>
      </c>
      <c r="T33" s="98">
        <v>0.83333333333333337</v>
      </c>
      <c r="U33" s="84">
        <v>53</v>
      </c>
      <c r="V33" s="98">
        <v>0.79245283018867929</v>
      </c>
      <c r="W33" s="84">
        <v>76</v>
      </c>
      <c r="X33" s="98">
        <v>0.90789473684210531</v>
      </c>
      <c r="Y33" s="84">
        <v>87</v>
      </c>
      <c r="Z33" s="98">
        <v>0.73563218390804597</v>
      </c>
      <c r="AA33" s="84">
        <v>42</v>
      </c>
      <c r="AB33" s="98">
        <v>0.35714285714285715</v>
      </c>
      <c r="AC33" s="84">
        <v>78</v>
      </c>
      <c r="AD33" s="98">
        <v>0.48717948717948717</v>
      </c>
      <c r="AE33" s="84">
        <v>51</v>
      </c>
      <c r="AF33" s="98">
        <v>0.13725490196078433</v>
      </c>
      <c r="AG33" s="84">
        <v>85</v>
      </c>
      <c r="AH33" s="98">
        <v>0.72352941176470587</v>
      </c>
      <c r="AI33" s="84">
        <v>44</v>
      </c>
      <c r="AJ33" s="98">
        <v>0.76136363636363635</v>
      </c>
      <c r="AK33" s="84">
        <v>97</v>
      </c>
      <c r="AL33" s="98">
        <v>0.68041237113402064</v>
      </c>
      <c r="AM33" s="84">
        <v>32</v>
      </c>
      <c r="AN33" s="98">
        <v>0.5</v>
      </c>
      <c r="AO33" s="98">
        <v>0.7155635062611807</v>
      </c>
    </row>
    <row r="34" spans="1:41" x14ac:dyDescent="0.25">
      <c r="A34" s="101" t="s">
        <v>144</v>
      </c>
      <c r="B34" s="110">
        <v>53</v>
      </c>
      <c r="C34" s="111">
        <v>49</v>
      </c>
      <c r="D34" s="144">
        <f t="shared" si="0"/>
        <v>0.92452830188679247</v>
      </c>
      <c r="E34" s="84">
        <v>23</v>
      </c>
      <c r="F34" s="98">
        <v>0.89130434782608692</v>
      </c>
      <c r="G34" s="84">
        <v>26</v>
      </c>
      <c r="H34" s="98">
        <v>0.90384615384615385</v>
      </c>
      <c r="I34" s="84">
        <v>34</v>
      </c>
      <c r="J34" s="98">
        <v>0.97058823529411764</v>
      </c>
      <c r="K34" s="84">
        <v>15</v>
      </c>
      <c r="L34" s="98">
        <v>0.8666666666666667</v>
      </c>
      <c r="M34" s="84">
        <v>25</v>
      </c>
      <c r="N34" s="98">
        <v>1</v>
      </c>
      <c r="O34" s="84">
        <v>24</v>
      </c>
      <c r="P34" s="98">
        <v>0.875</v>
      </c>
      <c r="Q34" s="84">
        <v>30</v>
      </c>
      <c r="R34" s="98">
        <v>0.9</v>
      </c>
      <c r="S34" s="84">
        <v>19</v>
      </c>
      <c r="T34" s="98">
        <v>0.84210526315789469</v>
      </c>
      <c r="U34" s="84">
        <v>19</v>
      </c>
      <c r="V34" s="98">
        <v>0.89473684210526316</v>
      </c>
      <c r="W34" s="84">
        <v>30</v>
      </c>
      <c r="X34" s="98">
        <v>0.9</v>
      </c>
      <c r="Y34" s="84">
        <v>28</v>
      </c>
      <c r="Z34" s="98">
        <v>0.8214285714285714</v>
      </c>
      <c r="AA34" s="84">
        <v>21</v>
      </c>
      <c r="AB34" s="98">
        <v>1</v>
      </c>
      <c r="AC34" s="84">
        <v>33</v>
      </c>
      <c r="AD34" s="98">
        <v>0.90909090909090906</v>
      </c>
      <c r="AE34" s="84">
        <v>16</v>
      </c>
      <c r="AF34" s="98">
        <v>0.875</v>
      </c>
      <c r="AG34" s="84">
        <v>26</v>
      </c>
      <c r="AH34" s="98">
        <v>0.88461538461538458</v>
      </c>
      <c r="AI34" s="84">
        <v>23</v>
      </c>
      <c r="AJ34" s="98">
        <v>0.78260869565217395</v>
      </c>
      <c r="AK34" s="84">
        <v>36</v>
      </c>
      <c r="AL34" s="98">
        <v>1</v>
      </c>
      <c r="AM34" s="84">
        <v>13</v>
      </c>
      <c r="AN34" s="98">
        <v>0.92307692307692313</v>
      </c>
      <c r="AO34" s="98">
        <v>0.89795918367346939</v>
      </c>
    </row>
    <row r="35" spans="1:41" x14ac:dyDescent="0.25">
      <c r="A35" s="101" t="s">
        <v>145</v>
      </c>
      <c r="B35" s="110">
        <v>79</v>
      </c>
      <c r="C35" s="111">
        <v>73</v>
      </c>
      <c r="D35" s="144">
        <f t="shared" si="0"/>
        <v>0.92405063291139244</v>
      </c>
      <c r="E35" s="84">
        <v>23</v>
      </c>
      <c r="F35" s="98">
        <v>0.71739130434782605</v>
      </c>
      <c r="G35" s="84">
        <v>50</v>
      </c>
      <c r="H35" s="98">
        <v>0.76</v>
      </c>
      <c r="I35" s="84">
        <v>53</v>
      </c>
      <c r="J35" s="98">
        <v>0.79245283018867929</v>
      </c>
      <c r="K35" s="84">
        <v>20</v>
      </c>
      <c r="L35" s="98">
        <v>0.8</v>
      </c>
      <c r="M35" s="84">
        <v>48</v>
      </c>
      <c r="N35" s="98">
        <v>0.75</v>
      </c>
      <c r="O35" s="84">
        <v>25</v>
      </c>
      <c r="P35" s="98">
        <v>0.44</v>
      </c>
      <c r="Q35" s="84">
        <v>46</v>
      </c>
      <c r="R35" s="98">
        <v>0.85869565217391308</v>
      </c>
      <c r="S35" s="84">
        <v>27</v>
      </c>
      <c r="T35" s="98">
        <v>0.70370370370370372</v>
      </c>
      <c r="U35" s="84">
        <v>48</v>
      </c>
      <c r="V35" s="98">
        <v>0.76041666666666663</v>
      </c>
      <c r="W35" s="84">
        <v>25</v>
      </c>
      <c r="X35" s="98">
        <v>0.78</v>
      </c>
      <c r="Y35" s="84">
        <v>44</v>
      </c>
      <c r="Z35" s="98">
        <v>0.84090909090909094</v>
      </c>
      <c r="AA35" s="84">
        <v>29</v>
      </c>
      <c r="AB35" s="98">
        <v>0.65517241379310343</v>
      </c>
      <c r="AC35" s="84">
        <v>33</v>
      </c>
      <c r="AD35" s="98">
        <v>0.39393939393939392</v>
      </c>
      <c r="AE35" s="84">
        <v>40</v>
      </c>
      <c r="AF35" s="98">
        <v>0.375</v>
      </c>
      <c r="AG35" s="84">
        <v>52</v>
      </c>
      <c r="AH35" s="98">
        <v>0.75961538461538458</v>
      </c>
      <c r="AI35" s="84">
        <v>21</v>
      </c>
      <c r="AJ35" s="98">
        <v>0.66666666666666663</v>
      </c>
      <c r="AK35" s="84">
        <v>50</v>
      </c>
      <c r="AL35" s="98">
        <v>0.72</v>
      </c>
      <c r="AM35" s="84">
        <v>23</v>
      </c>
      <c r="AN35" s="98">
        <v>0.39130434782608697</v>
      </c>
      <c r="AO35" s="98">
        <v>0.71548998946259224</v>
      </c>
    </row>
    <row r="36" spans="1:41" x14ac:dyDescent="0.25">
      <c r="A36" s="101" t="s">
        <v>146</v>
      </c>
      <c r="B36" s="110">
        <v>48</v>
      </c>
      <c r="C36" s="111">
        <v>46</v>
      </c>
      <c r="D36" s="144">
        <f t="shared" si="0"/>
        <v>0.95833333333333337</v>
      </c>
      <c r="E36" s="84">
        <v>28</v>
      </c>
      <c r="F36" s="98">
        <v>0.875</v>
      </c>
      <c r="G36" s="84">
        <v>18</v>
      </c>
      <c r="H36" s="98">
        <v>0.75</v>
      </c>
      <c r="I36" s="84">
        <v>30</v>
      </c>
      <c r="J36" s="98">
        <v>0.83333333333333337</v>
      </c>
      <c r="K36" s="84">
        <v>16</v>
      </c>
      <c r="L36" s="98">
        <v>0.9375</v>
      </c>
      <c r="M36" s="84">
        <v>42</v>
      </c>
      <c r="N36" s="98">
        <v>0.90476190476190477</v>
      </c>
      <c r="O36" s="84">
        <v>4</v>
      </c>
      <c r="P36" s="98">
        <v>0.5</v>
      </c>
      <c r="Q36" s="84">
        <v>31</v>
      </c>
      <c r="R36" s="98">
        <v>0.90322580645161288</v>
      </c>
      <c r="S36" s="84">
        <v>15</v>
      </c>
      <c r="T36" s="98">
        <v>0.83333333333333337</v>
      </c>
      <c r="U36" s="84">
        <v>25</v>
      </c>
      <c r="V36" s="98">
        <v>0.76</v>
      </c>
      <c r="W36" s="84">
        <v>21</v>
      </c>
      <c r="X36" s="98">
        <v>0.95238095238095233</v>
      </c>
      <c r="Y36" s="84">
        <v>37</v>
      </c>
      <c r="Z36" s="98">
        <v>0.86486486486486491</v>
      </c>
      <c r="AA36" s="84">
        <v>9</v>
      </c>
      <c r="AB36" s="98">
        <v>0.66666666666666663</v>
      </c>
      <c r="AC36" s="84">
        <v>28</v>
      </c>
      <c r="AD36" s="98">
        <v>0.5357142857142857</v>
      </c>
      <c r="AE36" s="84">
        <v>18</v>
      </c>
      <c r="AF36" s="98">
        <v>0.22222222222222221</v>
      </c>
      <c r="AG36" s="84">
        <v>35</v>
      </c>
      <c r="AH36" s="98">
        <v>0.7142857142857143</v>
      </c>
      <c r="AI36" s="84">
        <v>11</v>
      </c>
      <c r="AJ36" s="98">
        <v>0.90909090909090906</v>
      </c>
      <c r="AK36" s="84">
        <v>42</v>
      </c>
      <c r="AL36" s="98">
        <v>0.88095238095238093</v>
      </c>
      <c r="AM36" s="84">
        <v>4</v>
      </c>
      <c r="AN36" s="98">
        <v>0.25</v>
      </c>
      <c r="AO36" s="98">
        <v>0.80267558528428096</v>
      </c>
    </row>
    <row r="37" spans="1:41" x14ac:dyDescent="0.25">
      <c r="A37" s="101" t="s">
        <v>147</v>
      </c>
      <c r="B37" s="110">
        <v>51</v>
      </c>
      <c r="C37" s="111">
        <v>48</v>
      </c>
      <c r="D37" s="144">
        <f t="shared" si="0"/>
        <v>0.94117647058823528</v>
      </c>
      <c r="E37" s="84">
        <v>13</v>
      </c>
      <c r="F37" s="98">
        <v>0.88461538461538458</v>
      </c>
      <c r="G37" s="84">
        <v>35</v>
      </c>
      <c r="H37" s="98">
        <v>0.81428571428571428</v>
      </c>
      <c r="I37" s="84">
        <v>31</v>
      </c>
      <c r="J37" s="98">
        <v>0.87096774193548387</v>
      </c>
      <c r="K37" s="84">
        <v>17</v>
      </c>
      <c r="L37" s="98">
        <v>0.88235294117647056</v>
      </c>
      <c r="M37" s="84">
        <v>38</v>
      </c>
      <c r="N37" s="98">
        <v>0.60526315789473684</v>
      </c>
      <c r="O37" s="84">
        <v>10</v>
      </c>
      <c r="P37" s="98">
        <v>0.5</v>
      </c>
      <c r="Q37" s="84">
        <v>30</v>
      </c>
      <c r="R37" s="98">
        <v>0.8666666666666667</v>
      </c>
      <c r="S37" s="84">
        <v>18</v>
      </c>
      <c r="T37" s="98">
        <v>0.86111111111111116</v>
      </c>
      <c r="U37" s="84">
        <v>36</v>
      </c>
      <c r="V37" s="98">
        <v>0.84722222222222221</v>
      </c>
      <c r="W37" s="84">
        <v>12</v>
      </c>
      <c r="X37" s="98">
        <v>0.83333333333333337</v>
      </c>
      <c r="Y37" s="84">
        <v>30</v>
      </c>
      <c r="Z37" s="98">
        <v>0.73333333333333328</v>
      </c>
      <c r="AA37" s="84">
        <v>18</v>
      </c>
      <c r="AB37" s="98">
        <v>0.72222222222222221</v>
      </c>
      <c r="AC37" s="84">
        <v>31</v>
      </c>
      <c r="AD37" s="98">
        <v>0.35483870967741937</v>
      </c>
      <c r="AE37" s="84">
        <v>17</v>
      </c>
      <c r="AF37" s="98">
        <v>0.17647058823529413</v>
      </c>
      <c r="AG37" s="84">
        <v>32</v>
      </c>
      <c r="AH37" s="98">
        <v>0.75</v>
      </c>
      <c r="AI37" s="84">
        <v>16</v>
      </c>
      <c r="AJ37" s="98">
        <v>0.78125</v>
      </c>
      <c r="AK37" s="84">
        <v>39</v>
      </c>
      <c r="AL37" s="98">
        <v>0.71794871794871795</v>
      </c>
      <c r="AM37" s="84">
        <v>9</v>
      </c>
      <c r="AN37" s="98">
        <v>0.22222222222222221</v>
      </c>
      <c r="AO37" s="98">
        <v>0.74679487179487181</v>
      </c>
    </row>
    <row r="38" spans="1:41" x14ac:dyDescent="0.25">
      <c r="A38" s="101" t="s">
        <v>148</v>
      </c>
      <c r="B38" s="110">
        <v>5</v>
      </c>
      <c r="C38" s="111">
        <v>5</v>
      </c>
      <c r="D38" s="144">
        <f t="shared" si="0"/>
        <v>1</v>
      </c>
      <c r="E38" s="84">
        <v>1</v>
      </c>
      <c r="F38" s="98">
        <v>1</v>
      </c>
      <c r="G38" s="84">
        <v>4</v>
      </c>
      <c r="H38" s="98">
        <v>1</v>
      </c>
      <c r="I38" s="84">
        <v>4</v>
      </c>
      <c r="J38" s="98">
        <v>1</v>
      </c>
      <c r="K38" s="84">
        <v>2</v>
      </c>
      <c r="L38" s="98">
        <v>1</v>
      </c>
      <c r="M38" s="84">
        <v>3</v>
      </c>
      <c r="N38" s="98">
        <v>1</v>
      </c>
      <c r="O38" s="84">
        <v>2</v>
      </c>
      <c r="P38" s="98">
        <v>1</v>
      </c>
      <c r="Q38" s="84">
        <v>4</v>
      </c>
      <c r="R38" s="98">
        <v>0.625</v>
      </c>
      <c r="S38" s="84">
        <v>1</v>
      </c>
      <c r="T38" s="98">
        <v>0.5</v>
      </c>
      <c r="U38" s="84">
        <v>0</v>
      </c>
      <c r="V38" s="91"/>
      <c r="W38" s="84">
        <v>4</v>
      </c>
      <c r="X38" s="98">
        <v>0.75</v>
      </c>
      <c r="Y38" s="84">
        <v>5</v>
      </c>
      <c r="Z38" s="98">
        <v>1</v>
      </c>
      <c r="AA38" s="84">
        <v>0</v>
      </c>
      <c r="AB38" s="91"/>
      <c r="AC38" s="84">
        <v>0</v>
      </c>
      <c r="AD38" s="91"/>
      <c r="AE38" s="84">
        <v>5</v>
      </c>
      <c r="AF38" s="98">
        <v>1</v>
      </c>
      <c r="AG38" s="84">
        <v>1</v>
      </c>
      <c r="AH38" s="98">
        <v>1</v>
      </c>
      <c r="AI38" s="84">
        <v>4</v>
      </c>
      <c r="AJ38" s="98">
        <v>0.5</v>
      </c>
      <c r="AK38" s="84">
        <v>3</v>
      </c>
      <c r="AL38" s="98">
        <v>1</v>
      </c>
      <c r="AM38" s="84">
        <v>2</v>
      </c>
      <c r="AN38" s="98">
        <v>1</v>
      </c>
      <c r="AO38" s="98">
        <v>0.83076923076923082</v>
      </c>
    </row>
    <row r="39" spans="1:41" x14ac:dyDescent="0.25">
      <c r="A39" s="101" t="s">
        <v>149</v>
      </c>
      <c r="B39" s="110">
        <v>2</v>
      </c>
      <c r="C39" s="111">
        <v>2</v>
      </c>
      <c r="D39" s="144">
        <f t="shared" si="0"/>
        <v>1</v>
      </c>
      <c r="E39" s="84">
        <v>2</v>
      </c>
      <c r="F39" s="98">
        <v>1</v>
      </c>
      <c r="G39" s="84">
        <v>0</v>
      </c>
      <c r="H39" s="91"/>
      <c r="I39" s="84">
        <v>2</v>
      </c>
      <c r="J39" s="98">
        <v>1</v>
      </c>
      <c r="K39" s="84">
        <v>0</v>
      </c>
      <c r="L39" s="91"/>
      <c r="M39" s="84">
        <v>2</v>
      </c>
      <c r="N39" s="98">
        <v>1</v>
      </c>
      <c r="O39" s="84">
        <v>0</v>
      </c>
      <c r="P39" s="91"/>
      <c r="Q39" s="84">
        <v>1</v>
      </c>
      <c r="R39" s="98">
        <v>1</v>
      </c>
      <c r="S39" s="84">
        <v>1</v>
      </c>
      <c r="T39" s="98">
        <v>1</v>
      </c>
      <c r="U39" s="84">
        <v>1</v>
      </c>
      <c r="V39" s="98">
        <v>1</v>
      </c>
      <c r="W39" s="84">
        <v>1</v>
      </c>
      <c r="X39" s="98">
        <v>1</v>
      </c>
      <c r="Y39" s="84">
        <v>2</v>
      </c>
      <c r="Z39" s="98">
        <v>1</v>
      </c>
      <c r="AA39" s="84">
        <v>0</v>
      </c>
      <c r="AB39" s="91"/>
      <c r="AC39" s="84">
        <v>2</v>
      </c>
      <c r="AD39" s="98">
        <v>1</v>
      </c>
      <c r="AE39" s="84">
        <v>0</v>
      </c>
      <c r="AF39" s="91"/>
      <c r="AG39" s="84">
        <v>2</v>
      </c>
      <c r="AH39" s="98">
        <v>1</v>
      </c>
      <c r="AI39" s="84">
        <v>0</v>
      </c>
      <c r="AJ39" s="91"/>
      <c r="AK39" s="84">
        <v>2</v>
      </c>
      <c r="AL39" s="98">
        <v>1</v>
      </c>
      <c r="AM39" s="84">
        <v>0</v>
      </c>
      <c r="AN39" s="98">
        <v>2</v>
      </c>
      <c r="AO39" s="106">
        <v>1</v>
      </c>
    </row>
    <row r="40" spans="1:41" s="95" customFormat="1" x14ac:dyDescent="0.25">
      <c r="A40" s="59" t="s">
        <v>0</v>
      </c>
      <c r="B40" s="116">
        <f>SUM(B4:B39)</f>
        <v>2749</v>
      </c>
      <c r="C40" s="116">
        <f>SUM(C4:C39)</f>
        <v>2500</v>
      </c>
      <c r="D40" s="144">
        <f t="shared" si="0"/>
        <v>0.90942160785740267</v>
      </c>
      <c r="E40" s="58">
        <v>1041</v>
      </c>
      <c r="F40" s="71">
        <v>0.75360230547550433</v>
      </c>
      <c r="G40" s="58">
        <v>1459</v>
      </c>
      <c r="H40" s="71">
        <v>0.71727210418094589</v>
      </c>
      <c r="I40" s="58">
        <v>1683</v>
      </c>
      <c r="J40" s="71">
        <v>0.84076054664289956</v>
      </c>
      <c r="K40" s="58">
        <v>817</v>
      </c>
      <c r="L40" s="71">
        <v>0.88739290085679312</v>
      </c>
      <c r="M40" s="58">
        <v>1925</v>
      </c>
      <c r="N40" s="71">
        <v>0.76831168831168828</v>
      </c>
      <c r="O40" s="58">
        <v>575</v>
      </c>
      <c r="P40" s="71">
        <v>0.57913043478260873</v>
      </c>
      <c r="Q40" s="58">
        <v>1699</v>
      </c>
      <c r="R40" s="71">
        <v>0.85491465567981162</v>
      </c>
      <c r="S40" s="58">
        <v>801</v>
      </c>
      <c r="T40" s="71">
        <v>0.81273408239700373</v>
      </c>
      <c r="U40" s="58">
        <v>1334</v>
      </c>
      <c r="V40" s="71">
        <v>0.66341829085457271</v>
      </c>
      <c r="W40" s="58">
        <v>1166</v>
      </c>
      <c r="X40" s="71">
        <v>0.83833619210977706</v>
      </c>
      <c r="Y40" s="58">
        <v>1809</v>
      </c>
      <c r="Z40" s="71">
        <v>0.77556661138750693</v>
      </c>
      <c r="AA40" s="58">
        <v>691</v>
      </c>
      <c r="AB40" s="71">
        <v>0.63675832127351661</v>
      </c>
      <c r="AC40" s="58">
        <v>1435</v>
      </c>
      <c r="AD40" s="71">
        <v>0.5484320557491289</v>
      </c>
      <c r="AE40" s="58">
        <v>1065</v>
      </c>
      <c r="AF40" s="71">
        <v>0.37558685446009388</v>
      </c>
      <c r="AG40" s="58">
        <v>1639</v>
      </c>
      <c r="AH40" s="71">
        <v>0.74191580231848686</v>
      </c>
      <c r="AI40" s="58">
        <v>861</v>
      </c>
      <c r="AJ40" s="71">
        <v>0.79268292682926833</v>
      </c>
      <c r="AK40" s="58">
        <v>1956</v>
      </c>
      <c r="AL40" s="71">
        <v>0.77760736196319014</v>
      </c>
      <c r="AM40" s="58">
        <v>544</v>
      </c>
      <c r="AN40" s="71">
        <v>0.61948529411764708</v>
      </c>
      <c r="AO40" s="99">
        <f>AVERAGE(AO4:AO39)</f>
        <v>0.752804885067621</v>
      </c>
    </row>
    <row r="41" spans="1:41" x14ac:dyDescent="0.25">
      <c r="B41" s="117"/>
      <c r="C41" s="117"/>
      <c r="D41" s="117"/>
    </row>
    <row r="42" spans="1:41" x14ac:dyDescent="0.25">
      <c r="B42" s="117"/>
      <c r="C42" s="118"/>
      <c r="D42" s="118"/>
    </row>
    <row r="43" spans="1:41" ht="15" customHeight="1" x14ac:dyDescent="0.25">
      <c r="B43" s="168" t="s">
        <v>170</v>
      </c>
      <c r="C43" s="169"/>
      <c r="D43" s="169"/>
      <c r="E43" s="169"/>
      <c r="F43" s="170" t="s">
        <v>171</v>
      </c>
      <c r="G43" s="170"/>
      <c r="H43" s="170"/>
      <c r="I43" s="170"/>
      <c r="J43" s="170"/>
      <c r="K43" s="141" t="s">
        <v>169</v>
      </c>
      <c r="O43" t="s">
        <v>152</v>
      </c>
    </row>
    <row r="44" spans="1:41" ht="60.75" customHeight="1" x14ac:dyDescent="0.25">
      <c r="A44" s="130" t="s">
        <v>111</v>
      </c>
      <c r="B44" s="1" t="s">
        <v>72</v>
      </c>
      <c r="C44" s="1" t="s">
        <v>73</v>
      </c>
      <c r="D44" s="1"/>
      <c r="E44" s="1" t="s">
        <v>74</v>
      </c>
      <c r="F44" s="135" t="s">
        <v>75</v>
      </c>
      <c r="G44" s="135" t="s">
        <v>76</v>
      </c>
      <c r="H44" s="135" t="s">
        <v>77</v>
      </c>
      <c r="I44" s="135" t="s">
        <v>78</v>
      </c>
      <c r="J44" s="135" t="s">
        <v>79</v>
      </c>
      <c r="K44" s="138" t="s">
        <v>80</v>
      </c>
      <c r="L44" s="129" t="s">
        <v>151</v>
      </c>
      <c r="N44" s="83"/>
      <c r="O44" s="130" t="s">
        <v>111</v>
      </c>
      <c r="P44" s="129" t="s">
        <v>151</v>
      </c>
    </row>
    <row r="45" spans="1:41" x14ac:dyDescent="0.25">
      <c r="A45" s="83" t="s">
        <v>112</v>
      </c>
      <c r="B45" s="128">
        <v>0.79545454545454541</v>
      </c>
      <c r="C45" s="128">
        <v>0.84848484848484851</v>
      </c>
      <c r="D45" s="128"/>
      <c r="E45" s="128">
        <v>0.84848484848484851</v>
      </c>
      <c r="F45" s="136">
        <v>0.81060606060606055</v>
      </c>
      <c r="G45" s="136">
        <v>0.78787878787878785</v>
      </c>
      <c r="H45" s="136">
        <v>0.75757575757575757</v>
      </c>
      <c r="I45" s="136">
        <v>0.45454545454545453</v>
      </c>
      <c r="J45" s="136">
        <v>0.78030303030303028</v>
      </c>
      <c r="K45" s="139">
        <v>0.80303030303030298</v>
      </c>
      <c r="L45" s="99">
        <v>0.77389277389277389</v>
      </c>
      <c r="N45" s="83">
        <v>1</v>
      </c>
      <c r="O45" s="101" t="s">
        <v>149</v>
      </c>
      <c r="P45" s="99">
        <v>1</v>
      </c>
    </row>
    <row r="46" spans="1:41" x14ac:dyDescent="0.25">
      <c r="A46" s="83" t="s">
        <v>113</v>
      </c>
      <c r="B46" s="128">
        <v>0.73124999999999996</v>
      </c>
      <c r="C46" s="128">
        <v>0.9</v>
      </c>
      <c r="D46" s="128"/>
      <c r="E46" s="128">
        <v>0.75</v>
      </c>
      <c r="F46" s="136">
        <v>0.875</v>
      </c>
      <c r="G46" s="136">
        <v>0.70625000000000004</v>
      </c>
      <c r="H46" s="136">
        <v>0.76249999999999996</v>
      </c>
      <c r="I46" s="136">
        <v>0.46250000000000002</v>
      </c>
      <c r="J46" s="136">
        <v>0.79374999999999996</v>
      </c>
      <c r="K46" s="139">
        <v>0.83750000000000002</v>
      </c>
      <c r="L46" s="99">
        <v>0.76346153846153841</v>
      </c>
      <c r="N46" s="83">
        <v>2</v>
      </c>
      <c r="O46" s="101" t="s">
        <v>144</v>
      </c>
      <c r="P46" s="99">
        <v>0.89795918367346939</v>
      </c>
    </row>
    <row r="47" spans="1:41" x14ac:dyDescent="0.25">
      <c r="A47" s="83" t="s">
        <v>114</v>
      </c>
      <c r="B47" s="128">
        <v>0.77272727272727271</v>
      </c>
      <c r="C47" s="128">
        <v>0.90909090909090906</v>
      </c>
      <c r="D47" s="128"/>
      <c r="E47" s="128">
        <v>0.90909090909090906</v>
      </c>
      <c r="F47" s="136">
        <v>0.86363636363636365</v>
      </c>
      <c r="G47" s="136">
        <v>0.81818181818181823</v>
      </c>
      <c r="H47" s="136">
        <v>0.72727272727272729</v>
      </c>
      <c r="I47" s="136">
        <v>1</v>
      </c>
      <c r="J47" s="136">
        <v>0.95454545454545459</v>
      </c>
      <c r="K47" s="139">
        <v>1</v>
      </c>
      <c r="L47" s="99">
        <v>0.87412587412587417</v>
      </c>
      <c r="N47" s="83">
        <v>3</v>
      </c>
      <c r="O47" s="83" t="s">
        <v>114</v>
      </c>
      <c r="P47" s="99">
        <v>0.87412587412587417</v>
      </c>
    </row>
    <row r="48" spans="1:41" x14ac:dyDescent="0.25">
      <c r="A48" s="122" t="s">
        <v>115</v>
      </c>
      <c r="B48" s="128">
        <v>0.6785714285714286</v>
      </c>
      <c r="C48" s="128">
        <v>0.9464285714285714</v>
      </c>
      <c r="D48" s="128"/>
      <c r="E48" s="128">
        <v>0.8214285714285714</v>
      </c>
      <c r="F48" s="136">
        <v>0.8035714285714286</v>
      </c>
      <c r="G48" s="136">
        <v>0.7142857142857143</v>
      </c>
      <c r="H48" s="136">
        <v>0.7678571428571429</v>
      </c>
      <c r="I48" s="136">
        <v>0.7142857142857143</v>
      </c>
      <c r="J48" s="136">
        <v>0.7321428571428571</v>
      </c>
      <c r="K48" s="139">
        <v>0.9107142857142857</v>
      </c>
      <c r="L48" s="99">
        <v>0.77060439560439564</v>
      </c>
      <c r="N48" s="83">
        <v>4</v>
      </c>
      <c r="O48" s="83" t="s">
        <v>122</v>
      </c>
      <c r="P48" s="99">
        <v>0.85218702865761686</v>
      </c>
    </row>
    <row r="49" spans="1:16" x14ac:dyDescent="0.25">
      <c r="A49" s="83" t="s">
        <v>116</v>
      </c>
      <c r="B49" s="128">
        <v>0.8303571428571429</v>
      </c>
      <c r="C49" s="128">
        <v>0.8928571428571429</v>
      </c>
      <c r="D49" s="128"/>
      <c r="E49" s="128">
        <v>0.8392857142857143</v>
      </c>
      <c r="F49" s="136">
        <v>0.75</v>
      </c>
      <c r="G49" s="136">
        <v>0.6785714285714286</v>
      </c>
      <c r="H49" s="136">
        <v>0.6607142857142857</v>
      </c>
      <c r="I49" s="136">
        <v>0.6428571428571429</v>
      </c>
      <c r="J49" s="136">
        <v>0.7589285714285714</v>
      </c>
      <c r="K49" s="139">
        <v>0.7857142857142857</v>
      </c>
      <c r="L49" s="99">
        <v>0.75824175824175821</v>
      </c>
      <c r="N49" s="83">
        <v>5</v>
      </c>
      <c r="O49" s="101" t="s">
        <v>139</v>
      </c>
      <c r="P49" s="99">
        <v>0.8468727534148095</v>
      </c>
    </row>
    <row r="50" spans="1:16" x14ac:dyDescent="0.25">
      <c r="A50" s="83" t="s">
        <v>117</v>
      </c>
      <c r="B50" s="128">
        <v>0.81818181818181823</v>
      </c>
      <c r="C50" s="128">
        <v>0.79545454545454541</v>
      </c>
      <c r="D50" s="128"/>
      <c r="E50" s="128">
        <v>0.70454545454545459</v>
      </c>
      <c r="F50" s="136">
        <v>0.85795454545454541</v>
      </c>
      <c r="G50" s="136">
        <v>0.65909090909090906</v>
      </c>
      <c r="H50" s="136">
        <v>0.84090909090909094</v>
      </c>
      <c r="I50" s="136">
        <v>0.32954545454545453</v>
      </c>
      <c r="J50" s="136">
        <v>0.77840909090909094</v>
      </c>
      <c r="K50" s="139">
        <v>0.64772727272727271</v>
      </c>
      <c r="L50" s="99">
        <v>0.73426573426573427</v>
      </c>
      <c r="N50" s="83">
        <v>6</v>
      </c>
      <c r="O50" s="101" t="s">
        <v>148</v>
      </c>
      <c r="P50" s="99">
        <v>0.83076923076923082</v>
      </c>
    </row>
    <row r="51" spans="1:16" x14ac:dyDescent="0.25">
      <c r="A51" s="83" t="s">
        <v>118</v>
      </c>
      <c r="B51" s="128">
        <v>0.72477064220183485</v>
      </c>
      <c r="C51" s="128">
        <v>0.86238532110091748</v>
      </c>
      <c r="D51" s="128"/>
      <c r="E51" s="128">
        <v>0.74311926605504586</v>
      </c>
      <c r="F51" s="136">
        <v>0.80733944954128445</v>
      </c>
      <c r="G51" s="136">
        <v>0.70183486238532111</v>
      </c>
      <c r="H51" s="136">
        <v>0.7155963302752294</v>
      </c>
      <c r="I51" s="136">
        <v>0.37614678899082571</v>
      </c>
      <c r="J51" s="136">
        <v>0.72935779816513757</v>
      </c>
      <c r="K51" s="139">
        <v>0.78899082568807344</v>
      </c>
      <c r="L51" s="99">
        <v>0.72406492589978833</v>
      </c>
      <c r="N51" s="83">
        <v>7</v>
      </c>
      <c r="O51" s="84" t="s">
        <v>124</v>
      </c>
      <c r="P51" s="99">
        <v>0.82783882783882778</v>
      </c>
    </row>
    <row r="52" spans="1:16" x14ac:dyDescent="0.25">
      <c r="A52" s="83" t="s">
        <v>119</v>
      </c>
      <c r="B52" s="128">
        <v>0.73737373737373735</v>
      </c>
      <c r="C52" s="128">
        <v>0.89898989898989901</v>
      </c>
      <c r="D52" s="128"/>
      <c r="E52" s="128">
        <v>0.63636363636363635</v>
      </c>
      <c r="F52" s="136">
        <v>0.83838383838383834</v>
      </c>
      <c r="G52" s="136">
        <v>0.6767676767676768</v>
      </c>
      <c r="H52" s="136">
        <v>0.68686868686868685</v>
      </c>
      <c r="I52" s="136">
        <v>0.50505050505050508</v>
      </c>
      <c r="J52" s="136">
        <v>0.70707070707070707</v>
      </c>
      <c r="K52" s="139">
        <v>0.79797979797979801</v>
      </c>
      <c r="L52" s="99">
        <v>0.72649572649572647</v>
      </c>
      <c r="N52" s="83">
        <v>8</v>
      </c>
      <c r="O52" s="84" t="s">
        <v>130</v>
      </c>
      <c r="P52" s="99">
        <v>0.81046153846153846</v>
      </c>
    </row>
    <row r="53" spans="1:16" x14ac:dyDescent="0.25">
      <c r="A53" s="83" t="s">
        <v>122</v>
      </c>
      <c r="B53" s="128">
        <v>0.83333333333333337</v>
      </c>
      <c r="C53" s="128">
        <v>0.98039215686274506</v>
      </c>
      <c r="D53" s="128"/>
      <c r="E53" s="128">
        <v>0.78431372549019607</v>
      </c>
      <c r="F53" s="136">
        <v>0.97058823529411764</v>
      </c>
      <c r="G53" s="136">
        <v>0.78431372549019607</v>
      </c>
      <c r="H53" s="136">
        <v>0.92156862745098034</v>
      </c>
      <c r="I53" s="136">
        <v>0.49019607843137253</v>
      </c>
      <c r="J53" s="136">
        <v>0.96078431372549022</v>
      </c>
      <c r="K53" s="139">
        <v>0.80392156862745101</v>
      </c>
      <c r="L53" s="99">
        <v>0.85218702865761686</v>
      </c>
      <c r="N53" s="83">
        <v>9</v>
      </c>
      <c r="O53" s="101" t="s">
        <v>146</v>
      </c>
      <c r="P53" s="99">
        <v>0.80267558528428096</v>
      </c>
    </row>
    <row r="54" spans="1:16" x14ac:dyDescent="0.25">
      <c r="A54" s="83" t="s">
        <v>123</v>
      </c>
      <c r="B54" s="128">
        <v>0.42857142857142855</v>
      </c>
      <c r="C54" s="128">
        <v>0.6428571428571429</v>
      </c>
      <c r="D54" s="128"/>
      <c r="E54" s="128">
        <v>0.42857142857142855</v>
      </c>
      <c r="F54" s="136">
        <v>0.75</v>
      </c>
      <c r="G54" s="136">
        <v>0.42857142857142855</v>
      </c>
      <c r="H54" s="136">
        <v>0.42857142857142855</v>
      </c>
      <c r="I54" s="136">
        <v>0.35714285714285715</v>
      </c>
      <c r="J54" s="136">
        <v>0.5714285714285714</v>
      </c>
      <c r="K54" s="139">
        <v>0.6428571428571429</v>
      </c>
      <c r="L54" s="99">
        <v>0.52747252747252749</v>
      </c>
      <c r="N54" s="83">
        <v>10</v>
      </c>
      <c r="O54" s="101" t="s">
        <v>138</v>
      </c>
      <c r="P54" s="99">
        <v>0.77884615384615385</v>
      </c>
    </row>
    <row r="55" spans="1:16" x14ac:dyDescent="0.25">
      <c r="A55" s="84" t="s">
        <v>124</v>
      </c>
      <c r="B55" s="128">
        <v>0.9107142857142857</v>
      </c>
      <c r="C55" s="128">
        <v>0.9642857142857143</v>
      </c>
      <c r="D55" s="128"/>
      <c r="E55" s="128">
        <v>0.79761904761904767</v>
      </c>
      <c r="F55" s="136">
        <v>0.9107142857142857</v>
      </c>
      <c r="G55" s="136">
        <v>0.81547619047619047</v>
      </c>
      <c r="H55" s="136">
        <v>0.70238095238095233</v>
      </c>
      <c r="I55" s="136">
        <v>0.58333333333333337</v>
      </c>
      <c r="J55" s="136">
        <v>0.86309523809523814</v>
      </c>
      <c r="K55" s="139">
        <v>0.7142857142857143</v>
      </c>
      <c r="L55" s="99">
        <v>0.82783882783882778</v>
      </c>
      <c r="N55" s="83">
        <v>11</v>
      </c>
      <c r="O55" s="101" t="s">
        <v>133</v>
      </c>
      <c r="P55" s="99">
        <v>0.77558804831532102</v>
      </c>
    </row>
    <row r="56" spans="1:16" x14ac:dyDescent="0.25">
      <c r="A56" s="84" t="s">
        <v>125</v>
      </c>
      <c r="B56" s="128">
        <v>0.54166666666666663</v>
      </c>
      <c r="C56" s="128">
        <v>0.83333333333333337</v>
      </c>
      <c r="D56" s="128"/>
      <c r="E56" s="128">
        <v>0.73333333333333328</v>
      </c>
      <c r="F56" s="136">
        <v>0.81666666666666665</v>
      </c>
      <c r="G56" s="136">
        <v>0.67500000000000004</v>
      </c>
      <c r="H56" s="136">
        <v>0.6333333333333333</v>
      </c>
      <c r="I56" s="136">
        <v>0.28333333333333333</v>
      </c>
      <c r="J56" s="136">
        <v>0.70833333333333337</v>
      </c>
      <c r="K56" s="139">
        <v>0.8666666666666667</v>
      </c>
      <c r="L56" s="99">
        <v>0.67948717948717952</v>
      </c>
      <c r="N56" s="83">
        <v>12</v>
      </c>
      <c r="O56" s="83" t="s">
        <v>112</v>
      </c>
      <c r="P56" s="99">
        <v>0.77389277389277389</v>
      </c>
    </row>
    <row r="57" spans="1:16" x14ac:dyDescent="0.25">
      <c r="A57" s="84" t="s">
        <v>126</v>
      </c>
      <c r="B57" s="128">
        <v>0.82352941176470584</v>
      </c>
      <c r="C57" s="128">
        <v>0.84705882352941175</v>
      </c>
      <c r="D57" s="128"/>
      <c r="E57" s="128">
        <v>0.8</v>
      </c>
      <c r="F57" s="136">
        <v>0.82352941176470584</v>
      </c>
      <c r="G57" s="136">
        <v>0.74705882352941178</v>
      </c>
      <c r="H57" s="136">
        <v>0.82352941176470584</v>
      </c>
      <c r="I57" s="136">
        <v>0.49411764705882355</v>
      </c>
      <c r="J57" s="136">
        <v>0.75882352941176467</v>
      </c>
      <c r="K57" s="139">
        <v>0.68235294117647061</v>
      </c>
      <c r="L57" s="99">
        <v>0.76561085972850673</v>
      </c>
      <c r="N57" s="83">
        <v>13</v>
      </c>
      <c r="O57" s="122" t="s">
        <v>115</v>
      </c>
      <c r="P57" s="99">
        <v>0.77060439560439564</v>
      </c>
    </row>
    <row r="58" spans="1:16" x14ac:dyDescent="0.25">
      <c r="A58" s="84" t="s">
        <v>127</v>
      </c>
      <c r="B58" s="128">
        <v>0.66115702479338845</v>
      </c>
      <c r="C58" s="128">
        <v>0.76033057851239672</v>
      </c>
      <c r="D58" s="128"/>
      <c r="E58" s="128">
        <v>0.64462809917355368</v>
      </c>
      <c r="F58" s="136">
        <v>0.80578512396694213</v>
      </c>
      <c r="G58" s="136">
        <v>0.75206611570247939</v>
      </c>
      <c r="H58" s="136">
        <v>0.7024793388429752</v>
      </c>
      <c r="I58" s="136">
        <v>0.62809917355371903</v>
      </c>
      <c r="J58" s="136">
        <v>0.65702479338842978</v>
      </c>
      <c r="K58" s="139">
        <v>0.76033057851239672</v>
      </c>
      <c r="L58" s="99">
        <v>0.71837253655435473</v>
      </c>
      <c r="N58" s="83">
        <v>14</v>
      </c>
      <c r="O58" s="84" t="s">
        <v>129</v>
      </c>
      <c r="P58" s="99">
        <v>0.76689976689976691</v>
      </c>
    </row>
    <row r="59" spans="1:16" x14ac:dyDescent="0.25">
      <c r="A59" s="84" t="s">
        <v>128</v>
      </c>
      <c r="B59" s="128">
        <v>0.70491803278688525</v>
      </c>
      <c r="C59" s="128">
        <v>0.91803278688524592</v>
      </c>
      <c r="D59" s="128"/>
      <c r="E59" s="128">
        <v>0.72131147540983609</v>
      </c>
      <c r="F59" s="136">
        <v>0.74590163934426235</v>
      </c>
      <c r="G59" s="136">
        <v>0.64754098360655743</v>
      </c>
      <c r="H59" s="136">
        <v>0.63934426229508201</v>
      </c>
      <c r="I59" s="136">
        <v>0.31147540983606559</v>
      </c>
      <c r="J59" s="136">
        <v>0.72131147540983609</v>
      </c>
      <c r="K59" s="139">
        <v>0.75409836065573765</v>
      </c>
      <c r="L59" s="99">
        <v>0.69104665825977296</v>
      </c>
      <c r="N59" s="83">
        <v>15</v>
      </c>
      <c r="O59" s="84" t="s">
        <v>126</v>
      </c>
      <c r="P59" s="99">
        <v>0.76561085972850673</v>
      </c>
    </row>
    <row r="60" spans="1:16" x14ac:dyDescent="0.25">
      <c r="A60" s="84" t="s">
        <v>129</v>
      </c>
      <c r="B60" s="128">
        <v>0.65151515151515149</v>
      </c>
      <c r="C60" s="128">
        <v>0.93939393939393945</v>
      </c>
      <c r="D60" s="128"/>
      <c r="E60" s="128">
        <v>0.83333333333333337</v>
      </c>
      <c r="F60" s="136">
        <v>0.77272727272727271</v>
      </c>
      <c r="G60" s="136">
        <v>0.84848484848484851</v>
      </c>
      <c r="H60" s="136">
        <v>0.71212121212121215</v>
      </c>
      <c r="I60" s="136">
        <v>0.5757575757575758</v>
      </c>
      <c r="J60" s="136">
        <v>0.77272727272727271</v>
      </c>
      <c r="K60" s="139">
        <v>0.81818181818181823</v>
      </c>
      <c r="L60" s="99">
        <v>0.76689976689976691</v>
      </c>
      <c r="N60" s="83">
        <v>16</v>
      </c>
      <c r="O60" s="83" t="s">
        <v>113</v>
      </c>
      <c r="P60" s="99">
        <v>0.76346153846153841</v>
      </c>
    </row>
    <row r="61" spans="1:16" x14ac:dyDescent="0.25">
      <c r="A61" s="84" t="s">
        <v>130</v>
      </c>
      <c r="B61" s="128">
        <v>0.86399999999999999</v>
      </c>
      <c r="C61" s="128">
        <v>0.92</v>
      </c>
      <c r="D61" s="128"/>
      <c r="E61" s="128">
        <v>0.79200000000000004</v>
      </c>
      <c r="F61" s="136">
        <v>0.86799999999999999</v>
      </c>
      <c r="G61" s="136">
        <v>0.752</v>
      </c>
      <c r="H61" s="136">
        <v>0.84799999999999998</v>
      </c>
      <c r="I61" s="136">
        <v>0.65600000000000003</v>
      </c>
      <c r="J61" s="136">
        <v>0.80800000000000005</v>
      </c>
      <c r="K61" s="139">
        <v>0.73599999999999999</v>
      </c>
      <c r="L61" s="99">
        <v>0.81046153846153846</v>
      </c>
      <c r="N61" s="83">
        <v>17</v>
      </c>
      <c r="O61" s="83" t="s">
        <v>116</v>
      </c>
      <c r="P61" s="99">
        <v>0.75824175824175821</v>
      </c>
    </row>
    <row r="62" spans="1:16" x14ac:dyDescent="0.25">
      <c r="A62" s="84" t="s">
        <v>131</v>
      </c>
      <c r="B62" s="128">
        <v>0.59</v>
      </c>
      <c r="C62" s="128">
        <v>0.74</v>
      </c>
      <c r="D62" s="128"/>
      <c r="E62" s="128">
        <v>0.5</v>
      </c>
      <c r="F62" s="136">
        <v>0.8</v>
      </c>
      <c r="G62" s="136">
        <v>0.75</v>
      </c>
      <c r="H62" s="136">
        <v>0.6</v>
      </c>
      <c r="I62" s="136">
        <v>0.28000000000000003</v>
      </c>
      <c r="J62" s="136">
        <v>0.68</v>
      </c>
      <c r="K62" s="139">
        <v>0.56000000000000005</v>
      </c>
      <c r="L62" s="99">
        <v>0.64</v>
      </c>
      <c r="N62" s="83">
        <v>18</v>
      </c>
      <c r="O62" s="59" t="s">
        <v>0</v>
      </c>
      <c r="P62" s="106">
        <v>0.75</v>
      </c>
    </row>
    <row r="63" spans="1:16" x14ac:dyDescent="0.25">
      <c r="A63" s="84" t="s">
        <v>132</v>
      </c>
      <c r="B63" s="128">
        <v>0.72807017543859653</v>
      </c>
      <c r="C63" s="128">
        <v>0.89473684210526316</v>
      </c>
      <c r="D63" s="128"/>
      <c r="E63" s="128">
        <v>0.77192982456140347</v>
      </c>
      <c r="F63" s="136">
        <v>0.80701754385964908</v>
      </c>
      <c r="G63" s="136">
        <v>0.59649122807017541</v>
      </c>
      <c r="H63" s="136">
        <v>0.78947368421052633</v>
      </c>
      <c r="I63" s="136">
        <v>0.43859649122807015</v>
      </c>
      <c r="J63" s="136">
        <v>0.61403508771929827</v>
      </c>
      <c r="K63" s="139">
        <v>0.7192982456140351</v>
      </c>
      <c r="L63" s="99">
        <v>0.70040485829959509</v>
      </c>
      <c r="N63" s="83">
        <v>19</v>
      </c>
      <c r="O63" s="101" t="s">
        <v>147</v>
      </c>
      <c r="P63" s="99">
        <v>0.74679487179487181</v>
      </c>
    </row>
    <row r="64" spans="1:16" x14ac:dyDescent="0.25">
      <c r="A64" s="101" t="s">
        <v>133</v>
      </c>
      <c r="B64" s="128">
        <v>0.70661157024793386</v>
      </c>
      <c r="C64" s="128">
        <v>0.81818181818181823</v>
      </c>
      <c r="D64" s="128"/>
      <c r="E64" s="128">
        <v>0.82644628099173556</v>
      </c>
      <c r="F64" s="136">
        <v>0.83884297520661155</v>
      </c>
      <c r="G64" s="136">
        <v>0.80991735537190079</v>
      </c>
      <c r="H64" s="136">
        <v>0.73553719008264462</v>
      </c>
      <c r="I64" s="136">
        <v>0.51239669421487599</v>
      </c>
      <c r="J64" s="136">
        <v>0.84297520661157022</v>
      </c>
      <c r="K64" s="139">
        <v>0.79338842975206614</v>
      </c>
      <c r="L64" s="99">
        <v>0.77558804831532102</v>
      </c>
      <c r="N64" s="83">
        <v>20</v>
      </c>
      <c r="O64" s="100" t="s">
        <v>102</v>
      </c>
      <c r="P64" s="59">
        <v>0.745</v>
      </c>
    </row>
    <row r="65" spans="1:16" x14ac:dyDescent="0.25">
      <c r="A65" s="101" t="s">
        <v>134</v>
      </c>
      <c r="B65" s="128">
        <v>0.625</v>
      </c>
      <c r="C65" s="128">
        <v>0.8</v>
      </c>
      <c r="D65" s="128"/>
      <c r="E65" s="128">
        <v>0.55000000000000004</v>
      </c>
      <c r="F65" s="136">
        <v>0.81874999999999998</v>
      </c>
      <c r="G65" s="136">
        <v>0.75</v>
      </c>
      <c r="H65" s="136">
        <v>0.58750000000000002</v>
      </c>
      <c r="I65" s="136">
        <v>0.48749999999999999</v>
      </c>
      <c r="J65" s="136">
        <v>0.63124999999999998</v>
      </c>
      <c r="K65" s="139">
        <v>0.73750000000000004</v>
      </c>
      <c r="L65" s="99">
        <v>0.67788461538461542</v>
      </c>
      <c r="N65" s="83">
        <v>21</v>
      </c>
      <c r="O65" s="83" t="s">
        <v>117</v>
      </c>
      <c r="P65" s="99">
        <v>0.73426573426573427</v>
      </c>
    </row>
    <row r="66" spans="1:16" x14ac:dyDescent="0.25">
      <c r="A66" s="101" t="s">
        <v>135</v>
      </c>
      <c r="B66" s="128">
        <v>0.69090909090909092</v>
      </c>
      <c r="C66" s="128">
        <v>0.94545454545454544</v>
      </c>
      <c r="D66" s="128"/>
      <c r="E66" s="128">
        <v>0.5636363636363636</v>
      </c>
      <c r="F66" s="136">
        <v>0.86363636363636365</v>
      </c>
      <c r="G66" s="136">
        <v>0.67272727272727273</v>
      </c>
      <c r="H66" s="136">
        <v>0.74545454545454548</v>
      </c>
      <c r="I66" s="136">
        <v>0.38181818181818183</v>
      </c>
      <c r="J66" s="136">
        <v>0.8</v>
      </c>
      <c r="K66" s="139">
        <v>0.76363636363636367</v>
      </c>
      <c r="L66" s="99">
        <v>0.72727272727272729</v>
      </c>
      <c r="N66" s="83">
        <v>22</v>
      </c>
      <c r="O66" s="101" t="s">
        <v>135</v>
      </c>
      <c r="P66" s="99">
        <v>0.72727272727272729</v>
      </c>
    </row>
    <row r="67" spans="1:16" x14ac:dyDescent="0.25">
      <c r="A67" s="102" t="s">
        <v>136</v>
      </c>
      <c r="B67" s="128">
        <v>0.67032967032967028</v>
      </c>
      <c r="C67" s="128">
        <v>0.81318681318681318</v>
      </c>
      <c r="D67" s="128"/>
      <c r="E67" s="128">
        <v>0.79120879120879117</v>
      </c>
      <c r="F67" s="136">
        <v>0.84065934065934067</v>
      </c>
      <c r="G67" s="136">
        <v>0.75824175824175821</v>
      </c>
      <c r="H67" s="136">
        <v>0.72527472527472525</v>
      </c>
      <c r="I67" s="136">
        <v>0.40659340659340659</v>
      </c>
      <c r="J67" s="136">
        <v>0.70879120879120883</v>
      </c>
      <c r="K67" s="139">
        <v>0.67032967032967028</v>
      </c>
      <c r="L67" s="105">
        <v>0.72020287404902794</v>
      </c>
      <c r="N67" s="83">
        <v>23</v>
      </c>
      <c r="O67" s="83" t="s">
        <v>119</v>
      </c>
      <c r="P67" s="99">
        <v>0.72649572649572647</v>
      </c>
    </row>
    <row r="68" spans="1:16" x14ac:dyDescent="0.25">
      <c r="A68" s="101" t="s">
        <v>137</v>
      </c>
      <c r="B68" s="128">
        <v>0.72</v>
      </c>
      <c r="C68" s="128">
        <v>0.82399999999999995</v>
      </c>
      <c r="D68" s="128"/>
      <c r="E68" s="128">
        <v>0.57599999999999996</v>
      </c>
      <c r="F68" s="136">
        <v>0.86</v>
      </c>
      <c r="G68" s="136">
        <v>0.628</v>
      </c>
      <c r="H68" s="136">
        <v>0.82399999999999995</v>
      </c>
      <c r="I68" s="136">
        <v>0.44800000000000001</v>
      </c>
      <c r="J68" s="136">
        <v>0.748</v>
      </c>
      <c r="K68" s="139">
        <v>0.6</v>
      </c>
      <c r="L68" s="99">
        <v>0.70646153846153847</v>
      </c>
      <c r="N68" s="83">
        <v>24</v>
      </c>
      <c r="O68" s="83" t="s">
        <v>118</v>
      </c>
      <c r="P68" s="99">
        <v>0.72406492589978833</v>
      </c>
    </row>
    <row r="69" spans="1:16" x14ac:dyDescent="0.25">
      <c r="A69" s="101" t="s">
        <v>138</v>
      </c>
      <c r="B69" s="128">
        <v>0.5714285714285714</v>
      </c>
      <c r="C69" s="128">
        <v>0.8392857142857143</v>
      </c>
      <c r="D69" s="128"/>
      <c r="E69" s="128">
        <v>0.8392857142857143</v>
      </c>
      <c r="F69" s="136">
        <v>0.8392857142857143</v>
      </c>
      <c r="G69" s="136">
        <v>0.8035714285714286</v>
      </c>
      <c r="H69" s="136">
        <v>0.8214285714285714</v>
      </c>
      <c r="I69" s="136">
        <v>0.6071428571428571</v>
      </c>
      <c r="J69" s="136">
        <v>0.8392857142857143</v>
      </c>
      <c r="K69" s="139">
        <v>0.9107142857142857</v>
      </c>
      <c r="L69" s="99">
        <v>0.77884615384615385</v>
      </c>
      <c r="N69" s="83">
        <v>25</v>
      </c>
      <c r="O69" s="102" t="s">
        <v>136</v>
      </c>
      <c r="P69" s="105">
        <v>0.72020287404902794</v>
      </c>
    </row>
    <row r="70" spans="1:16" x14ac:dyDescent="0.25">
      <c r="A70" s="101" t="s">
        <v>139</v>
      </c>
      <c r="B70" s="128">
        <v>0.89252336448598135</v>
      </c>
      <c r="C70" s="128">
        <v>0.89719626168224298</v>
      </c>
      <c r="D70" s="128"/>
      <c r="E70" s="128">
        <v>0.85046728971962615</v>
      </c>
      <c r="F70" s="136">
        <v>0.94392523364485981</v>
      </c>
      <c r="G70" s="136">
        <v>0.83644859813084116</v>
      </c>
      <c r="H70" s="136">
        <v>0.88785046728971961</v>
      </c>
      <c r="I70" s="136">
        <v>0.3364485981308411</v>
      </c>
      <c r="J70" s="136">
        <v>0.90186915887850472</v>
      </c>
      <c r="K70" s="139">
        <v>0.88785046728971961</v>
      </c>
      <c r="L70" s="99">
        <v>0.8468727534148095</v>
      </c>
      <c r="N70" s="83">
        <v>26</v>
      </c>
      <c r="O70" s="84" t="s">
        <v>127</v>
      </c>
      <c r="P70" s="99">
        <v>0.71837253655435473</v>
      </c>
    </row>
    <row r="71" spans="1:16" x14ac:dyDescent="0.25">
      <c r="A71" s="101" t="s">
        <v>140</v>
      </c>
      <c r="B71" s="128">
        <v>0.68181818181818177</v>
      </c>
      <c r="C71" s="128">
        <v>0.65151515151515149</v>
      </c>
      <c r="D71" s="128"/>
      <c r="E71" s="128">
        <v>0.71212121212121215</v>
      </c>
      <c r="F71" s="136">
        <v>0.74242424242424243</v>
      </c>
      <c r="G71" s="136">
        <v>0.71212121212121215</v>
      </c>
      <c r="H71" s="136">
        <v>0.71212121212121215</v>
      </c>
      <c r="I71" s="136">
        <v>0.53030303030303028</v>
      </c>
      <c r="J71" s="136">
        <v>0.71969696969696972</v>
      </c>
      <c r="K71" s="139">
        <v>0.62121212121212122</v>
      </c>
      <c r="L71" s="99">
        <v>0.68764568764568768</v>
      </c>
      <c r="N71" s="83">
        <v>27</v>
      </c>
      <c r="O71" s="101" t="s">
        <v>143</v>
      </c>
      <c r="P71" s="99">
        <v>0.7155635062611807</v>
      </c>
    </row>
    <row r="72" spans="1:16" x14ac:dyDescent="0.25">
      <c r="A72" s="101" t="s">
        <v>141</v>
      </c>
      <c r="B72" s="128">
        <v>0.60273972602739723</v>
      </c>
      <c r="C72" s="128">
        <v>0.78082191780821919</v>
      </c>
      <c r="D72" s="128"/>
      <c r="E72" s="128">
        <v>0.45205479452054792</v>
      </c>
      <c r="F72" s="136">
        <v>0.86301369863013699</v>
      </c>
      <c r="G72" s="136">
        <v>0.71232876712328763</v>
      </c>
      <c r="H72" s="136">
        <v>0.53424657534246578</v>
      </c>
      <c r="I72" s="136">
        <v>0.26027397260273971</v>
      </c>
      <c r="J72" s="136">
        <v>0.76027397260273977</v>
      </c>
      <c r="K72" s="139">
        <v>0.58904109589041098</v>
      </c>
      <c r="L72" s="99">
        <v>0.65331928345626977</v>
      </c>
      <c r="N72" s="83">
        <v>28</v>
      </c>
      <c r="O72" s="101" t="s">
        <v>145</v>
      </c>
      <c r="P72" s="99">
        <v>0.71548998946259224</v>
      </c>
    </row>
    <row r="73" spans="1:16" x14ac:dyDescent="0.25">
      <c r="A73" s="101" t="s">
        <v>142</v>
      </c>
      <c r="B73" s="128">
        <v>0.6875</v>
      </c>
      <c r="C73" s="128">
        <v>0.75</v>
      </c>
      <c r="D73" s="128"/>
      <c r="E73" s="128">
        <v>0.6</v>
      </c>
      <c r="F73" s="136">
        <v>0.85</v>
      </c>
      <c r="G73" s="136">
        <v>0.57499999999999996</v>
      </c>
      <c r="H73" s="136">
        <v>0.5</v>
      </c>
      <c r="I73" s="136">
        <v>0.625</v>
      </c>
      <c r="J73" s="136">
        <v>0.58750000000000002</v>
      </c>
      <c r="K73" s="139">
        <v>0.6</v>
      </c>
      <c r="L73" s="99">
        <v>0.65192307692307694</v>
      </c>
      <c r="N73" s="83">
        <v>29</v>
      </c>
      <c r="O73" s="101" t="s">
        <v>137</v>
      </c>
      <c r="P73" s="99">
        <v>0.70646153846153847</v>
      </c>
    </row>
    <row r="74" spans="1:16" x14ac:dyDescent="0.25">
      <c r="A74" s="101" t="s">
        <v>143</v>
      </c>
      <c r="B74" s="128">
        <v>0.60852713178294571</v>
      </c>
      <c r="C74" s="128">
        <v>0.87596899224806202</v>
      </c>
      <c r="D74" s="128"/>
      <c r="E74" s="128">
        <v>0.68217054263565891</v>
      </c>
      <c r="F74" s="136">
        <v>0.86821705426356588</v>
      </c>
      <c r="G74" s="136">
        <v>0.86046511627906974</v>
      </c>
      <c r="H74" s="136">
        <v>0.61240310077519378</v>
      </c>
      <c r="I74" s="136">
        <v>0.34883720930232559</v>
      </c>
      <c r="J74" s="136">
        <v>0.73643410852713176</v>
      </c>
      <c r="K74" s="139">
        <v>0.63565891472868219</v>
      </c>
      <c r="L74" s="99">
        <v>0.7155635062611807</v>
      </c>
      <c r="N74" s="83">
        <v>30</v>
      </c>
      <c r="O74" s="84" t="s">
        <v>132</v>
      </c>
      <c r="P74" s="99">
        <v>0.70040485829959509</v>
      </c>
    </row>
    <row r="75" spans="1:16" x14ac:dyDescent="0.25">
      <c r="A75" s="101" t="s">
        <v>144</v>
      </c>
      <c r="B75" s="128">
        <v>0.89795918367346939</v>
      </c>
      <c r="C75" s="128">
        <v>0.93877551020408168</v>
      </c>
      <c r="D75" s="128"/>
      <c r="E75" s="128">
        <v>0.93877551020408168</v>
      </c>
      <c r="F75" s="136">
        <v>0.87755102040816324</v>
      </c>
      <c r="G75" s="136">
        <v>0.89795918367346939</v>
      </c>
      <c r="H75" s="136">
        <v>0.89795918367346939</v>
      </c>
      <c r="I75" s="136">
        <v>0.89795918367346939</v>
      </c>
      <c r="J75" s="136">
        <v>0.83673469387755106</v>
      </c>
      <c r="K75" s="139">
        <v>0.97959183673469385</v>
      </c>
      <c r="L75" s="99">
        <v>0.89795918367346939</v>
      </c>
      <c r="N75" s="83">
        <v>31</v>
      </c>
      <c r="O75" s="84" t="s">
        <v>128</v>
      </c>
      <c r="P75" s="99">
        <v>0.69104665825977296</v>
      </c>
    </row>
    <row r="76" spans="1:16" x14ac:dyDescent="0.25">
      <c r="A76" s="101" t="s">
        <v>145</v>
      </c>
      <c r="B76" s="128">
        <v>0.74657534246575341</v>
      </c>
      <c r="C76" s="128">
        <v>0.79452054794520544</v>
      </c>
      <c r="D76" s="128"/>
      <c r="E76" s="128">
        <v>0.64383561643835618</v>
      </c>
      <c r="F76" s="136">
        <v>0.80136986301369861</v>
      </c>
      <c r="G76" s="136">
        <v>0.76712328767123283</v>
      </c>
      <c r="H76" s="136">
        <v>0.76712328767123283</v>
      </c>
      <c r="I76" s="136">
        <v>0.38356164383561642</v>
      </c>
      <c r="J76" s="136">
        <v>0.73287671232876717</v>
      </c>
      <c r="K76" s="139">
        <v>0.61643835616438358</v>
      </c>
      <c r="L76" s="99">
        <v>0.71548998946259224</v>
      </c>
      <c r="N76" s="83">
        <v>32</v>
      </c>
      <c r="O76" s="101" t="s">
        <v>140</v>
      </c>
      <c r="P76" s="99">
        <v>0.68764568764568768</v>
      </c>
    </row>
    <row r="77" spans="1:16" x14ac:dyDescent="0.25">
      <c r="A77" s="101" t="s">
        <v>146</v>
      </c>
      <c r="B77" s="128">
        <v>0.82608695652173914</v>
      </c>
      <c r="C77" s="128">
        <v>0.86956521739130432</v>
      </c>
      <c r="D77" s="128"/>
      <c r="E77" s="128">
        <v>0.86956521739130432</v>
      </c>
      <c r="F77" s="136">
        <v>0.88043478260869568</v>
      </c>
      <c r="G77" s="136">
        <v>0.84782608695652173</v>
      </c>
      <c r="H77" s="136">
        <v>0.82608695652173914</v>
      </c>
      <c r="I77" s="136">
        <v>0.41304347826086957</v>
      </c>
      <c r="J77" s="136">
        <v>0.76086956521739135</v>
      </c>
      <c r="K77" s="139">
        <v>0.82608695652173914</v>
      </c>
      <c r="L77" s="99">
        <v>0.80267558528428096</v>
      </c>
      <c r="N77" s="83">
        <v>33</v>
      </c>
      <c r="O77" s="84" t="s">
        <v>125</v>
      </c>
      <c r="P77" s="99">
        <v>0.67948717948717952</v>
      </c>
    </row>
    <row r="78" spans="1:16" x14ac:dyDescent="0.25">
      <c r="A78" s="101" t="s">
        <v>147</v>
      </c>
      <c r="B78" s="128">
        <v>0.83333333333333337</v>
      </c>
      <c r="C78" s="128">
        <v>0.875</v>
      </c>
      <c r="D78" s="128"/>
      <c r="E78" s="128">
        <v>0.58333333333333337</v>
      </c>
      <c r="F78" s="136">
        <v>0.86458333333333337</v>
      </c>
      <c r="G78" s="136">
        <v>0.84375</v>
      </c>
      <c r="H78" s="136">
        <v>0.72916666666666663</v>
      </c>
      <c r="I78" s="136">
        <v>0.29166666666666669</v>
      </c>
      <c r="J78" s="136">
        <v>0.76041666666666663</v>
      </c>
      <c r="K78" s="139">
        <v>0.625</v>
      </c>
      <c r="L78" s="99">
        <v>0.74679487179487181</v>
      </c>
      <c r="N78" s="83">
        <v>34</v>
      </c>
      <c r="O78" s="101" t="s">
        <v>134</v>
      </c>
      <c r="P78" s="99">
        <v>0.67788461538461542</v>
      </c>
    </row>
    <row r="79" spans="1:16" x14ac:dyDescent="0.25">
      <c r="A79" s="101" t="s">
        <v>148</v>
      </c>
      <c r="B79" s="128">
        <v>1</v>
      </c>
      <c r="C79" s="128">
        <v>1</v>
      </c>
      <c r="D79" s="128"/>
      <c r="E79" s="128">
        <v>1</v>
      </c>
      <c r="F79" s="136">
        <v>0.6</v>
      </c>
      <c r="G79" s="136">
        <v>0.6</v>
      </c>
      <c r="H79" s="136">
        <v>1</v>
      </c>
      <c r="I79" s="136">
        <v>1</v>
      </c>
      <c r="J79" s="136">
        <v>0.6</v>
      </c>
      <c r="K79" s="139">
        <v>1</v>
      </c>
      <c r="L79" s="99">
        <v>0.83076923076923082</v>
      </c>
      <c r="N79" s="83">
        <v>35</v>
      </c>
      <c r="O79" s="101" t="s">
        <v>141</v>
      </c>
      <c r="P79" s="99">
        <v>0.65331928345626977</v>
      </c>
    </row>
    <row r="80" spans="1:16" x14ac:dyDescent="0.25">
      <c r="A80" s="101" t="s">
        <v>149</v>
      </c>
      <c r="B80" s="128">
        <v>1</v>
      </c>
      <c r="C80" s="128">
        <v>1</v>
      </c>
      <c r="D80" s="128"/>
      <c r="E80" s="128">
        <v>1</v>
      </c>
      <c r="F80" s="136">
        <v>1</v>
      </c>
      <c r="G80" s="136">
        <v>1</v>
      </c>
      <c r="H80" s="136">
        <v>1</v>
      </c>
      <c r="I80" s="136">
        <v>1</v>
      </c>
      <c r="J80" s="136">
        <v>1</v>
      </c>
      <c r="K80" s="139">
        <v>1</v>
      </c>
      <c r="L80" s="99">
        <v>1</v>
      </c>
      <c r="N80" s="83">
        <v>36</v>
      </c>
      <c r="O80" s="101" t="s">
        <v>142</v>
      </c>
      <c r="P80" s="99">
        <v>0.65192307692307694</v>
      </c>
    </row>
    <row r="81" spans="1:16" x14ac:dyDescent="0.25">
      <c r="A81" s="59" t="s">
        <v>0</v>
      </c>
      <c r="B81" s="134">
        <v>0.73240000000000005</v>
      </c>
      <c r="C81" s="134">
        <v>0.85599999999999987</v>
      </c>
      <c r="D81" s="134"/>
      <c r="E81" s="134">
        <v>0.7248</v>
      </c>
      <c r="F81" s="137">
        <v>0.84139999999999993</v>
      </c>
      <c r="G81" s="137">
        <v>0.745</v>
      </c>
      <c r="H81" s="137">
        <v>0.73720000000000008</v>
      </c>
      <c r="I81" s="137">
        <v>0.4748</v>
      </c>
      <c r="J81" s="137">
        <v>0.75940000000000007</v>
      </c>
      <c r="K81" s="140">
        <v>0.74320000000000008</v>
      </c>
      <c r="L81" s="106">
        <v>0.75</v>
      </c>
      <c r="N81" s="83">
        <v>37</v>
      </c>
      <c r="O81" s="84" t="s">
        <v>131</v>
      </c>
      <c r="P81" s="99">
        <v>0.64</v>
      </c>
    </row>
    <row r="82" spans="1:16" x14ac:dyDescent="0.25">
      <c r="A82" s="100" t="s">
        <v>102</v>
      </c>
      <c r="B82" s="134">
        <v>0.73205685696918699</v>
      </c>
      <c r="C82" s="134">
        <v>0.86664796371627628</v>
      </c>
      <c r="D82" s="134"/>
      <c r="E82" s="134">
        <v>0.72237808014214244</v>
      </c>
      <c r="F82" s="137">
        <v>0.84837751905363068</v>
      </c>
      <c r="G82" s="137">
        <v>0.73212699303315099</v>
      </c>
      <c r="H82" s="137">
        <v>0.74002898957310514</v>
      </c>
      <c r="I82" s="137">
        <v>0.49939215411231119</v>
      </c>
      <c r="J82" s="137">
        <v>0.7582526768597746</v>
      </c>
      <c r="K82" s="140">
        <v>0.71580866881750593</v>
      </c>
      <c r="L82" s="59">
        <v>0.745</v>
      </c>
      <c r="N82" s="83">
        <v>38</v>
      </c>
      <c r="O82" s="83" t="s">
        <v>123</v>
      </c>
      <c r="P82" s="99">
        <v>0.52747252747252749</v>
      </c>
    </row>
  </sheetData>
  <sortState ref="O44:P82">
    <sortCondition descending="1" ref="P45"/>
  </sortState>
  <mergeCells count="30">
    <mergeCell ref="B43:E43"/>
    <mergeCell ref="F43:J43"/>
    <mergeCell ref="AG2:AH2"/>
    <mergeCell ref="AI2:AJ2"/>
    <mergeCell ref="AK2:AL2"/>
    <mergeCell ref="AM2:AN2"/>
    <mergeCell ref="E1:H1"/>
    <mergeCell ref="U2:V2"/>
    <mergeCell ref="W2:X2"/>
    <mergeCell ref="Y2:Z2"/>
    <mergeCell ref="AA2:AB2"/>
    <mergeCell ref="AC2:AD2"/>
    <mergeCell ref="AE2:AF2"/>
    <mergeCell ref="U1:X1"/>
    <mergeCell ref="Y1:AB1"/>
    <mergeCell ref="AC1:AF1"/>
    <mergeCell ref="AG1:AJ1"/>
    <mergeCell ref="AK1:AN1"/>
    <mergeCell ref="Q1:T1"/>
    <mergeCell ref="S2:T2"/>
    <mergeCell ref="Q2:R2"/>
    <mergeCell ref="A1:A3"/>
    <mergeCell ref="B1:B3"/>
    <mergeCell ref="C1:C3"/>
    <mergeCell ref="I1:L1"/>
    <mergeCell ref="M1:P1"/>
    <mergeCell ref="I2:J2"/>
    <mergeCell ref="K2:L2"/>
    <mergeCell ref="M2:N2"/>
    <mergeCell ref="O2:P2"/>
  </mergeCells>
  <dataValidations count="1">
    <dataValidation allowBlank="1" showErrorMessage="1" sqref="B9:C9"/>
  </dataValidations>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AE114"/>
  <sheetViews>
    <sheetView showGridLines="0" topLeftCell="A106" zoomScale="80" zoomScaleNormal="80" workbookViewId="0">
      <selection activeCell="A114" sqref="A114:XFD114"/>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1"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1"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1"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1" ht="30" customHeight="1" x14ac:dyDescent="0.25">
      <c r="A4" s="4" t="s">
        <v>17</v>
      </c>
      <c r="B4" s="12" t="s">
        <v>58</v>
      </c>
      <c r="C4" s="6">
        <f>VLOOKUP(B4,[25]Списки!$C$1:$E$40,2,FALSE)</f>
        <v>11526</v>
      </c>
      <c r="D4" s="6" t="str">
        <f>VLOOKUP(B4,[25]Списки!$C$1:$E$40,3,FALSE)</f>
        <v>Гимназия</v>
      </c>
      <c r="E4" s="7" t="s">
        <v>23</v>
      </c>
      <c r="F4" s="8">
        <v>111</v>
      </c>
      <c r="G4" s="8">
        <v>107</v>
      </c>
      <c r="H4" s="8">
        <f>C4*1000+1</f>
        <v>11526001</v>
      </c>
      <c r="I4" s="9">
        <v>2</v>
      </c>
      <c r="J4" s="9"/>
      <c r="K4" s="10">
        <v>1</v>
      </c>
      <c r="L4" s="10"/>
      <c r="M4" s="9">
        <v>1</v>
      </c>
      <c r="N4" s="9"/>
      <c r="O4" s="10"/>
      <c r="P4" s="10">
        <v>2</v>
      </c>
      <c r="Q4" s="9">
        <v>2</v>
      </c>
      <c r="R4" s="9"/>
      <c r="S4" s="10">
        <v>1</v>
      </c>
      <c r="T4" s="10"/>
      <c r="U4" s="9"/>
      <c r="V4" s="9">
        <v>0</v>
      </c>
      <c r="W4" s="10">
        <v>2</v>
      </c>
      <c r="X4" s="10"/>
      <c r="Y4" s="9">
        <v>1</v>
      </c>
      <c r="Z4" s="9"/>
      <c r="AA4" s="11">
        <f>IF(COUNTBLANK(I4:Z4)&lt;=9,SUM(I4:Z4),"Не писал")</f>
        <v>12</v>
      </c>
      <c r="AC4" s="58" t="s">
        <v>81</v>
      </c>
      <c r="AD4" s="58" t="s">
        <v>150</v>
      </c>
      <c r="AE4" s="58" t="s">
        <v>106</v>
      </c>
    </row>
    <row r="5" spans="1:31" ht="30" customHeight="1" x14ac:dyDescent="0.25">
      <c r="A5" s="4" t="str">
        <f>A4</f>
        <v>Московский</v>
      </c>
      <c r="B5" s="12" t="str">
        <f t="shared" ref="B5:G20" si="0">B4</f>
        <v>ГБОУ гимназия №526</v>
      </c>
      <c r="C5" s="6">
        <f t="shared" si="0"/>
        <v>11526</v>
      </c>
      <c r="D5" s="6" t="str">
        <f t="shared" si="0"/>
        <v>Гимназия</v>
      </c>
      <c r="E5" s="8" t="str">
        <f t="shared" si="0"/>
        <v>3а</v>
      </c>
      <c r="F5" s="8">
        <f t="shared" si="0"/>
        <v>111</v>
      </c>
      <c r="G5" s="8">
        <f t="shared" si="0"/>
        <v>107</v>
      </c>
      <c r="H5" s="8">
        <f>H4+1</f>
        <v>11526002</v>
      </c>
      <c r="I5" s="9">
        <v>2</v>
      </c>
      <c r="J5" s="9"/>
      <c r="K5" s="10">
        <v>1</v>
      </c>
      <c r="L5" s="10"/>
      <c r="M5" s="9">
        <v>1</v>
      </c>
      <c r="N5" s="9"/>
      <c r="O5" s="10">
        <v>2</v>
      </c>
      <c r="P5" s="10"/>
      <c r="Q5" s="9"/>
      <c r="R5" s="9">
        <v>2</v>
      </c>
      <c r="S5" s="10">
        <v>1</v>
      </c>
      <c r="T5" s="10"/>
      <c r="U5" s="9">
        <v>0</v>
      </c>
      <c r="V5" s="9"/>
      <c r="W5" s="10"/>
      <c r="X5" s="10">
        <v>2</v>
      </c>
      <c r="Y5" s="9"/>
      <c r="Z5" s="9">
        <v>0</v>
      </c>
      <c r="AA5" s="11">
        <f t="shared" ref="AA5:AA68" si="1">IF(COUNTBLANK(I5:Z5)&lt;=9,SUM(I5:Z5),"Не писал")</f>
        <v>11</v>
      </c>
      <c r="AC5" s="83">
        <v>0</v>
      </c>
      <c r="AD5" s="83">
        <f>COUNTIF(AA$4:AA$110,AC5)</f>
        <v>0</v>
      </c>
      <c r="AE5" s="125">
        <f>AD5/$AD$19</f>
        <v>0</v>
      </c>
    </row>
    <row r="6" spans="1:31" ht="30" customHeight="1" x14ac:dyDescent="0.25">
      <c r="A6" s="4" t="str">
        <f t="shared" ref="A6:G21" si="2">A5</f>
        <v>Московский</v>
      </c>
      <c r="B6" s="12" t="str">
        <f t="shared" si="0"/>
        <v>ГБОУ гимназия №526</v>
      </c>
      <c r="C6" s="6">
        <f t="shared" si="0"/>
        <v>11526</v>
      </c>
      <c r="D6" s="6" t="str">
        <f t="shared" si="0"/>
        <v>Гимназия</v>
      </c>
      <c r="E6" s="8" t="str">
        <f t="shared" si="0"/>
        <v>3а</v>
      </c>
      <c r="F6" s="8">
        <f t="shared" si="0"/>
        <v>111</v>
      </c>
      <c r="G6" s="8">
        <f t="shared" si="0"/>
        <v>107</v>
      </c>
      <c r="H6" s="8">
        <f t="shared" ref="H6:H69" si="3">H5+1</f>
        <v>11526003</v>
      </c>
      <c r="I6" s="9">
        <v>2</v>
      </c>
      <c r="J6" s="9"/>
      <c r="K6" s="10">
        <v>0</v>
      </c>
      <c r="L6" s="10"/>
      <c r="M6" s="9">
        <v>0</v>
      </c>
      <c r="N6" s="9"/>
      <c r="O6" s="10">
        <v>2</v>
      </c>
      <c r="P6" s="10"/>
      <c r="Q6" s="9"/>
      <c r="R6" s="9">
        <v>1</v>
      </c>
      <c r="S6" s="10">
        <v>0</v>
      </c>
      <c r="T6" s="10"/>
      <c r="U6" s="9"/>
      <c r="V6" s="9">
        <v>1</v>
      </c>
      <c r="W6" s="10"/>
      <c r="X6" s="10">
        <v>2</v>
      </c>
      <c r="Y6" s="9">
        <v>1</v>
      </c>
      <c r="Z6" s="9"/>
      <c r="AA6" s="11">
        <f t="shared" si="1"/>
        <v>9</v>
      </c>
      <c r="AC6" s="83">
        <v>1</v>
      </c>
      <c r="AD6" s="83">
        <f t="shared" ref="AD6:AD18" si="4">COUNTIF(AA$4:AA$110,AC6)</f>
        <v>0</v>
      </c>
      <c r="AE6" s="125">
        <f t="shared" ref="AE6:AE18" si="5">AD6/$AD$19</f>
        <v>0</v>
      </c>
    </row>
    <row r="7" spans="1:31" ht="30" customHeight="1" x14ac:dyDescent="0.25">
      <c r="A7" s="4" t="str">
        <f t="shared" si="2"/>
        <v>Московский</v>
      </c>
      <c r="B7" s="12" t="str">
        <f t="shared" si="0"/>
        <v>ГБОУ гимназия №526</v>
      </c>
      <c r="C7" s="6">
        <f t="shared" si="0"/>
        <v>11526</v>
      </c>
      <c r="D7" s="6" t="str">
        <f t="shared" si="0"/>
        <v>Гимназия</v>
      </c>
      <c r="E7" s="8" t="str">
        <f t="shared" si="0"/>
        <v>3а</v>
      </c>
      <c r="F7" s="8">
        <f t="shared" si="0"/>
        <v>111</v>
      </c>
      <c r="G7" s="8">
        <f t="shared" si="0"/>
        <v>107</v>
      </c>
      <c r="H7" s="8">
        <f t="shared" si="3"/>
        <v>11526004</v>
      </c>
      <c r="I7" s="9">
        <v>2</v>
      </c>
      <c r="J7" s="9"/>
      <c r="K7" s="10">
        <v>1</v>
      </c>
      <c r="L7" s="10"/>
      <c r="M7" s="9">
        <v>1</v>
      </c>
      <c r="N7" s="9"/>
      <c r="O7" s="10"/>
      <c r="P7" s="10">
        <v>2</v>
      </c>
      <c r="Q7" s="9"/>
      <c r="R7" s="9">
        <v>2</v>
      </c>
      <c r="S7" s="10">
        <v>1</v>
      </c>
      <c r="T7" s="10"/>
      <c r="U7" s="9">
        <v>0</v>
      </c>
      <c r="V7" s="9"/>
      <c r="W7" s="10">
        <v>2</v>
      </c>
      <c r="X7" s="10"/>
      <c r="Y7" s="9"/>
      <c r="Z7" s="9">
        <v>1</v>
      </c>
      <c r="AA7" s="11">
        <f t="shared" si="1"/>
        <v>12</v>
      </c>
      <c r="AC7" s="83">
        <v>2</v>
      </c>
      <c r="AD7" s="83">
        <f t="shared" si="4"/>
        <v>0</v>
      </c>
      <c r="AE7" s="125">
        <f t="shared" si="5"/>
        <v>0</v>
      </c>
    </row>
    <row r="8" spans="1:31" ht="30" customHeight="1" x14ac:dyDescent="0.25">
      <c r="A8" s="4" t="str">
        <f t="shared" si="2"/>
        <v>Московский</v>
      </c>
      <c r="B8" s="12" t="str">
        <f t="shared" si="0"/>
        <v>ГБОУ гимназия №526</v>
      </c>
      <c r="C8" s="6">
        <f t="shared" si="0"/>
        <v>11526</v>
      </c>
      <c r="D8" s="6" t="str">
        <f t="shared" si="0"/>
        <v>Гимназия</v>
      </c>
      <c r="E8" s="8" t="str">
        <f t="shared" si="0"/>
        <v>3а</v>
      </c>
      <c r="F8" s="8">
        <f t="shared" si="0"/>
        <v>111</v>
      </c>
      <c r="G8" s="8">
        <f t="shared" si="0"/>
        <v>107</v>
      </c>
      <c r="H8" s="8">
        <f t="shared" si="3"/>
        <v>11526005</v>
      </c>
      <c r="I8" s="9">
        <v>2</v>
      </c>
      <c r="J8" s="9"/>
      <c r="K8" s="10"/>
      <c r="L8" s="10">
        <v>1</v>
      </c>
      <c r="M8" s="9">
        <v>1</v>
      </c>
      <c r="N8" s="9"/>
      <c r="O8" s="10"/>
      <c r="P8" s="10">
        <v>2</v>
      </c>
      <c r="Q8" s="9"/>
      <c r="R8" s="9">
        <v>2</v>
      </c>
      <c r="S8" s="10">
        <v>1</v>
      </c>
      <c r="T8" s="10"/>
      <c r="U8" s="9"/>
      <c r="V8" s="9">
        <v>0</v>
      </c>
      <c r="W8" s="10">
        <v>2</v>
      </c>
      <c r="X8" s="10"/>
      <c r="Y8" s="9">
        <v>1</v>
      </c>
      <c r="Z8" s="9"/>
      <c r="AA8" s="11">
        <f t="shared" si="1"/>
        <v>12</v>
      </c>
      <c r="AC8" s="83">
        <v>3</v>
      </c>
      <c r="AD8" s="83">
        <f t="shared" si="4"/>
        <v>0</v>
      </c>
      <c r="AE8" s="125">
        <f t="shared" si="5"/>
        <v>0</v>
      </c>
    </row>
    <row r="9" spans="1:31" ht="30" customHeight="1" x14ac:dyDescent="0.25">
      <c r="A9" s="4" t="str">
        <f t="shared" si="2"/>
        <v>Московский</v>
      </c>
      <c r="B9" s="12" t="str">
        <f t="shared" si="0"/>
        <v>ГБОУ гимназия №526</v>
      </c>
      <c r="C9" s="6">
        <f t="shared" si="0"/>
        <v>11526</v>
      </c>
      <c r="D9" s="6" t="str">
        <f t="shared" si="0"/>
        <v>Гимназия</v>
      </c>
      <c r="E9" s="8" t="str">
        <f t="shared" si="0"/>
        <v>3а</v>
      </c>
      <c r="F9" s="8">
        <f t="shared" si="0"/>
        <v>111</v>
      </c>
      <c r="G9" s="8">
        <f t="shared" si="0"/>
        <v>107</v>
      </c>
      <c r="H9" s="8">
        <f t="shared" si="3"/>
        <v>11526006</v>
      </c>
      <c r="I9" s="9"/>
      <c r="J9" s="9">
        <v>1</v>
      </c>
      <c r="K9" s="10"/>
      <c r="L9" s="10">
        <v>1</v>
      </c>
      <c r="M9" s="9">
        <v>0</v>
      </c>
      <c r="N9" s="9"/>
      <c r="O9" s="10"/>
      <c r="P9" s="10">
        <v>2</v>
      </c>
      <c r="Q9" s="9"/>
      <c r="R9" s="9">
        <v>2</v>
      </c>
      <c r="S9" s="10">
        <v>1</v>
      </c>
      <c r="T9" s="10"/>
      <c r="U9" s="9"/>
      <c r="V9" s="9">
        <v>0</v>
      </c>
      <c r="W9" s="10">
        <v>1</v>
      </c>
      <c r="X9" s="10"/>
      <c r="Y9" s="9">
        <v>1</v>
      </c>
      <c r="Z9" s="9"/>
      <c r="AA9" s="11">
        <f t="shared" si="1"/>
        <v>9</v>
      </c>
      <c r="AC9" s="83">
        <v>4</v>
      </c>
      <c r="AD9" s="83">
        <f t="shared" si="4"/>
        <v>0</v>
      </c>
      <c r="AE9" s="125">
        <f t="shared" si="5"/>
        <v>0</v>
      </c>
    </row>
    <row r="10" spans="1:31" ht="30" customHeight="1" x14ac:dyDescent="0.25">
      <c r="A10" s="4" t="str">
        <f t="shared" si="2"/>
        <v>Московский</v>
      </c>
      <c r="B10" s="12" t="str">
        <f t="shared" si="0"/>
        <v>ГБОУ гимназия №526</v>
      </c>
      <c r="C10" s="6">
        <f t="shared" si="0"/>
        <v>11526</v>
      </c>
      <c r="D10" s="6" t="str">
        <f t="shared" si="0"/>
        <v>Гимназия</v>
      </c>
      <c r="E10" s="8" t="str">
        <f t="shared" si="0"/>
        <v>3а</v>
      </c>
      <c r="F10" s="8">
        <f t="shared" si="0"/>
        <v>111</v>
      </c>
      <c r="G10" s="8">
        <f t="shared" si="0"/>
        <v>107</v>
      </c>
      <c r="H10" s="8">
        <f t="shared" si="3"/>
        <v>11526007</v>
      </c>
      <c r="I10" s="9">
        <v>2</v>
      </c>
      <c r="J10" s="9"/>
      <c r="K10" s="10">
        <v>1</v>
      </c>
      <c r="L10" s="10"/>
      <c r="M10" s="9">
        <v>1</v>
      </c>
      <c r="N10" s="9"/>
      <c r="O10" s="10"/>
      <c r="P10" s="10">
        <v>2</v>
      </c>
      <c r="Q10" s="9"/>
      <c r="R10" s="9">
        <v>2</v>
      </c>
      <c r="S10" s="10">
        <v>1</v>
      </c>
      <c r="T10" s="10"/>
      <c r="U10" s="9"/>
      <c r="V10" s="9">
        <v>0</v>
      </c>
      <c r="W10" s="10">
        <v>2</v>
      </c>
      <c r="X10" s="10"/>
      <c r="Y10" s="9">
        <v>1</v>
      </c>
      <c r="Z10" s="9"/>
      <c r="AA10" s="11">
        <f t="shared" si="1"/>
        <v>12</v>
      </c>
      <c r="AC10" s="83">
        <v>5</v>
      </c>
      <c r="AD10" s="83">
        <f t="shared" si="4"/>
        <v>0</v>
      </c>
      <c r="AE10" s="125">
        <f t="shared" si="5"/>
        <v>0</v>
      </c>
    </row>
    <row r="11" spans="1:31" ht="30" customHeight="1" x14ac:dyDescent="0.25">
      <c r="A11" s="4" t="str">
        <f t="shared" si="2"/>
        <v>Московский</v>
      </c>
      <c r="B11" s="12" t="str">
        <f t="shared" si="0"/>
        <v>ГБОУ гимназия №526</v>
      </c>
      <c r="C11" s="6">
        <f t="shared" si="0"/>
        <v>11526</v>
      </c>
      <c r="D11" s="6" t="str">
        <f t="shared" si="0"/>
        <v>Гимназия</v>
      </c>
      <c r="E11" s="8" t="str">
        <f t="shared" si="0"/>
        <v>3а</v>
      </c>
      <c r="F11" s="8">
        <f t="shared" si="0"/>
        <v>111</v>
      </c>
      <c r="G11" s="8">
        <f t="shared" si="0"/>
        <v>107</v>
      </c>
      <c r="H11" s="8">
        <f t="shared" si="3"/>
        <v>11526008</v>
      </c>
      <c r="I11" s="9">
        <v>2</v>
      </c>
      <c r="J11" s="9"/>
      <c r="K11" s="10">
        <v>1</v>
      </c>
      <c r="L11" s="10"/>
      <c r="M11" s="9">
        <v>1</v>
      </c>
      <c r="N11" s="9"/>
      <c r="O11" s="10">
        <v>2</v>
      </c>
      <c r="P11" s="10"/>
      <c r="Q11" s="9"/>
      <c r="R11" s="9">
        <v>2</v>
      </c>
      <c r="S11" s="10">
        <v>1</v>
      </c>
      <c r="T11" s="10"/>
      <c r="U11" s="9"/>
      <c r="V11" s="9">
        <v>0</v>
      </c>
      <c r="W11" s="10"/>
      <c r="X11" s="10">
        <v>2</v>
      </c>
      <c r="Y11" s="9"/>
      <c r="Z11" s="9">
        <v>1</v>
      </c>
      <c r="AA11" s="11">
        <f t="shared" si="1"/>
        <v>12</v>
      </c>
      <c r="AC11" s="83">
        <v>6</v>
      </c>
      <c r="AD11" s="83">
        <f t="shared" si="4"/>
        <v>1</v>
      </c>
      <c r="AE11" s="125">
        <f t="shared" si="5"/>
        <v>9.3457943925233638E-3</v>
      </c>
    </row>
    <row r="12" spans="1:31" ht="30" customHeight="1" x14ac:dyDescent="0.25">
      <c r="A12" s="4" t="str">
        <f t="shared" si="2"/>
        <v>Московский</v>
      </c>
      <c r="B12" s="12" t="str">
        <f t="shared" si="0"/>
        <v>ГБОУ гимназия №526</v>
      </c>
      <c r="C12" s="6">
        <f t="shared" si="0"/>
        <v>11526</v>
      </c>
      <c r="D12" s="6" t="str">
        <f t="shared" si="0"/>
        <v>Гимназия</v>
      </c>
      <c r="E12" s="8" t="str">
        <f t="shared" si="0"/>
        <v>3а</v>
      </c>
      <c r="F12" s="8">
        <f t="shared" si="0"/>
        <v>111</v>
      </c>
      <c r="G12" s="8">
        <f t="shared" si="0"/>
        <v>107</v>
      </c>
      <c r="H12" s="8">
        <f t="shared" si="3"/>
        <v>11526009</v>
      </c>
      <c r="I12" s="9"/>
      <c r="J12" s="9">
        <v>2</v>
      </c>
      <c r="K12" s="10"/>
      <c r="L12" s="10">
        <v>1</v>
      </c>
      <c r="M12" s="9">
        <v>1</v>
      </c>
      <c r="N12" s="9"/>
      <c r="O12" s="10"/>
      <c r="P12" s="10">
        <v>2</v>
      </c>
      <c r="Q12" s="9"/>
      <c r="R12" s="9">
        <v>2</v>
      </c>
      <c r="S12" s="10">
        <v>1</v>
      </c>
      <c r="T12" s="10"/>
      <c r="U12" s="9">
        <v>0</v>
      </c>
      <c r="V12" s="9"/>
      <c r="W12" s="10"/>
      <c r="X12" s="10">
        <v>2</v>
      </c>
      <c r="Y12" s="9">
        <v>1</v>
      </c>
      <c r="Z12" s="9"/>
      <c r="AA12" s="11">
        <f t="shared" si="1"/>
        <v>12</v>
      </c>
      <c r="AC12" s="83">
        <v>7</v>
      </c>
      <c r="AD12" s="83">
        <f t="shared" si="4"/>
        <v>2</v>
      </c>
      <c r="AE12" s="125">
        <f t="shared" si="5"/>
        <v>1.8691588785046728E-2</v>
      </c>
    </row>
    <row r="13" spans="1:31" ht="30" customHeight="1" x14ac:dyDescent="0.25">
      <c r="A13" s="4" t="str">
        <f t="shared" si="2"/>
        <v>Московский</v>
      </c>
      <c r="B13" s="12" t="str">
        <f t="shared" si="0"/>
        <v>ГБОУ гимназия №526</v>
      </c>
      <c r="C13" s="6">
        <f t="shared" si="0"/>
        <v>11526</v>
      </c>
      <c r="D13" s="6" t="str">
        <f t="shared" si="0"/>
        <v>Гимназия</v>
      </c>
      <c r="E13" s="8" t="str">
        <f t="shared" si="0"/>
        <v>3а</v>
      </c>
      <c r="F13" s="8">
        <f t="shared" si="0"/>
        <v>111</v>
      </c>
      <c r="G13" s="8">
        <f t="shared" si="0"/>
        <v>107</v>
      </c>
      <c r="H13" s="8">
        <f t="shared" si="3"/>
        <v>11526010</v>
      </c>
      <c r="I13" s="9">
        <v>2</v>
      </c>
      <c r="J13" s="9"/>
      <c r="K13" s="10"/>
      <c r="L13" s="10">
        <v>1</v>
      </c>
      <c r="M13" s="9">
        <v>1</v>
      </c>
      <c r="N13" s="9"/>
      <c r="O13" s="10"/>
      <c r="P13" s="10">
        <v>2</v>
      </c>
      <c r="Q13" s="9"/>
      <c r="R13" s="9">
        <v>2</v>
      </c>
      <c r="S13" s="10">
        <v>1</v>
      </c>
      <c r="T13" s="10"/>
      <c r="U13" s="9"/>
      <c r="V13" s="9">
        <v>0</v>
      </c>
      <c r="W13" s="10">
        <v>2</v>
      </c>
      <c r="X13" s="10"/>
      <c r="Y13" s="9">
        <v>1</v>
      </c>
      <c r="Z13" s="9"/>
      <c r="AA13" s="11">
        <f t="shared" si="1"/>
        <v>12</v>
      </c>
      <c r="AC13" s="83">
        <v>8</v>
      </c>
      <c r="AD13" s="83">
        <f t="shared" si="4"/>
        <v>3</v>
      </c>
      <c r="AE13" s="125">
        <f t="shared" si="5"/>
        <v>2.8037383177570093E-2</v>
      </c>
    </row>
    <row r="14" spans="1:31" ht="30" customHeight="1" x14ac:dyDescent="0.25">
      <c r="A14" s="4" t="str">
        <f t="shared" si="2"/>
        <v>Московский</v>
      </c>
      <c r="B14" s="12" t="str">
        <f t="shared" si="0"/>
        <v>ГБОУ гимназия №526</v>
      </c>
      <c r="C14" s="6">
        <f t="shared" si="0"/>
        <v>11526</v>
      </c>
      <c r="D14" s="6" t="str">
        <f t="shared" si="0"/>
        <v>Гимназия</v>
      </c>
      <c r="E14" s="8" t="str">
        <f t="shared" si="0"/>
        <v>3а</v>
      </c>
      <c r="F14" s="8">
        <f t="shared" si="0"/>
        <v>111</v>
      </c>
      <c r="G14" s="8">
        <f t="shared" si="0"/>
        <v>107</v>
      </c>
      <c r="H14" s="8">
        <f t="shared" si="3"/>
        <v>11526011</v>
      </c>
      <c r="I14" s="9"/>
      <c r="J14" s="9">
        <v>2</v>
      </c>
      <c r="K14" s="10"/>
      <c r="L14" s="10">
        <v>1</v>
      </c>
      <c r="M14" s="9">
        <v>1</v>
      </c>
      <c r="N14" s="9"/>
      <c r="O14" s="10">
        <v>2</v>
      </c>
      <c r="P14" s="10"/>
      <c r="Q14" s="9">
        <v>1</v>
      </c>
      <c r="R14" s="9"/>
      <c r="S14" s="10">
        <v>1</v>
      </c>
      <c r="T14" s="10"/>
      <c r="U14" s="9">
        <v>0</v>
      </c>
      <c r="V14" s="9"/>
      <c r="W14" s="10"/>
      <c r="X14" s="10">
        <v>2</v>
      </c>
      <c r="Y14" s="9">
        <v>1</v>
      </c>
      <c r="Z14" s="9"/>
      <c r="AA14" s="11">
        <f t="shared" si="1"/>
        <v>11</v>
      </c>
      <c r="AC14" s="83">
        <v>9</v>
      </c>
      <c r="AD14" s="83">
        <f t="shared" si="4"/>
        <v>11</v>
      </c>
      <c r="AE14" s="125">
        <f t="shared" si="5"/>
        <v>0.10280373831775701</v>
      </c>
    </row>
    <row r="15" spans="1:31" ht="30" customHeight="1" x14ac:dyDescent="0.25">
      <c r="A15" s="4" t="str">
        <f t="shared" si="2"/>
        <v>Московский</v>
      </c>
      <c r="B15" s="12" t="str">
        <f t="shared" si="0"/>
        <v>ГБОУ гимназия №526</v>
      </c>
      <c r="C15" s="6">
        <f t="shared" si="0"/>
        <v>11526</v>
      </c>
      <c r="D15" s="6" t="str">
        <f t="shared" si="0"/>
        <v>Гимназия</v>
      </c>
      <c r="E15" s="8" t="str">
        <f t="shared" si="0"/>
        <v>3а</v>
      </c>
      <c r="F15" s="8">
        <f t="shared" si="0"/>
        <v>111</v>
      </c>
      <c r="G15" s="8">
        <f t="shared" si="0"/>
        <v>107</v>
      </c>
      <c r="H15" s="8">
        <f t="shared" si="3"/>
        <v>11526012</v>
      </c>
      <c r="I15" s="9"/>
      <c r="J15" s="9">
        <v>2</v>
      </c>
      <c r="K15" s="10"/>
      <c r="L15" s="10">
        <v>1</v>
      </c>
      <c r="M15" s="9">
        <v>1</v>
      </c>
      <c r="N15" s="9"/>
      <c r="O15" s="10"/>
      <c r="P15" s="10">
        <v>2</v>
      </c>
      <c r="Q15" s="9"/>
      <c r="R15" s="9">
        <v>2</v>
      </c>
      <c r="S15" s="10"/>
      <c r="T15" s="10">
        <v>1</v>
      </c>
      <c r="U15" s="9">
        <v>0</v>
      </c>
      <c r="V15" s="9"/>
      <c r="W15" s="10">
        <v>2</v>
      </c>
      <c r="X15" s="10"/>
      <c r="Y15" s="9">
        <v>1</v>
      </c>
      <c r="Z15" s="9"/>
      <c r="AA15" s="11">
        <f t="shared" si="1"/>
        <v>12</v>
      </c>
      <c r="AC15" s="83">
        <v>10</v>
      </c>
      <c r="AD15" s="83">
        <f t="shared" si="4"/>
        <v>14</v>
      </c>
      <c r="AE15" s="125">
        <f t="shared" si="5"/>
        <v>0.13084112149532709</v>
      </c>
    </row>
    <row r="16" spans="1:31" ht="30" customHeight="1" x14ac:dyDescent="0.25">
      <c r="A16" s="4" t="str">
        <f t="shared" si="2"/>
        <v>Московский</v>
      </c>
      <c r="B16" s="12" t="str">
        <f t="shared" si="0"/>
        <v>ГБОУ гимназия №526</v>
      </c>
      <c r="C16" s="6">
        <f t="shared" si="0"/>
        <v>11526</v>
      </c>
      <c r="D16" s="6" t="str">
        <f t="shared" si="0"/>
        <v>Гимназия</v>
      </c>
      <c r="E16" s="8" t="str">
        <f t="shared" si="0"/>
        <v>3а</v>
      </c>
      <c r="F16" s="8">
        <f t="shared" si="0"/>
        <v>111</v>
      </c>
      <c r="G16" s="8">
        <f t="shared" si="0"/>
        <v>107</v>
      </c>
      <c r="H16" s="8">
        <f t="shared" si="3"/>
        <v>11526013</v>
      </c>
      <c r="I16" s="9">
        <v>1</v>
      </c>
      <c r="J16" s="9"/>
      <c r="K16" s="10">
        <v>1</v>
      </c>
      <c r="L16" s="10"/>
      <c r="M16" s="9">
        <v>1</v>
      </c>
      <c r="N16" s="9"/>
      <c r="O16" s="10"/>
      <c r="P16" s="10">
        <v>2</v>
      </c>
      <c r="Q16" s="9">
        <v>1</v>
      </c>
      <c r="R16" s="9"/>
      <c r="S16" s="10">
        <v>1</v>
      </c>
      <c r="T16" s="10"/>
      <c r="U16" s="9">
        <v>0</v>
      </c>
      <c r="V16" s="9"/>
      <c r="W16" s="10"/>
      <c r="X16" s="10">
        <v>2</v>
      </c>
      <c r="Y16" s="9">
        <v>1</v>
      </c>
      <c r="Z16" s="9"/>
      <c r="AA16" s="11">
        <f t="shared" si="1"/>
        <v>10</v>
      </c>
      <c r="AC16" s="83">
        <v>11</v>
      </c>
      <c r="AD16" s="83">
        <f t="shared" si="4"/>
        <v>26</v>
      </c>
      <c r="AE16" s="125">
        <f t="shared" si="5"/>
        <v>0.24299065420560748</v>
      </c>
    </row>
    <row r="17" spans="1:31" ht="30" customHeight="1" x14ac:dyDescent="0.25">
      <c r="A17" s="4" t="str">
        <f t="shared" si="2"/>
        <v>Московский</v>
      </c>
      <c r="B17" s="12" t="str">
        <f t="shared" si="0"/>
        <v>ГБОУ гимназия №526</v>
      </c>
      <c r="C17" s="6">
        <f t="shared" si="0"/>
        <v>11526</v>
      </c>
      <c r="D17" s="6" t="str">
        <f t="shared" si="0"/>
        <v>Гимназия</v>
      </c>
      <c r="E17" s="8" t="str">
        <f t="shared" si="0"/>
        <v>3а</v>
      </c>
      <c r="F17" s="8">
        <f t="shared" si="0"/>
        <v>111</v>
      </c>
      <c r="G17" s="8">
        <f t="shared" si="0"/>
        <v>107</v>
      </c>
      <c r="H17" s="8">
        <f t="shared" si="3"/>
        <v>11526014</v>
      </c>
      <c r="I17" s="9">
        <v>2</v>
      </c>
      <c r="J17" s="9"/>
      <c r="K17" s="10"/>
      <c r="L17" s="10">
        <v>1</v>
      </c>
      <c r="M17" s="9">
        <v>1</v>
      </c>
      <c r="N17" s="9"/>
      <c r="O17" s="10">
        <v>2</v>
      </c>
      <c r="P17" s="10"/>
      <c r="Q17" s="9"/>
      <c r="R17" s="9">
        <v>2</v>
      </c>
      <c r="S17" s="10">
        <v>1</v>
      </c>
      <c r="T17" s="10"/>
      <c r="U17" s="9">
        <v>0</v>
      </c>
      <c r="V17" s="9"/>
      <c r="W17" s="10">
        <v>2</v>
      </c>
      <c r="X17" s="10"/>
      <c r="Y17" s="9"/>
      <c r="Z17" s="9">
        <v>1</v>
      </c>
      <c r="AA17" s="11">
        <f t="shared" si="1"/>
        <v>12</v>
      </c>
      <c r="AC17" s="83">
        <v>12</v>
      </c>
      <c r="AD17" s="83">
        <f t="shared" si="4"/>
        <v>41</v>
      </c>
      <c r="AE17" s="125">
        <f t="shared" si="5"/>
        <v>0.38317757009345793</v>
      </c>
    </row>
    <row r="18" spans="1:31" ht="30" customHeight="1" x14ac:dyDescent="0.25">
      <c r="A18" s="4" t="str">
        <f t="shared" si="2"/>
        <v>Московский</v>
      </c>
      <c r="B18" s="12" t="str">
        <f t="shared" si="0"/>
        <v>ГБОУ гимназия №526</v>
      </c>
      <c r="C18" s="6">
        <f t="shared" si="0"/>
        <v>11526</v>
      </c>
      <c r="D18" s="6" t="str">
        <f t="shared" si="0"/>
        <v>Гимназия</v>
      </c>
      <c r="E18" s="8" t="str">
        <f t="shared" si="0"/>
        <v>3а</v>
      </c>
      <c r="F18" s="8">
        <f t="shared" si="0"/>
        <v>111</v>
      </c>
      <c r="G18" s="8">
        <f t="shared" si="0"/>
        <v>107</v>
      </c>
      <c r="H18" s="8">
        <f t="shared" si="3"/>
        <v>11526015</v>
      </c>
      <c r="I18" s="9"/>
      <c r="J18" s="9">
        <v>2</v>
      </c>
      <c r="K18" s="10">
        <v>0</v>
      </c>
      <c r="L18" s="10"/>
      <c r="M18" s="9"/>
      <c r="N18" s="9">
        <v>0</v>
      </c>
      <c r="O18" s="10">
        <v>2</v>
      </c>
      <c r="P18" s="10"/>
      <c r="Q18" s="9">
        <v>1</v>
      </c>
      <c r="R18" s="9"/>
      <c r="S18" s="10">
        <v>1</v>
      </c>
      <c r="T18" s="10"/>
      <c r="U18" s="9"/>
      <c r="V18" s="9">
        <v>0</v>
      </c>
      <c r="W18" s="10">
        <v>1</v>
      </c>
      <c r="X18" s="10"/>
      <c r="Y18" s="9">
        <v>0</v>
      </c>
      <c r="Z18" s="9"/>
      <c r="AA18" s="11">
        <f t="shared" si="1"/>
        <v>7</v>
      </c>
      <c r="AC18" s="83">
        <v>13</v>
      </c>
      <c r="AD18" s="83">
        <f t="shared" si="4"/>
        <v>9</v>
      </c>
      <c r="AE18" s="125">
        <f t="shared" si="5"/>
        <v>8.4112149532710276E-2</v>
      </c>
    </row>
    <row r="19" spans="1:31" ht="30" customHeight="1" x14ac:dyDescent="0.25">
      <c r="A19" s="4" t="str">
        <f t="shared" si="2"/>
        <v>Московский</v>
      </c>
      <c r="B19" s="12" t="str">
        <f t="shared" si="0"/>
        <v>ГБОУ гимназия №526</v>
      </c>
      <c r="C19" s="6">
        <f t="shared" si="0"/>
        <v>11526</v>
      </c>
      <c r="D19" s="6" t="str">
        <f t="shared" si="0"/>
        <v>Гимназия</v>
      </c>
      <c r="E19" s="8" t="str">
        <f t="shared" si="0"/>
        <v>3а</v>
      </c>
      <c r="F19" s="8">
        <f t="shared" si="0"/>
        <v>111</v>
      </c>
      <c r="G19" s="8">
        <f t="shared" si="0"/>
        <v>107</v>
      </c>
      <c r="H19" s="8">
        <f t="shared" si="3"/>
        <v>11526016</v>
      </c>
      <c r="I19" s="9"/>
      <c r="J19" s="9">
        <v>2</v>
      </c>
      <c r="K19" s="10">
        <v>1</v>
      </c>
      <c r="L19" s="10"/>
      <c r="M19" s="9"/>
      <c r="N19" s="9">
        <v>1</v>
      </c>
      <c r="O19" s="10">
        <v>2</v>
      </c>
      <c r="P19" s="10"/>
      <c r="Q19" s="9"/>
      <c r="R19" s="9">
        <v>2</v>
      </c>
      <c r="S19" s="10">
        <v>1</v>
      </c>
      <c r="T19" s="10"/>
      <c r="U19" s="9">
        <v>0</v>
      </c>
      <c r="V19" s="9"/>
      <c r="W19" s="10">
        <v>2</v>
      </c>
      <c r="X19" s="10"/>
      <c r="Y19" s="9">
        <v>1</v>
      </c>
      <c r="Z19" s="9"/>
      <c r="AA19" s="11">
        <f t="shared" si="1"/>
        <v>12</v>
      </c>
      <c r="AC19" s="52"/>
      <c r="AD19" s="85">
        <f>SUM(AD5:AD18)</f>
        <v>107</v>
      </c>
      <c r="AE19" s="52"/>
    </row>
    <row r="20" spans="1:31" ht="30" customHeight="1" x14ac:dyDescent="0.25">
      <c r="A20" s="4" t="str">
        <f t="shared" si="2"/>
        <v>Московский</v>
      </c>
      <c r="B20" s="12" t="str">
        <f t="shared" si="0"/>
        <v>ГБОУ гимназия №526</v>
      </c>
      <c r="C20" s="6">
        <f t="shared" si="0"/>
        <v>11526</v>
      </c>
      <c r="D20" s="6" t="str">
        <f t="shared" si="0"/>
        <v>Гимназия</v>
      </c>
      <c r="E20" s="8" t="str">
        <f t="shared" si="0"/>
        <v>3а</v>
      </c>
      <c r="F20" s="8">
        <f t="shared" si="0"/>
        <v>111</v>
      </c>
      <c r="G20" s="8">
        <f t="shared" si="0"/>
        <v>107</v>
      </c>
      <c r="H20" s="8">
        <f t="shared" si="3"/>
        <v>11526017</v>
      </c>
      <c r="I20" s="9"/>
      <c r="J20" s="9">
        <v>2</v>
      </c>
      <c r="K20" s="10">
        <v>1</v>
      </c>
      <c r="L20" s="10"/>
      <c r="M20" s="9"/>
      <c r="N20" s="9">
        <v>0</v>
      </c>
      <c r="O20" s="10">
        <v>2</v>
      </c>
      <c r="P20" s="10"/>
      <c r="Q20" s="9"/>
      <c r="R20" s="9">
        <v>2</v>
      </c>
      <c r="S20" s="10">
        <v>1</v>
      </c>
      <c r="T20" s="10"/>
      <c r="U20" s="9">
        <v>0</v>
      </c>
      <c r="V20" s="9"/>
      <c r="W20" s="10">
        <v>2</v>
      </c>
      <c r="X20" s="10"/>
      <c r="Y20" s="9">
        <v>0</v>
      </c>
      <c r="Z20" s="9"/>
      <c r="AA20" s="11">
        <f t="shared" si="1"/>
        <v>10</v>
      </c>
    </row>
    <row r="21" spans="1:31" ht="30" customHeight="1" x14ac:dyDescent="0.25">
      <c r="A21" s="4" t="str">
        <f t="shared" si="2"/>
        <v>Московский</v>
      </c>
      <c r="B21" s="12" t="str">
        <f t="shared" si="2"/>
        <v>ГБОУ гимназия №526</v>
      </c>
      <c r="C21" s="6">
        <f t="shared" si="2"/>
        <v>11526</v>
      </c>
      <c r="D21" s="6" t="str">
        <f t="shared" si="2"/>
        <v>Гимназия</v>
      </c>
      <c r="E21" s="8" t="str">
        <f t="shared" si="2"/>
        <v>3а</v>
      </c>
      <c r="F21" s="8">
        <f t="shared" si="2"/>
        <v>111</v>
      </c>
      <c r="G21" s="8">
        <f t="shared" si="2"/>
        <v>107</v>
      </c>
      <c r="H21" s="8">
        <f t="shared" si="3"/>
        <v>11526018</v>
      </c>
      <c r="I21" s="9"/>
      <c r="J21" s="9">
        <v>2</v>
      </c>
      <c r="K21" s="10"/>
      <c r="L21" s="10">
        <v>1</v>
      </c>
      <c r="M21" s="9">
        <v>1</v>
      </c>
      <c r="N21" s="9"/>
      <c r="O21" s="10">
        <v>2</v>
      </c>
      <c r="P21" s="10"/>
      <c r="Q21" s="9">
        <v>2</v>
      </c>
      <c r="R21" s="9"/>
      <c r="S21" s="10"/>
      <c r="T21" s="10">
        <v>1</v>
      </c>
      <c r="U21" s="9"/>
      <c r="V21" s="9">
        <v>0</v>
      </c>
      <c r="W21" s="10">
        <v>2</v>
      </c>
      <c r="X21" s="10"/>
      <c r="Y21" s="9">
        <v>1</v>
      </c>
      <c r="Z21" s="9"/>
      <c r="AA21" s="11">
        <f t="shared" si="1"/>
        <v>12</v>
      </c>
    </row>
    <row r="22" spans="1:31" ht="30" customHeight="1" x14ac:dyDescent="0.25">
      <c r="A22" s="4" t="str">
        <f t="shared" ref="A22:G37" si="6">A21</f>
        <v>Московский</v>
      </c>
      <c r="B22" s="12" t="str">
        <f t="shared" si="6"/>
        <v>ГБОУ гимназия №526</v>
      </c>
      <c r="C22" s="6">
        <f t="shared" si="6"/>
        <v>11526</v>
      </c>
      <c r="D22" s="6" t="str">
        <f t="shared" si="6"/>
        <v>Гимназия</v>
      </c>
      <c r="E22" s="8" t="str">
        <f t="shared" si="6"/>
        <v>3а</v>
      </c>
      <c r="F22" s="8">
        <f t="shared" si="6"/>
        <v>111</v>
      </c>
      <c r="G22" s="8">
        <f t="shared" si="6"/>
        <v>107</v>
      </c>
      <c r="H22" s="8">
        <f t="shared" si="3"/>
        <v>11526019</v>
      </c>
      <c r="I22" s="9">
        <v>2</v>
      </c>
      <c r="J22" s="9"/>
      <c r="K22" s="10"/>
      <c r="L22" s="10">
        <v>1</v>
      </c>
      <c r="M22" s="9">
        <v>1</v>
      </c>
      <c r="N22" s="9"/>
      <c r="O22" s="10">
        <v>2</v>
      </c>
      <c r="P22" s="10"/>
      <c r="Q22" s="9">
        <v>2</v>
      </c>
      <c r="R22" s="9"/>
      <c r="S22" s="10"/>
      <c r="T22" s="10">
        <v>1</v>
      </c>
      <c r="U22" s="9">
        <v>0</v>
      </c>
      <c r="V22" s="9"/>
      <c r="W22" s="10"/>
      <c r="X22" s="10">
        <v>2</v>
      </c>
      <c r="Y22" s="9">
        <v>1</v>
      </c>
      <c r="Z22" s="9"/>
      <c r="AA22" s="11">
        <f t="shared" si="1"/>
        <v>12</v>
      </c>
    </row>
    <row r="23" spans="1:31" ht="30" customHeight="1" x14ac:dyDescent="0.25">
      <c r="A23" s="4" t="str">
        <f t="shared" si="6"/>
        <v>Московский</v>
      </c>
      <c r="B23" s="12" t="str">
        <f t="shared" si="6"/>
        <v>ГБОУ гимназия №526</v>
      </c>
      <c r="C23" s="6">
        <f t="shared" si="6"/>
        <v>11526</v>
      </c>
      <c r="D23" s="6" t="str">
        <f t="shared" si="6"/>
        <v>Гимназия</v>
      </c>
      <c r="E23" s="8" t="str">
        <f t="shared" si="6"/>
        <v>3а</v>
      </c>
      <c r="F23" s="8">
        <f t="shared" si="6"/>
        <v>111</v>
      </c>
      <c r="G23" s="8">
        <f t="shared" si="6"/>
        <v>107</v>
      </c>
      <c r="H23" s="8">
        <f t="shared" si="3"/>
        <v>11526020</v>
      </c>
      <c r="I23" s="9">
        <v>2</v>
      </c>
      <c r="J23" s="9"/>
      <c r="K23" s="10"/>
      <c r="L23" s="10">
        <v>1</v>
      </c>
      <c r="M23" s="9"/>
      <c r="N23" s="9">
        <v>0</v>
      </c>
      <c r="O23" s="10"/>
      <c r="P23" s="10">
        <v>2</v>
      </c>
      <c r="Q23" s="9"/>
      <c r="R23" s="9">
        <v>2</v>
      </c>
      <c r="S23" s="10">
        <v>1</v>
      </c>
      <c r="T23" s="10"/>
      <c r="U23" s="9">
        <v>0</v>
      </c>
      <c r="V23" s="9"/>
      <c r="W23" s="10">
        <v>2</v>
      </c>
      <c r="X23" s="10"/>
      <c r="Y23" s="9">
        <v>1</v>
      </c>
      <c r="Z23" s="9"/>
      <c r="AA23" s="11">
        <f t="shared" si="1"/>
        <v>11</v>
      </c>
    </row>
    <row r="24" spans="1:31" ht="30" customHeight="1" x14ac:dyDescent="0.25">
      <c r="A24" s="4" t="str">
        <f t="shared" si="6"/>
        <v>Московский</v>
      </c>
      <c r="B24" s="12" t="str">
        <f t="shared" si="6"/>
        <v>ГБОУ гимназия №526</v>
      </c>
      <c r="C24" s="6">
        <f t="shared" si="6"/>
        <v>11526</v>
      </c>
      <c r="D24" s="6" t="str">
        <f t="shared" si="6"/>
        <v>Гимназия</v>
      </c>
      <c r="E24" s="8" t="str">
        <f t="shared" si="6"/>
        <v>3а</v>
      </c>
      <c r="F24" s="8">
        <f t="shared" si="6"/>
        <v>111</v>
      </c>
      <c r="G24" s="8">
        <f t="shared" si="6"/>
        <v>107</v>
      </c>
      <c r="H24" s="8">
        <f t="shared" si="3"/>
        <v>11526021</v>
      </c>
      <c r="I24" s="9">
        <v>2</v>
      </c>
      <c r="J24" s="9"/>
      <c r="K24" s="10">
        <v>1</v>
      </c>
      <c r="L24" s="10"/>
      <c r="M24" s="9">
        <v>1</v>
      </c>
      <c r="N24" s="9"/>
      <c r="O24" s="10">
        <v>2</v>
      </c>
      <c r="P24" s="10"/>
      <c r="Q24" s="9">
        <v>2</v>
      </c>
      <c r="R24" s="9"/>
      <c r="S24" s="10">
        <v>1</v>
      </c>
      <c r="T24" s="10"/>
      <c r="U24" s="9">
        <v>0</v>
      </c>
      <c r="V24" s="9"/>
      <c r="W24" s="10">
        <v>2</v>
      </c>
      <c r="X24" s="10"/>
      <c r="Y24" s="9">
        <v>1</v>
      </c>
      <c r="Z24" s="9"/>
      <c r="AA24" s="11">
        <f t="shared" si="1"/>
        <v>12</v>
      </c>
    </row>
    <row r="25" spans="1:31" ht="30" customHeight="1" x14ac:dyDescent="0.25">
      <c r="A25" s="4" t="str">
        <f t="shared" si="6"/>
        <v>Московский</v>
      </c>
      <c r="B25" s="12" t="str">
        <f t="shared" si="6"/>
        <v>ГБОУ гимназия №526</v>
      </c>
      <c r="C25" s="6">
        <f t="shared" si="6"/>
        <v>11526</v>
      </c>
      <c r="D25" s="6" t="str">
        <f t="shared" si="6"/>
        <v>Гимназия</v>
      </c>
      <c r="E25" s="8" t="str">
        <f t="shared" si="6"/>
        <v>3а</v>
      </c>
      <c r="F25" s="8">
        <f t="shared" si="6"/>
        <v>111</v>
      </c>
      <c r="G25" s="8">
        <f t="shared" si="6"/>
        <v>107</v>
      </c>
      <c r="H25" s="8">
        <f t="shared" si="3"/>
        <v>11526022</v>
      </c>
      <c r="I25" s="9"/>
      <c r="J25" s="9">
        <v>2</v>
      </c>
      <c r="K25" s="10">
        <v>1</v>
      </c>
      <c r="L25" s="10"/>
      <c r="M25" s="9">
        <v>1</v>
      </c>
      <c r="N25" s="9"/>
      <c r="O25" s="10">
        <v>2</v>
      </c>
      <c r="P25" s="10"/>
      <c r="Q25" s="9"/>
      <c r="R25" s="9">
        <v>2</v>
      </c>
      <c r="S25" s="10">
        <v>1</v>
      </c>
      <c r="T25" s="10"/>
      <c r="U25" s="9">
        <v>0</v>
      </c>
      <c r="V25" s="9"/>
      <c r="W25" s="10">
        <v>2</v>
      </c>
      <c r="X25" s="10"/>
      <c r="Y25" s="9">
        <v>1</v>
      </c>
      <c r="Z25" s="9"/>
      <c r="AA25" s="11">
        <f t="shared" si="1"/>
        <v>12</v>
      </c>
    </row>
    <row r="26" spans="1:31" ht="30" customHeight="1" x14ac:dyDescent="0.25">
      <c r="A26" s="4" t="str">
        <f t="shared" si="6"/>
        <v>Московский</v>
      </c>
      <c r="B26" s="12" t="str">
        <f t="shared" si="6"/>
        <v>ГБОУ гимназия №526</v>
      </c>
      <c r="C26" s="6">
        <f t="shared" si="6"/>
        <v>11526</v>
      </c>
      <c r="D26" s="6" t="str">
        <f t="shared" si="6"/>
        <v>Гимназия</v>
      </c>
      <c r="E26" s="8" t="str">
        <f t="shared" si="6"/>
        <v>3а</v>
      </c>
      <c r="F26" s="8">
        <f t="shared" si="6"/>
        <v>111</v>
      </c>
      <c r="G26" s="8">
        <f t="shared" si="6"/>
        <v>107</v>
      </c>
      <c r="H26" s="8">
        <f t="shared" si="3"/>
        <v>11526023</v>
      </c>
      <c r="I26" s="9"/>
      <c r="J26" s="9">
        <v>1</v>
      </c>
      <c r="K26" s="10"/>
      <c r="L26" s="10">
        <v>1</v>
      </c>
      <c r="M26" s="9"/>
      <c r="N26" s="9">
        <v>0</v>
      </c>
      <c r="O26" s="10"/>
      <c r="P26" s="10">
        <v>2</v>
      </c>
      <c r="Q26" s="9">
        <v>2</v>
      </c>
      <c r="R26" s="9"/>
      <c r="S26" s="10">
        <v>1</v>
      </c>
      <c r="T26" s="10"/>
      <c r="U26" s="9"/>
      <c r="V26" s="9">
        <v>1</v>
      </c>
      <c r="W26" s="10"/>
      <c r="X26" s="10">
        <v>2</v>
      </c>
      <c r="Y26" s="9">
        <v>1</v>
      </c>
      <c r="Z26" s="9"/>
      <c r="AA26" s="11">
        <f t="shared" si="1"/>
        <v>11</v>
      </c>
    </row>
    <row r="27" spans="1:31" ht="30" customHeight="1" x14ac:dyDescent="0.25">
      <c r="A27" s="4" t="str">
        <f t="shared" si="6"/>
        <v>Московский</v>
      </c>
      <c r="B27" s="12" t="str">
        <f t="shared" si="6"/>
        <v>ГБОУ гимназия №526</v>
      </c>
      <c r="C27" s="6">
        <f t="shared" si="6"/>
        <v>11526</v>
      </c>
      <c r="D27" s="6" t="str">
        <f t="shared" si="6"/>
        <v>Гимназия</v>
      </c>
      <c r="E27" s="8" t="str">
        <f t="shared" si="6"/>
        <v>3а</v>
      </c>
      <c r="F27" s="8">
        <f t="shared" si="6"/>
        <v>111</v>
      </c>
      <c r="G27" s="8">
        <f t="shared" si="6"/>
        <v>107</v>
      </c>
      <c r="H27" s="8">
        <f t="shared" si="3"/>
        <v>11526024</v>
      </c>
      <c r="I27" s="9">
        <v>2</v>
      </c>
      <c r="J27" s="9"/>
      <c r="K27" s="10">
        <v>1</v>
      </c>
      <c r="L27" s="10"/>
      <c r="M27" s="9">
        <v>1</v>
      </c>
      <c r="N27" s="9"/>
      <c r="O27" s="10"/>
      <c r="P27" s="10">
        <v>2</v>
      </c>
      <c r="Q27" s="9">
        <v>2</v>
      </c>
      <c r="R27" s="9"/>
      <c r="S27" s="10">
        <v>1</v>
      </c>
      <c r="T27" s="10"/>
      <c r="U27" s="9">
        <v>0</v>
      </c>
      <c r="V27" s="9"/>
      <c r="W27" s="10">
        <v>2</v>
      </c>
      <c r="X27" s="10"/>
      <c r="Y27" s="9">
        <v>1</v>
      </c>
      <c r="Z27" s="9"/>
      <c r="AA27" s="11">
        <f t="shared" si="1"/>
        <v>12</v>
      </c>
    </row>
    <row r="28" spans="1:31" ht="30" customHeight="1" x14ac:dyDescent="0.25">
      <c r="A28" s="4" t="str">
        <f t="shared" si="6"/>
        <v>Московский</v>
      </c>
      <c r="B28" s="12" t="str">
        <f t="shared" si="6"/>
        <v>ГБОУ гимназия №526</v>
      </c>
      <c r="C28" s="6">
        <f t="shared" si="6"/>
        <v>11526</v>
      </c>
      <c r="D28" s="6" t="str">
        <f t="shared" si="6"/>
        <v>Гимназия</v>
      </c>
      <c r="E28" s="8" t="str">
        <f t="shared" si="6"/>
        <v>3а</v>
      </c>
      <c r="F28" s="8">
        <f t="shared" si="6"/>
        <v>111</v>
      </c>
      <c r="G28" s="8">
        <f t="shared" si="6"/>
        <v>107</v>
      </c>
      <c r="H28" s="8">
        <f t="shared" si="3"/>
        <v>11526025</v>
      </c>
      <c r="I28" s="9">
        <v>2</v>
      </c>
      <c r="J28" s="9"/>
      <c r="K28" s="10">
        <v>1</v>
      </c>
      <c r="L28" s="10"/>
      <c r="M28" s="9">
        <v>1</v>
      </c>
      <c r="N28" s="9"/>
      <c r="O28" s="10">
        <v>2</v>
      </c>
      <c r="P28" s="10"/>
      <c r="Q28" s="9">
        <v>2</v>
      </c>
      <c r="R28" s="9"/>
      <c r="S28" s="10">
        <v>1</v>
      </c>
      <c r="T28" s="10"/>
      <c r="U28" s="9">
        <v>0</v>
      </c>
      <c r="V28" s="9"/>
      <c r="W28" s="10">
        <v>2</v>
      </c>
      <c r="X28" s="10"/>
      <c r="Y28" s="9">
        <v>1</v>
      </c>
      <c r="Z28" s="9"/>
      <c r="AA28" s="11">
        <f t="shared" si="1"/>
        <v>12</v>
      </c>
    </row>
    <row r="29" spans="1:31" ht="30" customHeight="1" x14ac:dyDescent="0.25">
      <c r="A29" s="4" t="str">
        <f t="shared" si="6"/>
        <v>Московский</v>
      </c>
      <c r="B29" s="12" t="str">
        <f t="shared" si="6"/>
        <v>ГБОУ гимназия №526</v>
      </c>
      <c r="C29" s="6">
        <f t="shared" si="6"/>
        <v>11526</v>
      </c>
      <c r="D29" s="6" t="str">
        <f t="shared" si="6"/>
        <v>Гимназия</v>
      </c>
      <c r="E29" s="8" t="str">
        <f t="shared" si="6"/>
        <v>3а</v>
      </c>
      <c r="F29" s="8">
        <f t="shared" si="6"/>
        <v>111</v>
      </c>
      <c r="G29" s="8">
        <f t="shared" si="6"/>
        <v>107</v>
      </c>
      <c r="H29" s="8">
        <f t="shared" si="3"/>
        <v>11526026</v>
      </c>
      <c r="I29" s="9"/>
      <c r="J29" s="9">
        <v>2</v>
      </c>
      <c r="K29" s="10">
        <v>1</v>
      </c>
      <c r="L29" s="10"/>
      <c r="M29" s="9">
        <v>1</v>
      </c>
      <c r="N29" s="9"/>
      <c r="O29" s="10"/>
      <c r="P29" s="10">
        <v>1</v>
      </c>
      <c r="Q29" s="9">
        <v>2</v>
      </c>
      <c r="R29" s="9"/>
      <c r="S29" s="10">
        <v>1</v>
      </c>
      <c r="T29" s="10"/>
      <c r="U29" s="9"/>
      <c r="V29" s="9">
        <v>0</v>
      </c>
      <c r="W29" s="10"/>
      <c r="X29" s="10">
        <v>2</v>
      </c>
      <c r="Y29" s="9"/>
      <c r="Z29" s="9">
        <v>1</v>
      </c>
      <c r="AA29" s="11">
        <f t="shared" si="1"/>
        <v>11</v>
      </c>
    </row>
    <row r="30" spans="1:31" ht="30" customHeight="1" x14ac:dyDescent="0.25">
      <c r="A30" s="4" t="str">
        <f t="shared" si="6"/>
        <v>Московский</v>
      </c>
      <c r="B30" s="12" t="str">
        <f t="shared" si="6"/>
        <v>ГБОУ гимназия №526</v>
      </c>
      <c r="C30" s="6">
        <f t="shared" si="6"/>
        <v>11526</v>
      </c>
      <c r="D30" s="6" t="str">
        <f t="shared" si="6"/>
        <v>Гимназия</v>
      </c>
      <c r="E30" s="8" t="str">
        <f t="shared" si="6"/>
        <v>3а</v>
      </c>
      <c r="F30" s="8">
        <f t="shared" si="6"/>
        <v>111</v>
      </c>
      <c r="G30" s="8">
        <f t="shared" si="6"/>
        <v>107</v>
      </c>
      <c r="H30" s="8">
        <f t="shared" si="3"/>
        <v>11526027</v>
      </c>
      <c r="I30" s="9"/>
      <c r="J30" s="9">
        <v>1</v>
      </c>
      <c r="K30" s="10">
        <v>1</v>
      </c>
      <c r="L30" s="10"/>
      <c r="M30" s="9">
        <v>1</v>
      </c>
      <c r="N30" s="9"/>
      <c r="O30" s="10">
        <v>2</v>
      </c>
      <c r="P30" s="10"/>
      <c r="Q30" s="9"/>
      <c r="R30" s="9">
        <v>2</v>
      </c>
      <c r="S30" s="10">
        <v>1</v>
      </c>
      <c r="T30" s="10"/>
      <c r="U30" s="9"/>
      <c r="V30" s="9">
        <v>0</v>
      </c>
      <c r="W30" s="10"/>
      <c r="X30" s="10">
        <v>2</v>
      </c>
      <c r="Y30" s="9">
        <v>1</v>
      </c>
      <c r="Z30" s="9"/>
      <c r="AA30" s="11">
        <f t="shared" si="1"/>
        <v>11</v>
      </c>
    </row>
    <row r="31" spans="1:31" ht="30" customHeight="1" x14ac:dyDescent="0.25">
      <c r="A31" s="4" t="str">
        <f t="shared" si="6"/>
        <v>Московский</v>
      </c>
      <c r="B31" s="12" t="str">
        <f t="shared" si="6"/>
        <v>ГБОУ гимназия №526</v>
      </c>
      <c r="C31" s="6">
        <f t="shared" si="6"/>
        <v>11526</v>
      </c>
      <c r="D31" s="6" t="str">
        <f t="shared" si="6"/>
        <v>Гимназия</v>
      </c>
      <c r="E31" s="13" t="s">
        <v>24</v>
      </c>
      <c r="F31" s="8">
        <f t="shared" si="6"/>
        <v>111</v>
      </c>
      <c r="G31" s="8">
        <f t="shared" si="6"/>
        <v>107</v>
      </c>
      <c r="H31" s="8">
        <f t="shared" si="3"/>
        <v>11526028</v>
      </c>
      <c r="I31" s="9"/>
      <c r="J31" s="9">
        <v>0</v>
      </c>
      <c r="K31" s="10">
        <v>1</v>
      </c>
      <c r="L31" s="10"/>
      <c r="M31" s="9">
        <v>1</v>
      </c>
      <c r="N31" s="9"/>
      <c r="O31" s="10">
        <v>2</v>
      </c>
      <c r="P31" s="10"/>
      <c r="Q31" s="9">
        <v>0</v>
      </c>
      <c r="R31" s="9"/>
      <c r="S31" s="10">
        <v>1</v>
      </c>
      <c r="T31" s="10"/>
      <c r="U31" s="9">
        <v>1</v>
      </c>
      <c r="V31" s="9"/>
      <c r="W31" s="10"/>
      <c r="X31" s="10">
        <v>1</v>
      </c>
      <c r="Y31" s="9">
        <v>1</v>
      </c>
      <c r="Z31" s="9"/>
      <c r="AA31" s="11">
        <f t="shared" si="1"/>
        <v>8</v>
      </c>
    </row>
    <row r="32" spans="1:31" ht="30" customHeight="1" x14ac:dyDescent="0.25">
      <c r="A32" s="4" t="str">
        <f t="shared" si="6"/>
        <v>Московский</v>
      </c>
      <c r="B32" s="12" t="str">
        <f t="shared" si="6"/>
        <v>ГБОУ гимназия №526</v>
      </c>
      <c r="C32" s="6">
        <f t="shared" si="6"/>
        <v>11526</v>
      </c>
      <c r="D32" s="6" t="str">
        <f t="shared" si="6"/>
        <v>Гимназия</v>
      </c>
      <c r="E32" s="8" t="str">
        <f t="shared" si="6"/>
        <v>3б</v>
      </c>
      <c r="F32" s="8">
        <f t="shared" si="6"/>
        <v>111</v>
      </c>
      <c r="G32" s="8">
        <f t="shared" si="6"/>
        <v>107</v>
      </c>
      <c r="H32" s="8">
        <f t="shared" si="3"/>
        <v>11526029</v>
      </c>
      <c r="I32" s="9">
        <v>2</v>
      </c>
      <c r="J32" s="9"/>
      <c r="K32" s="10">
        <v>1</v>
      </c>
      <c r="L32" s="10"/>
      <c r="M32" s="9">
        <v>1</v>
      </c>
      <c r="N32" s="9"/>
      <c r="O32" s="10">
        <v>2</v>
      </c>
      <c r="P32" s="10"/>
      <c r="Q32" s="9">
        <v>1</v>
      </c>
      <c r="R32" s="9"/>
      <c r="S32" s="10">
        <v>1</v>
      </c>
      <c r="T32" s="10"/>
      <c r="U32" s="9">
        <v>1</v>
      </c>
      <c r="V32" s="9"/>
      <c r="W32" s="10">
        <v>2</v>
      </c>
      <c r="X32" s="10"/>
      <c r="Y32" s="9">
        <v>1</v>
      </c>
      <c r="Z32" s="9"/>
      <c r="AA32" s="11">
        <f t="shared" si="1"/>
        <v>12</v>
      </c>
    </row>
    <row r="33" spans="1:27" ht="30" customHeight="1" x14ac:dyDescent="0.25">
      <c r="A33" s="4" t="str">
        <f t="shared" si="6"/>
        <v>Московский</v>
      </c>
      <c r="B33" s="12" t="str">
        <f t="shared" si="6"/>
        <v>ГБОУ гимназия №526</v>
      </c>
      <c r="C33" s="6">
        <f t="shared" si="6"/>
        <v>11526</v>
      </c>
      <c r="D33" s="6" t="str">
        <f t="shared" si="6"/>
        <v>Гимназия</v>
      </c>
      <c r="E33" s="8" t="str">
        <f t="shared" si="6"/>
        <v>3б</v>
      </c>
      <c r="F33" s="8">
        <f t="shared" si="6"/>
        <v>111</v>
      </c>
      <c r="G33" s="8">
        <f t="shared" si="6"/>
        <v>107</v>
      </c>
      <c r="H33" s="8">
        <f t="shared" si="3"/>
        <v>11526030</v>
      </c>
      <c r="I33" s="9">
        <v>2</v>
      </c>
      <c r="J33" s="9"/>
      <c r="K33" s="10"/>
      <c r="L33" s="10">
        <v>1</v>
      </c>
      <c r="M33" s="9">
        <v>1</v>
      </c>
      <c r="N33" s="9"/>
      <c r="O33" s="10">
        <v>1</v>
      </c>
      <c r="P33" s="10"/>
      <c r="Q33" s="9">
        <v>0</v>
      </c>
      <c r="R33" s="9"/>
      <c r="S33" s="10">
        <v>1</v>
      </c>
      <c r="T33" s="10"/>
      <c r="U33" s="9"/>
      <c r="V33" s="9">
        <v>0</v>
      </c>
      <c r="W33" s="10"/>
      <c r="X33" s="10">
        <v>2</v>
      </c>
      <c r="Y33" s="9">
        <v>1</v>
      </c>
      <c r="Z33" s="9"/>
      <c r="AA33" s="11">
        <f t="shared" si="1"/>
        <v>9</v>
      </c>
    </row>
    <row r="34" spans="1:27" ht="30" customHeight="1" x14ac:dyDescent="0.25">
      <c r="A34" s="4" t="str">
        <f t="shared" si="6"/>
        <v>Московский</v>
      </c>
      <c r="B34" s="12" t="str">
        <f t="shared" si="6"/>
        <v>ГБОУ гимназия №526</v>
      </c>
      <c r="C34" s="6">
        <f t="shared" si="6"/>
        <v>11526</v>
      </c>
      <c r="D34" s="6" t="str">
        <f t="shared" si="6"/>
        <v>Гимназия</v>
      </c>
      <c r="E34" s="8" t="str">
        <f t="shared" si="6"/>
        <v>3б</v>
      </c>
      <c r="F34" s="8">
        <f t="shared" si="6"/>
        <v>111</v>
      </c>
      <c r="G34" s="8">
        <f t="shared" si="6"/>
        <v>107</v>
      </c>
      <c r="H34" s="8">
        <f t="shared" si="3"/>
        <v>11526031</v>
      </c>
      <c r="I34" s="9"/>
      <c r="J34" s="9">
        <v>2</v>
      </c>
      <c r="K34" s="10"/>
      <c r="L34" s="10">
        <v>1</v>
      </c>
      <c r="M34" s="9">
        <v>1</v>
      </c>
      <c r="N34" s="9"/>
      <c r="O34" s="10">
        <v>2</v>
      </c>
      <c r="P34" s="10"/>
      <c r="Q34" s="9"/>
      <c r="R34" s="9">
        <v>2</v>
      </c>
      <c r="S34" s="10">
        <v>1</v>
      </c>
      <c r="T34" s="10"/>
      <c r="U34" s="9"/>
      <c r="V34" s="9">
        <v>0</v>
      </c>
      <c r="W34" s="10"/>
      <c r="X34" s="10">
        <v>2</v>
      </c>
      <c r="Y34" s="9">
        <v>1</v>
      </c>
      <c r="Z34" s="9"/>
      <c r="AA34" s="11">
        <f t="shared" si="1"/>
        <v>12</v>
      </c>
    </row>
    <row r="35" spans="1:27" ht="30" customHeight="1" x14ac:dyDescent="0.25">
      <c r="A35" s="4" t="str">
        <f t="shared" si="6"/>
        <v>Московский</v>
      </c>
      <c r="B35" s="12" t="str">
        <f t="shared" si="6"/>
        <v>ГБОУ гимназия №526</v>
      </c>
      <c r="C35" s="6">
        <f t="shared" si="6"/>
        <v>11526</v>
      </c>
      <c r="D35" s="6" t="str">
        <f t="shared" si="6"/>
        <v>Гимназия</v>
      </c>
      <c r="E35" s="8" t="str">
        <f t="shared" si="6"/>
        <v>3б</v>
      </c>
      <c r="F35" s="8">
        <f t="shared" si="6"/>
        <v>111</v>
      </c>
      <c r="G35" s="8">
        <f t="shared" si="6"/>
        <v>107</v>
      </c>
      <c r="H35" s="8">
        <f t="shared" si="3"/>
        <v>11526032</v>
      </c>
      <c r="I35" s="9">
        <v>2</v>
      </c>
      <c r="J35" s="9"/>
      <c r="K35" s="10">
        <v>1</v>
      </c>
      <c r="L35" s="10"/>
      <c r="M35" s="9"/>
      <c r="N35" s="9">
        <v>0</v>
      </c>
      <c r="O35" s="10">
        <v>1</v>
      </c>
      <c r="P35" s="10"/>
      <c r="Q35" s="9"/>
      <c r="R35" s="9">
        <v>1</v>
      </c>
      <c r="S35" s="10">
        <v>1</v>
      </c>
      <c r="T35" s="10"/>
      <c r="U35" s="9">
        <v>1</v>
      </c>
      <c r="V35" s="9"/>
      <c r="W35" s="10">
        <v>2</v>
      </c>
      <c r="X35" s="10"/>
      <c r="Y35" s="9">
        <v>1</v>
      </c>
      <c r="Z35" s="9"/>
      <c r="AA35" s="11">
        <f t="shared" si="1"/>
        <v>10</v>
      </c>
    </row>
    <row r="36" spans="1:27" ht="30" customHeight="1" x14ac:dyDescent="0.25">
      <c r="A36" s="4" t="str">
        <f t="shared" si="6"/>
        <v>Московский</v>
      </c>
      <c r="B36" s="12" t="str">
        <f t="shared" si="6"/>
        <v>ГБОУ гимназия №526</v>
      </c>
      <c r="C36" s="6">
        <f t="shared" si="6"/>
        <v>11526</v>
      </c>
      <c r="D36" s="6" t="str">
        <f t="shared" si="6"/>
        <v>Гимназия</v>
      </c>
      <c r="E36" s="8" t="str">
        <f t="shared" si="6"/>
        <v>3б</v>
      </c>
      <c r="F36" s="8">
        <f t="shared" si="6"/>
        <v>111</v>
      </c>
      <c r="G36" s="8">
        <f t="shared" si="6"/>
        <v>107</v>
      </c>
      <c r="H36" s="8">
        <f t="shared" si="3"/>
        <v>11526033</v>
      </c>
      <c r="I36" s="9"/>
      <c r="J36" s="9">
        <v>2</v>
      </c>
      <c r="K36" s="10">
        <v>1</v>
      </c>
      <c r="L36" s="10"/>
      <c r="M36" s="9"/>
      <c r="N36" s="9">
        <v>0</v>
      </c>
      <c r="O36" s="10">
        <v>2</v>
      </c>
      <c r="P36" s="10"/>
      <c r="Q36" s="9">
        <v>1</v>
      </c>
      <c r="R36" s="9"/>
      <c r="S36" s="10">
        <v>1</v>
      </c>
      <c r="T36" s="10"/>
      <c r="U36" s="9">
        <v>1</v>
      </c>
      <c r="V36" s="9"/>
      <c r="W36" s="10"/>
      <c r="X36" s="10">
        <v>2</v>
      </c>
      <c r="Y36" s="9">
        <v>1</v>
      </c>
      <c r="Z36" s="9"/>
      <c r="AA36" s="11">
        <f t="shared" si="1"/>
        <v>11</v>
      </c>
    </row>
    <row r="37" spans="1:27" ht="30" customHeight="1" x14ac:dyDescent="0.25">
      <c r="A37" s="4" t="str">
        <f t="shared" si="6"/>
        <v>Московский</v>
      </c>
      <c r="B37" s="12" t="str">
        <f t="shared" si="6"/>
        <v>ГБОУ гимназия №526</v>
      </c>
      <c r="C37" s="6">
        <f t="shared" si="6"/>
        <v>11526</v>
      </c>
      <c r="D37" s="6" t="str">
        <f t="shared" si="6"/>
        <v>Гимназия</v>
      </c>
      <c r="E37" s="8" t="str">
        <f t="shared" si="6"/>
        <v>3б</v>
      </c>
      <c r="F37" s="8">
        <f t="shared" si="6"/>
        <v>111</v>
      </c>
      <c r="G37" s="8">
        <f t="shared" si="6"/>
        <v>107</v>
      </c>
      <c r="H37" s="8">
        <f t="shared" si="3"/>
        <v>11526034</v>
      </c>
      <c r="I37" s="9"/>
      <c r="J37" s="9">
        <v>2</v>
      </c>
      <c r="K37" s="10">
        <v>1</v>
      </c>
      <c r="L37" s="10"/>
      <c r="M37" s="9">
        <v>1</v>
      </c>
      <c r="N37" s="9"/>
      <c r="O37" s="10">
        <v>2</v>
      </c>
      <c r="P37" s="10"/>
      <c r="Q37" s="9">
        <v>2</v>
      </c>
      <c r="R37" s="9"/>
      <c r="S37" s="10">
        <v>1</v>
      </c>
      <c r="T37" s="10"/>
      <c r="U37" s="9">
        <v>0</v>
      </c>
      <c r="V37" s="9"/>
      <c r="W37" s="10"/>
      <c r="X37" s="10">
        <v>2</v>
      </c>
      <c r="Y37" s="9">
        <v>1</v>
      </c>
      <c r="Z37" s="9"/>
      <c r="AA37" s="11">
        <f t="shared" si="1"/>
        <v>12</v>
      </c>
    </row>
    <row r="38" spans="1:27" ht="30" customHeight="1" x14ac:dyDescent="0.25">
      <c r="A38" s="4" t="str">
        <f t="shared" ref="A38:G53" si="7">A37</f>
        <v>Московский</v>
      </c>
      <c r="B38" s="12" t="str">
        <f t="shared" si="7"/>
        <v>ГБОУ гимназия №526</v>
      </c>
      <c r="C38" s="6">
        <f t="shared" si="7"/>
        <v>11526</v>
      </c>
      <c r="D38" s="6" t="str">
        <f t="shared" si="7"/>
        <v>Гимназия</v>
      </c>
      <c r="E38" s="8" t="str">
        <f t="shared" si="7"/>
        <v>3б</v>
      </c>
      <c r="F38" s="8">
        <f t="shared" si="7"/>
        <v>111</v>
      </c>
      <c r="G38" s="8">
        <f t="shared" si="7"/>
        <v>107</v>
      </c>
      <c r="H38" s="8">
        <f t="shared" si="3"/>
        <v>11526035</v>
      </c>
      <c r="I38" s="9"/>
      <c r="J38" s="9">
        <v>2</v>
      </c>
      <c r="K38" s="10">
        <v>1</v>
      </c>
      <c r="L38" s="10"/>
      <c r="M38" s="9">
        <v>1</v>
      </c>
      <c r="N38" s="9"/>
      <c r="O38" s="10">
        <v>2</v>
      </c>
      <c r="P38" s="10"/>
      <c r="Q38" s="9">
        <v>2</v>
      </c>
      <c r="R38" s="9"/>
      <c r="S38" s="10">
        <v>1</v>
      </c>
      <c r="T38" s="10"/>
      <c r="U38" s="9">
        <v>1</v>
      </c>
      <c r="V38" s="9"/>
      <c r="W38" s="10"/>
      <c r="X38" s="10">
        <v>2</v>
      </c>
      <c r="Y38" s="9">
        <v>1</v>
      </c>
      <c r="Z38" s="9"/>
      <c r="AA38" s="11">
        <f t="shared" si="1"/>
        <v>13</v>
      </c>
    </row>
    <row r="39" spans="1:27" ht="30" customHeight="1" x14ac:dyDescent="0.25">
      <c r="A39" s="4" t="str">
        <f t="shared" si="7"/>
        <v>Московский</v>
      </c>
      <c r="B39" s="12" t="str">
        <f t="shared" si="7"/>
        <v>ГБОУ гимназия №526</v>
      </c>
      <c r="C39" s="6">
        <f t="shared" si="7"/>
        <v>11526</v>
      </c>
      <c r="D39" s="6" t="str">
        <f t="shared" si="7"/>
        <v>Гимназия</v>
      </c>
      <c r="E39" s="8" t="str">
        <f t="shared" si="7"/>
        <v>3б</v>
      </c>
      <c r="F39" s="8">
        <f t="shared" si="7"/>
        <v>111</v>
      </c>
      <c r="G39" s="8">
        <f t="shared" si="7"/>
        <v>107</v>
      </c>
      <c r="H39" s="8">
        <f t="shared" si="3"/>
        <v>11526036</v>
      </c>
      <c r="I39" s="9"/>
      <c r="J39" s="9">
        <v>2</v>
      </c>
      <c r="K39" s="10">
        <v>1</v>
      </c>
      <c r="L39" s="10"/>
      <c r="M39" s="9"/>
      <c r="N39" s="9">
        <v>1</v>
      </c>
      <c r="O39" s="10">
        <v>2</v>
      </c>
      <c r="P39" s="10"/>
      <c r="Q39" s="9"/>
      <c r="R39" s="9">
        <v>2</v>
      </c>
      <c r="S39" s="10">
        <v>1</v>
      </c>
      <c r="T39" s="10"/>
      <c r="U39" s="9">
        <v>1</v>
      </c>
      <c r="V39" s="9"/>
      <c r="W39" s="10">
        <v>1</v>
      </c>
      <c r="X39" s="10"/>
      <c r="Y39" s="9">
        <v>1</v>
      </c>
      <c r="Z39" s="9"/>
      <c r="AA39" s="11">
        <f t="shared" si="1"/>
        <v>12</v>
      </c>
    </row>
    <row r="40" spans="1:27" ht="30" customHeight="1" x14ac:dyDescent="0.25">
      <c r="A40" s="4" t="str">
        <f t="shared" si="7"/>
        <v>Московский</v>
      </c>
      <c r="B40" s="12" t="str">
        <f t="shared" si="7"/>
        <v>ГБОУ гимназия №526</v>
      </c>
      <c r="C40" s="6">
        <f t="shared" si="7"/>
        <v>11526</v>
      </c>
      <c r="D40" s="6" t="str">
        <f t="shared" si="7"/>
        <v>Гимназия</v>
      </c>
      <c r="E40" s="8" t="str">
        <f t="shared" si="7"/>
        <v>3б</v>
      </c>
      <c r="F40" s="8">
        <f t="shared" si="7"/>
        <v>111</v>
      </c>
      <c r="G40" s="8">
        <f t="shared" si="7"/>
        <v>107</v>
      </c>
      <c r="H40" s="8">
        <f t="shared" si="3"/>
        <v>11526037</v>
      </c>
      <c r="I40" s="9">
        <v>2</v>
      </c>
      <c r="J40" s="9"/>
      <c r="K40" s="10">
        <v>1</v>
      </c>
      <c r="L40" s="10"/>
      <c r="M40" s="9">
        <v>1</v>
      </c>
      <c r="N40" s="9"/>
      <c r="O40" s="10">
        <v>2</v>
      </c>
      <c r="P40" s="10"/>
      <c r="Q40" s="9"/>
      <c r="R40" s="9">
        <v>2</v>
      </c>
      <c r="S40" s="10">
        <v>1</v>
      </c>
      <c r="T40" s="10"/>
      <c r="U40" s="9">
        <v>1</v>
      </c>
      <c r="V40" s="9"/>
      <c r="W40" s="10">
        <v>2</v>
      </c>
      <c r="X40" s="10"/>
      <c r="Y40" s="9">
        <v>1</v>
      </c>
      <c r="Z40" s="9"/>
      <c r="AA40" s="11">
        <f t="shared" si="1"/>
        <v>13</v>
      </c>
    </row>
    <row r="41" spans="1:27" ht="30" customHeight="1" x14ac:dyDescent="0.25">
      <c r="A41" s="4" t="str">
        <f t="shared" si="7"/>
        <v>Московский</v>
      </c>
      <c r="B41" s="12" t="str">
        <f t="shared" si="7"/>
        <v>ГБОУ гимназия №526</v>
      </c>
      <c r="C41" s="6">
        <f t="shared" si="7"/>
        <v>11526</v>
      </c>
      <c r="D41" s="6" t="str">
        <f t="shared" si="7"/>
        <v>Гимназия</v>
      </c>
      <c r="E41" s="8" t="str">
        <f t="shared" si="7"/>
        <v>3б</v>
      </c>
      <c r="F41" s="8">
        <f t="shared" si="7"/>
        <v>111</v>
      </c>
      <c r="G41" s="8">
        <f t="shared" si="7"/>
        <v>107</v>
      </c>
      <c r="H41" s="8">
        <f t="shared" si="3"/>
        <v>11526038</v>
      </c>
      <c r="I41" s="9"/>
      <c r="J41" s="9">
        <v>2</v>
      </c>
      <c r="K41" s="10">
        <v>1</v>
      </c>
      <c r="L41" s="10"/>
      <c r="M41" s="9">
        <v>1</v>
      </c>
      <c r="N41" s="9"/>
      <c r="O41" s="10">
        <v>2</v>
      </c>
      <c r="P41" s="10"/>
      <c r="Q41" s="9">
        <v>0</v>
      </c>
      <c r="R41" s="9"/>
      <c r="S41" s="10"/>
      <c r="T41" s="10">
        <v>1</v>
      </c>
      <c r="U41" s="9">
        <v>1</v>
      </c>
      <c r="V41" s="9"/>
      <c r="W41" s="10">
        <v>1</v>
      </c>
      <c r="X41" s="10"/>
      <c r="Y41" s="9"/>
      <c r="Z41" s="9">
        <v>1</v>
      </c>
      <c r="AA41" s="11">
        <f t="shared" si="1"/>
        <v>10</v>
      </c>
    </row>
    <row r="42" spans="1:27" ht="30" customHeight="1" x14ac:dyDescent="0.25">
      <c r="A42" s="4" t="str">
        <f t="shared" si="7"/>
        <v>Московский</v>
      </c>
      <c r="B42" s="12" t="str">
        <f t="shared" si="7"/>
        <v>ГБОУ гимназия №526</v>
      </c>
      <c r="C42" s="6">
        <f t="shared" si="7"/>
        <v>11526</v>
      </c>
      <c r="D42" s="6" t="str">
        <f t="shared" si="7"/>
        <v>Гимназия</v>
      </c>
      <c r="E42" s="8" t="str">
        <f t="shared" si="7"/>
        <v>3б</v>
      </c>
      <c r="F42" s="8">
        <f t="shared" si="7"/>
        <v>111</v>
      </c>
      <c r="G42" s="8">
        <f t="shared" si="7"/>
        <v>107</v>
      </c>
      <c r="H42" s="8">
        <f t="shared" si="3"/>
        <v>11526039</v>
      </c>
      <c r="I42" s="9"/>
      <c r="J42" s="9">
        <v>1</v>
      </c>
      <c r="K42" s="10">
        <v>1</v>
      </c>
      <c r="L42" s="10"/>
      <c r="M42" s="9">
        <v>1</v>
      </c>
      <c r="N42" s="9"/>
      <c r="O42" s="10">
        <v>2</v>
      </c>
      <c r="P42" s="10"/>
      <c r="Q42" s="9">
        <v>2</v>
      </c>
      <c r="R42" s="9"/>
      <c r="S42" s="10">
        <v>1</v>
      </c>
      <c r="T42" s="10"/>
      <c r="U42" s="9">
        <v>1</v>
      </c>
      <c r="V42" s="9"/>
      <c r="W42" s="10">
        <v>2</v>
      </c>
      <c r="X42" s="10"/>
      <c r="Y42" s="9">
        <v>1</v>
      </c>
      <c r="Z42" s="9"/>
      <c r="AA42" s="11">
        <f t="shared" si="1"/>
        <v>12</v>
      </c>
    </row>
    <row r="43" spans="1:27" ht="30" customHeight="1" x14ac:dyDescent="0.25">
      <c r="A43" s="4" t="str">
        <f t="shared" si="7"/>
        <v>Московский</v>
      </c>
      <c r="B43" s="12" t="str">
        <f t="shared" si="7"/>
        <v>ГБОУ гимназия №526</v>
      </c>
      <c r="C43" s="6">
        <f t="shared" si="7"/>
        <v>11526</v>
      </c>
      <c r="D43" s="6" t="str">
        <f t="shared" si="7"/>
        <v>Гимназия</v>
      </c>
      <c r="E43" s="8" t="str">
        <f t="shared" si="7"/>
        <v>3б</v>
      </c>
      <c r="F43" s="8">
        <f t="shared" si="7"/>
        <v>111</v>
      </c>
      <c r="G43" s="8">
        <f t="shared" si="7"/>
        <v>107</v>
      </c>
      <c r="H43" s="8">
        <f t="shared" si="3"/>
        <v>11526040</v>
      </c>
      <c r="I43" s="9"/>
      <c r="J43" s="9">
        <v>2</v>
      </c>
      <c r="K43" s="10">
        <v>1</v>
      </c>
      <c r="L43" s="10"/>
      <c r="M43" s="9">
        <v>1</v>
      </c>
      <c r="N43" s="9"/>
      <c r="O43" s="10">
        <v>2</v>
      </c>
      <c r="P43" s="10"/>
      <c r="Q43" s="9"/>
      <c r="R43" s="9">
        <v>2</v>
      </c>
      <c r="S43" s="10">
        <v>1</v>
      </c>
      <c r="T43" s="10"/>
      <c r="U43" s="9">
        <v>0</v>
      </c>
      <c r="V43" s="9"/>
      <c r="W43" s="10"/>
      <c r="X43" s="10">
        <v>2</v>
      </c>
      <c r="Y43" s="9">
        <v>1</v>
      </c>
      <c r="Z43" s="9"/>
      <c r="AA43" s="11">
        <f t="shared" si="1"/>
        <v>12</v>
      </c>
    </row>
    <row r="44" spans="1:27" ht="30" customHeight="1" x14ac:dyDescent="0.25">
      <c r="A44" s="4" t="str">
        <f t="shared" si="7"/>
        <v>Московский</v>
      </c>
      <c r="B44" s="12" t="str">
        <f t="shared" si="7"/>
        <v>ГБОУ гимназия №526</v>
      </c>
      <c r="C44" s="6">
        <f t="shared" si="7"/>
        <v>11526</v>
      </c>
      <c r="D44" s="6" t="str">
        <f t="shared" si="7"/>
        <v>Гимназия</v>
      </c>
      <c r="E44" s="8" t="str">
        <f t="shared" si="7"/>
        <v>3б</v>
      </c>
      <c r="F44" s="8">
        <f t="shared" si="7"/>
        <v>111</v>
      </c>
      <c r="G44" s="8">
        <f t="shared" si="7"/>
        <v>107</v>
      </c>
      <c r="H44" s="8">
        <f t="shared" si="3"/>
        <v>11526041</v>
      </c>
      <c r="I44" s="9"/>
      <c r="J44" s="9">
        <v>1</v>
      </c>
      <c r="K44" s="10">
        <v>1</v>
      </c>
      <c r="L44" s="10"/>
      <c r="M44" s="9">
        <v>1</v>
      </c>
      <c r="N44" s="9"/>
      <c r="O44" s="10">
        <v>2</v>
      </c>
      <c r="P44" s="10"/>
      <c r="Q44" s="9"/>
      <c r="R44" s="9">
        <v>2</v>
      </c>
      <c r="S44" s="10">
        <v>1</v>
      </c>
      <c r="T44" s="10"/>
      <c r="U44" s="9">
        <v>1</v>
      </c>
      <c r="V44" s="9"/>
      <c r="W44" s="10"/>
      <c r="X44" s="10">
        <v>2</v>
      </c>
      <c r="Y44" s="9">
        <v>1</v>
      </c>
      <c r="Z44" s="9"/>
      <c r="AA44" s="11">
        <f t="shared" si="1"/>
        <v>12</v>
      </c>
    </row>
    <row r="45" spans="1:27" ht="30" customHeight="1" x14ac:dyDescent="0.25">
      <c r="A45" s="4" t="str">
        <f t="shared" si="7"/>
        <v>Московский</v>
      </c>
      <c r="B45" s="12" t="str">
        <f t="shared" si="7"/>
        <v>ГБОУ гимназия №526</v>
      </c>
      <c r="C45" s="6">
        <f t="shared" si="7"/>
        <v>11526</v>
      </c>
      <c r="D45" s="6" t="str">
        <f t="shared" si="7"/>
        <v>Гимназия</v>
      </c>
      <c r="E45" s="8" t="str">
        <f t="shared" si="7"/>
        <v>3б</v>
      </c>
      <c r="F45" s="8">
        <f t="shared" si="7"/>
        <v>111</v>
      </c>
      <c r="G45" s="8">
        <f t="shared" si="7"/>
        <v>107</v>
      </c>
      <c r="H45" s="8">
        <f t="shared" si="3"/>
        <v>11526042</v>
      </c>
      <c r="I45" s="9">
        <v>2</v>
      </c>
      <c r="J45" s="9"/>
      <c r="K45" s="10">
        <v>1</v>
      </c>
      <c r="L45" s="10"/>
      <c r="M45" s="9">
        <v>1</v>
      </c>
      <c r="N45" s="9"/>
      <c r="O45" s="10"/>
      <c r="P45" s="10">
        <v>2</v>
      </c>
      <c r="Q45" s="9">
        <v>2</v>
      </c>
      <c r="R45" s="9"/>
      <c r="S45" s="10">
        <v>1</v>
      </c>
      <c r="T45" s="10"/>
      <c r="U45" s="9">
        <v>1</v>
      </c>
      <c r="V45" s="9"/>
      <c r="W45" s="10">
        <v>1</v>
      </c>
      <c r="X45" s="10"/>
      <c r="Y45" s="9">
        <v>1</v>
      </c>
      <c r="Z45" s="9"/>
      <c r="AA45" s="11">
        <f t="shared" si="1"/>
        <v>12</v>
      </c>
    </row>
    <row r="46" spans="1:27" ht="30" customHeight="1" x14ac:dyDescent="0.25">
      <c r="A46" s="4" t="str">
        <f t="shared" si="7"/>
        <v>Московский</v>
      </c>
      <c r="B46" s="12" t="str">
        <f t="shared" si="7"/>
        <v>ГБОУ гимназия №526</v>
      </c>
      <c r="C46" s="6">
        <f t="shared" si="7"/>
        <v>11526</v>
      </c>
      <c r="D46" s="6" t="str">
        <f t="shared" si="7"/>
        <v>Гимназия</v>
      </c>
      <c r="E46" s="8" t="str">
        <f t="shared" si="7"/>
        <v>3б</v>
      </c>
      <c r="F46" s="8">
        <f t="shared" si="7"/>
        <v>111</v>
      </c>
      <c r="G46" s="8">
        <f t="shared" si="7"/>
        <v>107</v>
      </c>
      <c r="H46" s="8">
        <f t="shared" si="3"/>
        <v>11526043</v>
      </c>
      <c r="I46" s="9"/>
      <c r="J46" s="9">
        <v>2</v>
      </c>
      <c r="K46" s="10">
        <v>1</v>
      </c>
      <c r="L46" s="10"/>
      <c r="M46" s="9"/>
      <c r="N46" s="9">
        <v>1</v>
      </c>
      <c r="O46" s="10"/>
      <c r="P46" s="10">
        <v>2</v>
      </c>
      <c r="Q46" s="9"/>
      <c r="R46" s="9">
        <v>2</v>
      </c>
      <c r="S46" s="10">
        <v>1</v>
      </c>
      <c r="T46" s="10"/>
      <c r="U46" s="9">
        <v>1</v>
      </c>
      <c r="V46" s="9"/>
      <c r="W46" s="10">
        <v>1</v>
      </c>
      <c r="X46" s="10"/>
      <c r="Y46" s="9">
        <v>1</v>
      </c>
      <c r="Z46" s="9"/>
      <c r="AA46" s="11">
        <f t="shared" si="1"/>
        <v>12</v>
      </c>
    </row>
    <row r="47" spans="1:27" ht="30" customHeight="1" x14ac:dyDescent="0.25">
      <c r="A47" s="4" t="str">
        <f t="shared" si="7"/>
        <v>Московский</v>
      </c>
      <c r="B47" s="12" t="str">
        <f t="shared" si="7"/>
        <v>ГБОУ гимназия №526</v>
      </c>
      <c r="C47" s="6">
        <f t="shared" si="7"/>
        <v>11526</v>
      </c>
      <c r="D47" s="6" t="str">
        <f t="shared" si="7"/>
        <v>Гимназия</v>
      </c>
      <c r="E47" s="8" t="str">
        <f t="shared" si="7"/>
        <v>3б</v>
      </c>
      <c r="F47" s="8">
        <f t="shared" si="7"/>
        <v>111</v>
      </c>
      <c r="G47" s="8">
        <f t="shared" si="7"/>
        <v>107</v>
      </c>
      <c r="H47" s="8">
        <f t="shared" si="3"/>
        <v>11526044</v>
      </c>
      <c r="I47" s="9">
        <v>2</v>
      </c>
      <c r="J47" s="9"/>
      <c r="K47" s="10">
        <v>1</v>
      </c>
      <c r="L47" s="10"/>
      <c r="M47" s="9">
        <v>1</v>
      </c>
      <c r="N47" s="9"/>
      <c r="O47" s="10">
        <v>2</v>
      </c>
      <c r="P47" s="10"/>
      <c r="Q47" s="9"/>
      <c r="R47" s="9">
        <v>1</v>
      </c>
      <c r="S47" s="10">
        <v>1</v>
      </c>
      <c r="T47" s="10"/>
      <c r="U47" s="9"/>
      <c r="V47" s="9">
        <v>0</v>
      </c>
      <c r="W47" s="10">
        <v>2</v>
      </c>
      <c r="X47" s="10"/>
      <c r="Y47" s="9">
        <v>1</v>
      </c>
      <c r="Z47" s="9"/>
      <c r="AA47" s="11">
        <f t="shared" si="1"/>
        <v>11</v>
      </c>
    </row>
    <row r="48" spans="1:27" ht="30" customHeight="1" x14ac:dyDescent="0.25">
      <c r="A48" s="4" t="str">
        <f t="shared" si="7"/>
        <v>Московский</v>
      </c>
      <c r="B48" s="12" t="str">
        <f t="shared" si="7"/>
        <v>ГБОУ гимназия №526</v>
      </c>
      <c r="C48" s="6">
        <f t="shared" si="7"/>
        <v>11526</v>
      </c>
      <c r="D48" s="6" t="str">
        <f t="shared" si="7"/>
        <v>Гимназия</v>
      </c>
      <c r="E48" s="8" t="str">
        <f t="shared" si="7"/>
        <v>3б</v>
      </c>
      <c r="F48" s="8">
        <f t="shared" si="7"/>
        <v>111</v>
      </c>
      <c r="G48" s="8">
        <f t="shared" si="7"/>
        <v>107</v>
      </c>
      <c r="H48" s="8">
        <f t="shared" si="3"/>
        <v>11526045</v>
      </c>
      <c r="I48" s="9"/>
      <c r="J48" s="9">
        <v>2</v>
      </c>
      <c r="K48" s="10">
        <v>1</v>
      </c>
      <c r="L48" s="10"/>
      <c r="M48" s="9"/>
      <c r="N48" s="9">
        <v>1</v>
      </c>
      <c r="O48" s="10"/>
      <c r="P48" s="10">
        <v>2</v>
      </c>
      <c r="Q48" s="9">
        <v>2</v>
      </c>
      <c r="R48" s="9"/>
      <c r="S48" s="10"/>
      <c r="T48" s="10">
        <v>1</v>
      </c>
      <c r="U48" s="9"/>
      <c r="V48" s="9">
        <v>0</v>
      </c>
      <c r="W48" s="10"/>
      <c r="X48" s="10">
        <v>2</v>
      </c>
      <c r="Y48" s="9">
        <v>1</v>
      </c>
      <c r="Z48" s="9"/>
      <c r="AA48" s="11">
        <f t="shared" si="1"/>
        <v>12</v>
      </c>
    </row>
    <row r="49" spans="1:27" ht="30" customHeight="1" x14ac:dyDescent="0.25">
      <c r="A49" s="4" t="str">
        <f t="shared" si="7"/>
        <v>Московский</v>
      </c>
      <c r="B49" s="12" t="str">
        <f t="shared" si="7"/>
        <v>ГБОУ гимназия №526</v>
      </c>
      <c r="C49" s="6">
        <f t="shared" si="7"/>
        <v>11526</v>
      </c>
      <c r="D49" s="6" t="str">
        <f t="shared" si="7"/>
        <v>Гимназия</v>
      </c>
      <c r="E49" s="8" t="str">
        <f t="shared" si="7"/>
        <v>3б</v>
      </c>
      <c r="F49" s="8">
        <f t="shared" si="7"/>
        <v>111</v>
      </c>
      <c r="G49" s="8">
        <f t="shared" si="7"/>
        <v>107</v>
      </c>
      <c r="H49" s="8">
        <f t="shared" si="3"/>
        <v>11526046</v>
      </c>
      <c r="I49" s="9">
        <v>2</v>
      </c>
      <c r="J49" s="9"/>
      <c r="K49" s="10">
        <v>1</v>
      </c>
      <c r="L49" s="10"/>
      <c r="M49" s="9">
        <v>1</v>
      </c>
      <c r="N49" s="9"/>
      <c r="O49" s="10">
        <v>2</v>
      </c>
      <c r="P49" s="10"/>
      <c r="Q49" s="9">
        <v>2</v>
      </c>
      <c r="R49" s="9"/>
      <c r="S49" s="10">
        <v>1</v>
      </c>
      <c r="T49" s="10"/>
      <c r="U49" s="9">
        <v>1</v>
      </c>
      <c r="V49" s="9"/>
      <c r="W49" s="10">
        <v>1</v>
      </c>
      <c r="X49" s="10"/>
      <c r="Y49" s="9"/>
      <c r="Z49" s="9">
        <v>1</v>
      </c>
      <c r="AA49" s="11">
        <f t="shared" si="1"/>
        <v>12</v>
      </c>
    </row>
    <row r="50" spans="1:27" ht="30" customHeight="1" x14ac:dyDescent="0.25">
      <c r="A50" s="4" t="str">
        <f t="shared" si="7"/>
        <v>Московский</v>
      </c>
      <c r="B50" s="12" t="str">
        <f t="shared" si="7"/>
        <v>ГБОУ гимназия №526</v>
      </c>
      <c r="C50" s="6">
        <f t="shared" si="7"/>
        <v>11526</v>
      </c>
      <c r="D50" s="6" t="str">
        <f t="shared" si="7"/>
        <v>Гимназия</v>
      </c>
      <c r="E50" s="8" t="str">
        <f t="shared" si="7"/>
        <v>3б</v>
      </c>
      <c r="F50" s="8">
        <f t="shared" si="7"/>
        <v>111</v>
      </c>
      <c r="G50" s="8">
        <f t="shared" si="7"/>
        <v>107</v>
      </c>
      <c r="H50" s="8">
        <f t="shared" si="3"/>
        <v>11526047</v>
      </c>
      <c r="I50" s="9"/>
      <c r="J50" s="9">
        <v>2</v>
      </c>
      <c r="K50" s="10">
        <v>1</v>
      </c>
      <c r="L50" s="10"/>
      <c r="M50" s="9"/>
      <c r="N50" s="9">
        <v>1</v>
      </c>
      <c r="O50" s="10">
        <v>2</v>
      </c>
      <c r="P50" s="10"/>
      <c r="Q50" s="9"/>
      <c r="R50" s="9">
        <v>2</v>
      </c>
      <c r="S50" s="10"/>
      <c r="T50" s="10">
        <v>1</v>
      </c>
      <c r="U50" s="9">
        <v>1</v>
      </c>
      <c r="V50" s="9"/>
      <c r="W50" s="10">
        <v>2</v>
      </c>
      <c r="X50" s="10"/>
      <c r="Y50" s="9">
        <v>1</v>
      </c>
      <c r="Z50" s="9"/>
      <c r="AA50" s="11">
        <f t="shared" si="1"/>
        <v>13</v>
      </c>
    </row>
    <row r="51" spans="1:27" ht="30" customHeight="1" x14ac:dyDescent="0.25">
      <c r="A51" s="4" t="str">
        <f t="shared" si="7"/>
        <v>Московский</v>
      </c>
      <c r="B51" s="12" t="str">
        <f t="shared" si="7"/>
        <v>ГБОУ гимназия №526</v>
      </c>
      <c r="C51" s="6">
        <f t="shared" si="7"/>
        <v>11526</v>
      </c>
      <c r="D51" s="6" t="str">
        <f t="shared" si="7"/>
        <v>Гимназия</v>
      </c>
      <c r="E51" s="8" t="str">
        <f t="shared" si="7"/>
        <v>3б</v>
      </c>
      <c r="F51" s="8">
        <f t="shared" si="7"/>
        <v>111</v>
      </c>
      <c r="G51" s="8">
        <f t="shared" si="7"/>
        <v>107</v>
      </c>
      <c r="H51" s="8">
        <f t="shared" si="3"/>
        <v>11526048</v>
      </c>
      <c r="I51" s="9"/>
      <c r="J51" s="9">
        <v>2</v>
      </c>
      <c r="K51" s="10">
        <v>1</v>
      </c>
      <c r="L51" s="10"/>
      <c r="M51" s="9">
        <v>1</v>
      </c>
      <c r="N51" s="9"/>
      <c r="O51" s="10"/>
      <c r="P51" s="10">
        <v>2</v>
      </c>
      <c r="Q51" s="9"/>
      <c r="R51" s="9">
        <v>2</v>
      </c>
      <c r="S51" s="10">
        <v>1</v>
      </c>
      <c r="T51" s="10"/>
      <c r="U51" s="9"/>
      <c r="V51" s="9">
        <v>0</v>
      </c>
      <c r="W51" s="10">
        <v>2</v>
      </c>
      <c r="X51" s="10"/>
      <c r="Y51" s="9">
        <v>1</v>
      </c>
      <c r="Z51" s="9"/>
      <c r="AA51" s="11">
        <f t="shared" si="1"/>
        <v>12</v>
      </c>
    </row>
    <row r="52" spans="1:27" ht="30" customHeight="1" x14ac:dyDescent="0.25">
      <c r="A52" s="4" t="str">
        <f t="shared" si="7"/>
        <v>Московский</v>
      </c>
      <c r="B52" s="12" t="str">
        <f t="shared" si="7"/>
        <v>ГБОУ гимназия №526</v>
      </c>
      <c r="C52" s="6">
        <f t="shared" si="7"/>
        <v>11526</v>
      </c>
      <c r="D52" s="6" t="str">
        <f t="shared" si="7"/>
        <v>Гимназия</v>
      </c>
      <c r="E52" s="8" t="str">
        <f t="shared" si="7"/>
        <v>3б</v>
      </c>
      <c r="F52" s="8">
        <f t="shared" si="7"/>
        <v>111</v>
      </c>
      <c r="G52" s="8">
        <f t="shared" si="7"/>
        <v>107</v>
      </c>
      <c r="H52" s="8">
        <f t="shared" si="3"/>
        <v>11526049</v>
      </c>
      <c r="I52" s="9"/>
      <c r="J52" s="9">
        <v>2</v>
      </c>
      <c r="K52" s="10"/>
      <c r="L52" s="10">
        <v>1</v>
      </c>
      <c r="M52" s="9"/>
      <c r="N52" s="9">
        <v>1</v>
      </c>
      <c r="O52" s="10"/>
      <c r="P52" s="10">
        <v>2</v>
      </c>
      <c r="Q52" s="9"/>
      <c r="R52" s="9">
        <v>2</v>
      </c>
      <c r="S52" s="10">
        <v>1</v>
      </c>
      <c r="T52" s="10"/>
      <c r="U52" s="9"/>
      <c r="V52" s="9">
        <v>0</v>
      </c>
      <c r="W52" s="10"/>
      <c r="X52" s="10">
        <v>2</v>
      </c>
      <c r="Y52" s="9">
        <v>1</v>
      </c>
      <c r="Z52" s="9"/>
      <c r="AA52" s="11">
        <f t="shared" si="1"/>
        <v>12</v>
      </c>
    </row>
    <row r="53" spans="1:27" ht="30" customHeight="1" x14ac:dyDescent="0.25">
      <c r="A53" s="4" t="str">
        <f t="shared" si="7"/>
        <v>Московский</v>
      </c>
      <c r="B53" s="12" t="str">
        <f t="shared" si="7"/>
        <v>ГБОУ гимназия №526</v>
      </c>
      <c r="C53" s="6">
        <f t="shared" si="7"/>
        <v>11526</v>
      </c>
      <c r="D53" s="6" t="str">
        <f t="shared" si="7"/>
        <v>Гимназия</v>
      </c>
      <c r="E53" s="8" t="str">
        <f t="shared" si="7"/>
        <v>3б</v>
      </c>
      <c r="F53" s="8">
        <f t="shared" si="7"/>
        <v>111</v>
      </c>
      <c r="G53" s="8">
        <f t="shared" si="7"/>
        <v>107</v>
      </c>
      <c r="H53" s="8">
        <f t="shared" si="3"/>
        <v>11526050</v>
      </c>
      <c r="I53" s="9">
        <v>2</v>
      </c>
      <c r="J53" s="9"/>
      <c r="K53" s="10">
        <v>1</v>
      </c>
      <c r="L53" s="10"/>
      <c r="M53" s="9">
        <v>1</v>
      </c>
      <c r="N53" s="9"/>
      <c r="O53" s="10">
        <v>2</v>
      </c>
      <c r="P53" s="10"/>
      <c r="Q53" s="9">
        <v>1</v>
      </c>
      <c r="R53" s="9"/>
      <c r="S53" s="10">
        <v>1</v>
      </c>
      <c r="T53" s="10"/>
      <c r="U53" s="9">
        <v>1</v>
      </c>
      <c r="V53" s="9"/>
      <c r="W53" s="10">
        <v>2</v>
      </c>
      <c r="X53" s="10"/>
      <c r="Y53" s="9">
        <v>1</v>
      </c>
      <c r="Z53" s="9"/>
      <c r="AA53" s="11">
        <f t="shared" si="1"/>
        <v>12</v>
      </c>
    </row>
    <row r="54" spans="1:27" ht="30" customHeight="1" x14ac:dyDescent="0.25">
      <c r="A54" s="4" t="str">
        <f t="shared" ref="A54:G69" si="8">A53</f>
        <v>Московский</v>
      </c>
      <c r="B54" s="12" t="str">
        <f t="shared" si="8"/>
        <v>ГБОУ гимназия №526</v>
      </c>
      <c r="C54" s="6">
        <f t="shared" si="8"/>
        <v>11526</v>
      </c>
      <c r="D54" s="6" t="str">
        <f t="shared" si="8"/>
        <v>Гимназия</v>
      </c>
      <c r="E54" s="8" t="str">
        <f t="shared" si="8"/>
        <v>3б</v>
      </c>
      <c r="F54" s="8">
        <f t="shared" si="8"/>
        <v>111</v>
      </c>
      <c r="G54" s="8">
        <f t="shared" si="8"/>
        <v>107</v>
      </c>
      <c r="H54" s="8">
        <f t="shared" si="3"/>
        <v>11526051</v>
      </c>
      <c r="I54" s="9"/>
      <c r="J54" s="9">
        <v>2</v>
      </c>
      <c r="K54" s="10">
        <v>1</v>
      </c>
      <c r="L54" s="10"/>
      <c r="M54" s="9">
        <v>1</v>
      </c>
      <c r="N54" s="9"/>
      <c r="O54" s="10"/>
      <c r="P54" s="10">
        <v>2</v>
      </c>
      <c r="Q54" s="9"/>
      <c r="R54" s="9">
        <v>2</v>
      </c>
      <c r="S54" s="10"/>
      <c r="T54" s="10">
        <v>1</v>
      </c>
      <c r="U54" s="9">
        <v>1</v>
      </c>
      <c r="V54" s="9"/>
      <c r="W54" s="10">
        <v>2</v>
      </c>
      <c r="X54" s="10"/>
      <c r="Y54" s="9">
        <v>1</v>
      </c>
      <c r="Z54" s="9"/>
      <c r="AA54" s="11">
        <f t="shared" si="1"/>
        <v>13</v>
      </c>
    </row>
    <row r="55" spans="1:27" ht="30" customHeight="1" x14ac:dyDescent="0.25">
      <c r="A55" s="4" t="str">
        <f t="shared" si="8"/>
        <v>Московский</v>
      </c>
      <c r="B55" s="12" t="str">
        <f t="shared" si="8"/>
        <v>ГБОУ гимназия №526</v>
      </c>
      <c r="C55" s="6">
        <f t="shared" si="8"/>
        <v>11526</v>
      </c>
      <c r="D55" s="6" t="str">
        <f t="shared" si="8"/>
        <v>Гимназия</v>
      </c>
      <c r="E55" s="8" t="str">
        <f t="shared" si="8"/>
        <v>3б</v>
      </c>
      <c r="F55" s="8">
        <f t="shared" si="8"/>
        <v>111</v>
      </c>
      <c r="G55" s="8">
        <f t="shared" si="8"/>
        <v>107</v>
      </c>
      <c r="H55" s="8">
        <f t="shared" si="3"/>
        <v>11526052</v>
      </c>
      <c r="I55" s="9">
        <v>1</v>
      </c>
      <c r="J55" s="9"/>
      <c r="K55" s="10">
        <v>1</v>
      </c>
      <c r="L55" s="10"/>
      <c r="M55" s="9">
        <v>1</v>
      </c>
      <c r="N55" s="9"/>
      <c r="O55" s="10">
        <v>2</v>
      </c>
      <c r="P55" s="10"/>
      <c r="Q55" s="9">
        <v>1</v>
      </c>
      <c r="R55" s="9"/>
      <c r="S55" s="10">
        <v>1</v>
      </c>
      <c r="T55" s="10"/>
      <c r="U55" s="9">
        <v>1</v>
      </c>
      <c r="V55" s="9"/>
      <c r="W55" s="10">
        <v>2</v>
      </c>
      <c r="X55" s="10"/>
      <c r="Y55" s="9">
        <v>1</v>
      </c>
      <c r="Z55" s="9"/>
      <c r="AA55" s="11">
        <f t="shared" si="1"/>
        <v>11</v>
      </c>
    </row>
    <row r="56" spans="1:27" ht="30" customHeight="1" x14ac:dyDescent="0.25">
      <c r="A56" s="4" t="str">
        <f t="shared" si="8"/>
        <v>Московский</v>
      </c>
      <c r="B56" s="12" t="str">
        <f t="shared" si="8"/>
        <v>ГБОУ гимназия №526</v>
      </c>
      <c r="C56" s="6">
        <f t="shared" si="8"/>
        <v>11526</v>
      </c>
      <c r="D56" s="6" t="str">
        <f t="shared" si="8"/>
        <v>Гимназия</v>
      </c>
      <c r="E56" s="8" t="str">
        <f t="shared" si="8"/>
        <v>3б</v>
      </c>
      <c r="F56" s="8">
        <f t="shared" si="8"/>
        <v>111</v>
      </c>
      <c r="G56" s="8">
        <f t="shared" si="8"/>
        <v>107</v>
      </c>
      <c r="H56" s="8">
        <f t="shared" si="3"/>
        <v>11526053</v>
      </c>
      <c r="I56" s="9"/>
      <c r="J56" s="9">
        <v>2</v>
      </c>
      <c r="K56" s="10">
        <v>1</v>
      </c>
      <c r="L56" s="10"/>
      <c r="M56" s="9">
        <v>1</v>
      </c>
      <c r="N56" s="9"/>
      <c r="O56" s="10">
        <v>2</v>
      </c>
      <c r="P56" s="10"/>
      <c r="Q56" s="9">
        <v>2</v>
      </c>
      <c r="R56" s="9"/>
      <c r="S56" s="10">
        <v>1</v>
      </c>
      <c r="T56" s="10"/>
      <c r="U56" s="9"/>
      <c r="V56" s="9">
        <v>0</v>
      </c>
      <c r="W56" s="10">
        <v>2</v>
      </c>
      <c r="X56" s="10"/>
      <c r="Y56" s="9">
        <v>1</v>
      </c>
      <c r="Z56" s="9"/>
      <c r="AA56" s="11">
        <f t="shared" si="1"/>
        <v>12</v>
      </c>
    </row>
    <row r="57" spans="1:27" ht="30" customHeight="1" x14ac:dyDescent="0.25">
      <c r="A57" s="4" t="str">
        <f t="shared" si="8"/>
        <v>Московский</v>
      </c>
      <c r="B57" s="12" t="str">
        <f t="shared" si="8"/>
        <v>ГБОУ гимназия №526</v>
      </c>
      <c r="C57" s="6">
        <f t="shared" si="8"/>
        <v>11526</v>
      </c>
      <c r="D57" s="6" t="str">
        <f t="shared" si="8"/>
        <v>Гимназия</v>
      </c>
      <c r="E57" s="8" t="str">
        <f t="shared" si="8"/>
        <v>3б</v>
      </c>
      <c r="F57" s="8">
        <f t="shared" si="8"/>
        <v>111</v>
      </c>
      <c r="G57" s="8">
        <f t="shared" si="8"/>
        <v>107</v>
      </c>
      <c r="H57" s="8">
        <f t="shared" si="3"/>
        <v>11526054</v>
      </c>
      <c r="I57" s="9"/>
      <c r="J57" s="9">
        <v>2</v>
      </c>
      <c r="K57" s="10">
        <v>1</v>
      </c>
      <c r="L57" s="10"/>
      <c r="M57" s="9">
        <v>1</v>
      </c>
      <c r="N57" s="9"/>
      <c r="O57" s="10">
        <v>2</v>
      </c>
      <c r="P57" s="10"/>
      <c r="Q57" s="9"/>
      <c r="R57" s="9">
        <v>2</v>
      </c>
      <c r="S57" s="10"/>
      <c r="T57" s="10">
        <v>1</v>
      </c>
      <c r="U57" s="9">
        <v>1</v>
      </c>
      <c r="V57" s="9"/>
      <c r="W57" s="10">
        <v>2</v>
      </c>
      <c r="X57" s="10"/>
      <c r="Y57" s="9">
        <v>1</v>
      </c>
      <c r="Z57" s="9"/>
      <c r="AA57" s="11">
        <f t="shared" si="1"/>
        <v>13</v>
      </c>
    </row>
    <row r="58" spans="1:27" ht="30" customHeight="1" x14ac:dyDescent="0.25">
      <c r="A58" s="4" t="str">
        <f t="shared" si="8"/>
        <v>Московский</v>
      </c>
      <c r="B58" s="12" t="str">
        <f t="shared" si="8"/>
        <v>ГБОУ гимназия №526</v>
      </c>
      <c r="C58" s="6">
        <f t="shared" si="8"/>
        <v>11526</v>
      </c>
      <c r="D58" s="6" t="str">
        <f t="shared" si="8"/>
        <v>Гимназия</v>
      </c>
      <c r="E58" s="8" t="str">
        <f t="shared" si="8"/>
        <v>3б</v>
      </c>
      <c r="F58" s="8">
        <f t="shared" si="8"/>
        <v>111</v>
      </c>
      <c r="G58" s="8">
        <f t="shared" si="8"/>
        <v>107</v>
      </c>
      <c r="H58" s="8">
        <f t="shared" si="3"/>
        <v>11526055</v>
      </c>
      <c r="I58" s="9"/>
      <c r="J58" s="9">
        <v>2</v>
      </c>
      <c r="K58" s="10">
        <v>1</v>
      </c>
      <c r="L58" s="10"/>
      <c r="M58" s="9"/>
      <c r="N58" s="9">
        <v>1</v>
      </c>
      <c r="O58" s="10"/>
      <c r="P58" s="10">
        <v>2</v>
      </c>
      <c r="Q58" s="9">
        <v>2</v>
      </c>
      <c r="R58" s="9"/>
      <c r="S58" s="10">
        <v>1</v>
      </c>
      <c r="T58" s="10"/>
      <c r="U58" s="9"/>
      <c r="V58" s="9">
        <v>0</v>
      </c>
      <c r="W58" s="10">
        <v>1</v>
      </c>
      <c r="X58" s="10"/>
      <c r="Y58" s="9"/>
      <c r="Z58" s="9">
        <v>1</v>
      </c>
      <c r="AA58" s="11">
        <f t="shared" si="1"/>
        <v>11</v>
      </c>
    </row>
    <row r="59" spans="1:27" ht="30" customHeight="1" x14ac:dyDescent="0.25">
      <c r="A59" s="4" t="str">
        <f t="shared" si="8"/>
        <v>Московский</v>
      </c>
      <c r="B59" s="12" t="str">
        <f t="shared" si="8"/>
        <v>ГБОУ гимназия №526</v>
      </c>
      <c r="C59" s="6">
        <f t="shared" si="8"/>
        <v>11526</v>
      </c>
      <c r="D59" s="6" t="str">
        <f t="shared" si="8"/>
        <v>Гимназия</v>
      </c>
      <c r="E59" s="8" t="str">
        <f t="shared" si="8"/>
        <v>3б</v>
      </c>
      <c r="F59" s="8">
        <f t="shared" si="8"/>
        <v>111</v>
      </c>
      <c r="G59" s="8">
        <f t="shared" si="8"/>
        <v>107</v>
      </c>
      <c r="H59" s="8">
        <f t="shared" si="3"/>
        <v>11526056</v>
      </c>
      <c r="I59" s="9">
        <v>2</v>
      </c>
      <c r="J59" s="9"/>
      <c r="K59" s="10">
        <v>1</v>
      </c>
      <c r="L59" s="10"/>
      <c r="M59" s="9"/>
      <c r="N59" s="9">
        <v>1</v>
      </c>
      <c r="O59" s="10"/>
      <c r="P59" s="10">
        <v>2</v>
      </c>
      <c r="Q59" s="9"/>
      <c r="R59" s="9">
        <v>2</v>
      </c>
      <c r="S59" s="10">
        <v>1</v>
      </c>
      <c r="T59" s="10"/>
      <c r="U59" s="9">
        <v>1</v>
      </c>
      <c r="V59" s="9"/>
      <c r="W59" s="10">
        <v>2</v>
      </c>
      <c r="X59" s="10"/>
      <c r="Y59" s="9">
        <v>1</v>
      </c>
      <c r="Z59" s="9"/>
      <c r="AA59" s="11">
        <f t="shared" si="1"/>
        <v>13</v>
      </c>
    </row>
    <row r="60" spans="1:27" ht="30" customHeight="1" x14ac:dyDescent="0.25">
      <c r="A60" s="4" t="str">
        <f t="shared" si="8"/>
        <v>Московский</v>
      </c>
      <c r="B60" s="12" t="str">
        <f t="shared" si="8"/>
        <v>ГБОУ гимназия №526</v>
      </c>
      <c r="C60" s="6">
        <f t="shared" si="8"/>
        <v>11526</v>
      </c>
      <c r="D60" s="6" t="str">
        <f t="shared" si="8"/>
        <v>Гимназия</v>
      </c>
      <c r="E60" s="13" t="s">
        <v>25</v>
      </c>
      <c r="F60" s="8">
        <f t="shared" si="8"/>
        <v>111</v>
      </c>
      <c r="G60" s="8">
        <f t="shared" si="8"/>
        <v>107</v>
      </c>
      <c r="H60" s="8">
        <f t="shared" si="3"/>
        <v>11526057</v>
      </c>
      <c r="I60" s="9"/>
      <c r="J60" s="9">
        <v>2</v>
      </c>
      <c r="K60" s="10">
        <v>1</v>
      </c>
      <c r="L60" s="10"/>
      <c r="M60" s="9"/>
      <c r="N60" s="9">
        <v>1</v>
      </c>
      <c r="O60" s="10"/>
      <c r="P60" s="10">
        <v>2</v>
      </c>
      <c r="Q60" s="9">
        <v>1</v>
      </c>
      <c r="R60" s="9"/>
      <c r="S60" s="10">
        <v>1</v>
      </c>
      <c r="T60" s="10"/>
      <c r="U60" s="9">
        <v>0</v>
      </c>
      <c r="V60" s="9"/>
      <c r="W60" s="10">
        <v>2</v>
      </c>
      <c r="X60" s="10"/>
      <c r="Y60" s="9">
        <v>1</v>
      </c>
      <c r="Z60" s="9"/>
      <c r="AA60" s="11">
        <f t="shared" si="1"/>
        <v>11</v>
      </c>
    </row>
    <row r="61" spans="1:27" ht="30" customHeight="1" x14ac:dyDescent="0.25">
      <c r="A61" s="4" t="str">
        <f t="shared" si="8"/>
        <v>Московский</v>
      </c>
      <c r="B61" s="12" t="str">
        <f t="shared" si="8"/>
        <v>ГБОУ гимназия №526</v>
      </c>
      <c r="C61" s="6">
        <f t="shared" si="8"/>
        <v>11526</v>
      </c>
      <c r="D61" s="6" t="str">
        <f t="shared" si="8"/>
        <v>Гимназия</v>
      </c>
      <c r="E61" s="8" t="str">
        <f t="shared" si="8"/>
        <v>3в</v>
      </c>
      <c r="F61" s="8">
        <f t="shared" si="8"/>
        <v>111</v>
      </c>
      <c r="G61" s="8">
        <f t="shared" si="8"/>
        <v>107</v>
      </c>
      <c r="H61" s="8">
        <f t="shared" si="3"/>
        <v>11526058</v>
      </c>
      <c r="I61" s="9">
        <v>2</v>
      </c>
      <c r="J61" s="9"/>
      <c r="K61" s="10">
        <v>0</v>
      </c>
      <c r="L61" s="10"/>
      <c r="M61" s="9">
        <v>1</v>
      </c>
      <c r="N61" s="9"/>
      <c r="O61" s="10">
        <v>2</v>
      </c>
      <c r="P61" s="10"/>
      <c r="Q61" s="9">
        <v>2</v>
      </c>
      <c r="R61" s="9"/>
      <c r="S61" s="10">
        <v>1</v>
      </c>
      <c r="T61" s="10"/>
      <c r="U61" s="9">
        <v>1</v>
      </c>
      <c r="V61" s="9"/>
      <c r="W61" s="10">
        <v>2</v>
      </c>
      <c r="X61" s="10"/>
      <c r="Y61" s="9">
        <v>1</v>
      </c>
      <c r="Z61" s="9"/>
      <c r="AA61" s="11">
        <f t="shared" si="1"/>
        <v>12</v>
      </c>
    </row>
    <row r="62" spans="1:27" ht="30" customHeight="1" x14ac:dyDescent="0.25">
      <c r="A62" s="4" t="str">
        <f t="shared" si="8"/>
        <v>Московский</v>
      </c>
      <c r="B62" s="12" t="str">
        <f t="shared" si="8"/>
        <v>ГБОУ гимназия №526</v>
      </c>
      <c r="C62" s="6">
        <f t="shared" si="8"/>
        <v>11526</v>
      </c>
      <c r="D62" s="6" t="str">
        <f t="shared" si="8"/>
        <v>Гимназия</v>
      </c>
      <c r="E62" s="8" t="str">
        <f t="shared" si="8"/>
        <v>3в</v>
      </c>
      <c r="F62" s="8">
        <f t="shared" si="8"/>
        <v>111</v>
      </c>
      <c r="G62" s="8">
        <f t="shared" si="8"/>
        <v>107</v>
      </c>
      <c r="H62" s="8">
        <f t="shared" si="3"/>
        <v>11526059</v>
      </c>
      <c r="I62" s="9">
        <v>2</v>
      </c>
      <c r="J62" s="9"/>
      <c r="K62" s="10">
        <v>0</v>
      </c>
      <c r="L62" s="10"/>
      <c r="M62" s="9"/>
      <c r="N62" s="9">
        <v>0</v>
      </c>
      <c r="O62" s="10"/>
      <c r="P62" s="10">
        <v>2</v>
      </c>
      <c r="Q62" s="9">
        <v>1</v>
      </c>
      <c r="R62" s="9"/>
      <c r="S62" s="10">
        <v>1</v>
      </c>
      <c r="T62" s="10"/>
      <c r="U62" s="9">
        <v>0</v>
      </c>
      <c r="V62" s="9"/>
      <c r="W62" s="10"/>
      <c r="X62" s="10">
        <v>2</v>
      </c>
      <c r="Y62" s="9">
        <v>1</v>
      </c>
      <c r="Z62" s="9"/>
      <c r="AA62" s="11">
        <f t="shared" si="1"/>
        <v>9</v>
      </c>
    </row>
    <row r="63" spans="1:27" ht="30" customHeight="1" x14ac:dyDescent="0.25">
      <c r="A63" s="4" t="str">
        <f t="shared" si="8"/>
        <v>Московский</v>
      </c>
      <c r="B63" s="12" t="str">
        <f t="shared" si="8"/>
        <v>ГБОУ гимназия №526</v>
      </c>
      <c r="C63" s="6">
        <f t="shared" si="8"/>
        <v>11526</v>
      </c>
      <c r="D63" s="6" t="str">
        <f t="shared" si="8"/>
        <v>Гимназия</v>
      </c>
      <c r="E63" s="8" t="str">
        <f t="shared" si="8"/>
        <v>3в</v>
      </c>
      <c r="F63" s="8">
        <f t="shared" si="8"/>
        <v>111</v>
      </c>
      <c r="G63" s="8">
        <f t="shared" si="8"/>
        <v>107</v>
      </c>
      <c r="H63" s="8">
        <f t="shared" si="3"/>
        <v>11526060</v>
      </c>
      <c r="I63" s="9"/>
      <c r="J63" s="9">
        <v>2</v>
      </c>
      <c r="K63" s="10">
        <v>1</v>
      </c>
      <c r="L63" s="10"/>
      <c r="M63" s="9">
        <v>1</v>
      </c>
      <c r="N63" s="9"/>
      <c r="O63" s="10">
        <v>2</v>
      </c>
      <c r="P63" s="10"/>
      <c r="Q63" s="9">
        <v>2</v>
      </c>
      <c r="R63" s="9"/>
      <c r="S63" s="10">
        <v>1</v>
      </c>
      <c r="T63" s="10"/>
      <c r="U63" s="9">
        <v>0</v>
      </c>
      <c r="V63" s="9"/>
      <c r="W63" s="10">
        <v>2</v>
      </c>
      <c r="X63" s="10"/>
      <c r="Y63" s="9">
        <v>1</v>
      </c>
      <c r="Z63" s="9"/>
      <c r="AA63" s="11">
        <f t="shared" si="1"/>
        <v>12</v>
      </c>
    </row>
    <row r="64" spans="1:27" ht="30" customHeight="1" x14ac:dyDescent="0.25">
      <c r="A64" s="4" t="str">
        <f t="shared" si="8"/>
        <v>Московский</v>
      </c>
      <c r="B64" s="12" t="str">
        <f t="shared" si="8"/>
        <v>ГБОУ гимназия №526</v>
      </c>
      <c r="C64" s="6">
        <f t="shared" si="8"/>
        <v>11526</v>
      </c>
      <c r="D64" s="6" t="str">
        <f t="shared" si="8"/>
        <v>Гимназия</v>
      </c>
      <c r="E64" s="8" t="str">
        <f t="shared" si="8"/>
        <v>3в</v>
      </c>
      <c r="F64" s="8">
        <f t="shared" si="8"/>
        <v>111</v>
      </c>
      <c r="G64" s="8">
        <f t="shared" si="8"/>
        <v>107</v>
      </c>
      <c r="H64" s="8">
        <f t="shared" si="3"/>
        <v>11526061</v>
      </c>
      <c r="I64" s="9">
        <v>2</v>
      </c>
      <c r="J64" s="9"/>
      <c r="K64" s="10"/>
      <c r="L64" s="10">
        <v>1</v>
      </c>
      <c r="M64" s="9">
        <v>1</v>
      </c>
      <c r="N64" s="9"/>
      <c r="O64" s="10"/>
      <c r="P64" s="10">
        <v>2</v>
      </c>
      <c r="Q64" s="9">
        <v>1</v>
      </c>
      <c r="R64" s="9"/>
      <c r="S64" s="10">
        <v>0</v>
      </c>
      <c r="T64" s="10"/>
      <c r="U64" s="9"/>
      <c r="V64" s="9">
        <v>0</v>
      </c>
      <c r="W64" s="10">
        <v>2</v>
      </c>
      <c r="X64" s="10"/>
      <c r="Y64" s="9">
        <v>0</v>
      </c>
      <c r="Z64" s="9"/>
      <c r="AA64" s="11">
        <f t="shared" si="1"/>
        <v>9</v>
      </c>
    </row>
    <row r="65" spans="1:27" ht="30" customHeight="1" x14ac:dyDescent="0.25">
      <c r="A65" s="4" t="str">
        <f t="shared" si="8"/>
        <v>Московский</v>
      </c>
      <c r="B65" s="12" t="str">
        <f t="shared" si="8"/>
        <v>ГБОУ гимназия №526</v>
      </c>
      <c r="C65" s="6">
        <f t="shared" si="8"/>
        <v>11526</v>
      </c>
      <c r="D65" s="6" t="str">
        <f t="shared" si="8"/>
        <v>Гимназия</v>
      </c>
      <c r="E65" s="8" t="str">
        <f t="shared" si="8"/>
        <v>3в</v>
      </c>
      <c r="F65" s="8">
        <f t="shared" si="8"/>
        <v>111</v>
      </c>
      <c r="G65" s="8">
        <f t="shared" si="8"/>
        <v>107</v>
      </c>
      <c r="H65" s="8">
        <f t="shared" si="3"/>
        <v>11526062</v>
      </c>
      <c r="I65" s="9"/>
      <c r="J65" s="9">
        <v>1</v>
      </c>
      <c r="K65" s="10">
        <v>1</v>
      </c>
      <c r="L65" s="10"/>
      <c r="M65" s="9"/>
      <c r="N65" s="9">
        <v>0</v>
      </c>
      <c r="O65" s="10"/>
      <c r="P65" s="10">
        <v>2</v>
      </c>
      <c r="Q65" s="9">
        <v>1</v>
      </c>
      <c r="R65" s="9"/>
      <c r="S65" s="10">
        <v>1</v>
      </c>
      <c r="T65" s="10"/>
      <c r="U65" s="9"/>
      <c r="V65" s="9">
        <v>1</v>
      </c>
      <c r="W65" s="10">
        <v>0</v>
      </c>
      <c r="X65" s="10"/>
      <c r="Y65" s="9">
        <v>1</v>
      </c>
      <c r="Z65" s="9"/>
      <c r="AA65" s="11">
        <f t="shared" si="1"/>
        <v>8</v>
      </c>
    </row>
    <row r="66" spans="1:27" ht="30" customHeight="1" x14ac:dyDescent="0.25">
      <c r="A66" s="4" t="str">
        <f t="shared" si="8"/>
        <v>Московский</v>
      </c>
      <c r="B66" s="12" t="str">
        <f t="shared" si="8"/>
        <v>ГБОУ гимназия №526</v>
      </c>
      <c r="C66" s="6">
        <f t="shared" si="8"/>
        <v>11526</v>
      </c>
      <c r="D66" s="6" t="str">
        <f t="shared" si="8"/>
        <v>Гимназия</v>
      </c>
      <c r="E66" s="8" t="str">
        <f t="shared" si="8"/>
        <v>3в</v>
      </c>
      <c r="F66" s="8">
        <f t="shared" si="8"/>
        <v>111</v>
      </c>
      <c r="G66" s="8">
        <f t="shared" si="8"/>
        <v>107</v>
      </c>
      <c r="H66" s="8">
        <f t="shared" si="3"/>
        <v>11526063</v>
      </c>
      <c r="I66" s="9"/>
      <c r="J66" s="9">
        <v>1</v>
      </c>
      <c r="K66" s="10">
        <v>1</v>
      </c>
      <c r="L66" s="10"/>
      <c r="M66" s="9">
        <v>1</v>
      </c>
      <c r="N66" s="9"/>
      <c r="O66" s="10">
        <v>2</v>
      </c>
      <c r="P66" s="10"/>
      <c r="Q66" s="9">
        <v>1</v>
      </c>
      <c r="R66" s="9"/>
      <c r="S66" s="10">
        <v>1</v>
      </c>
      <c r="T66" s="10"/>
      <c r="U66" s="9">
        <v>0</v>
      </c>
      <c r="V66" s="9"/>
      <c r="W66" s="10">
        <v>1</v>
      </c>
      <c r="X66" s="10"/>
      <c r="Y66" s="9">
        <v>1</v>
      </c>
      <c r="Z66" s="9"/>
      <c r="AA66" s="11">
        <f t="shared" si="1"/>
        <v>9</v>
      </c>
    </row>
    <row r="67" spans="1:27" ht="30" customHeight="1" x14ac:dyDescent="0.25">
      <c r="A67" s="4" t="str">
        <f t="shared" si="8"/>
        <v>Московский</v>
      </c>
      <c r="B67" s="12" t="str">
        <f t="shared" si="8"/>
        <v>ГБОУ гимназия №526</v>
      </c>
      <c r="C67" s="6">
        <f t="shared" si="8"/>
        <v>11526</v>
      </c>
      <c r="D67" s="6" t="str">
        <f t="shared" si="8"/>
        <v>Гимназия</v>
      </c>
      <c r="E67" s="8" t="str">
        <f t="shared" si="8"/>
        <v>3в</v>
      </c>
      <c r="F67" s="8">
        <f t="shared" si="8"/>
        <v>111</v>
      </c>
      <c r="G67" s="8">
        <f t="shared" si="8"/>
        <v>107</v>
      </c>
      <c r="H67" s="8">
        <f t="shared" si="3"/>
        <v>11526064</v>
      </c>
      <c r="I67" s="9">
        <v>1</v>
      </c>
      <c r="J67" s="9"/>
      <c r="K67" s="10">
        <v>0</v>
      </c>
      <c r="L67" s="10"/>
      <c r="M67" s="9">
        <v>1</v>
      </c>
      <c r="N67" s="9"/>
      <c r="O67" s="10">
        <v>2</v>
      </c>
      <c r="P67" s="10"/>
      <c r="Q67" s="9"/>
      <c r="R67" s="9">
        <v>2</v>
      </c>
      <c r="S67" s="10">
        <v>0</v>
      </c>
      <c r="T67" s="10"/>
      <c r="U67" s="9"/>
      <c r="V67" s="9">
        <v>0</v>
      </c>
      <c r="W67" s="10">
        <v>2</v>
      </c>
      <c r="X67" s="10"/>
      <c r="Y67" s="9">
        <v>1</v>
      </c>
      <c r="Z67" s="9"/>
      <c r="AA67" s="11">
        <f t="shared" si="1"/>
        <v>9</v>
      </c>
    </row>
    <row r="68" spans="1:27" ht="30" customHeight="1" x14ac:dyDescent="0.25">
      <c r="A68" s="4" t="str">
        <f t="shared" si="8"/>
        <v>Московский</v>
      </c>
      <c r="B68" s="12" t="str">
        <f t="shared" si="8"/>
        <v>ГБОУ гимназия №526</v>
      </c>
      <c r="C68" s="6">
        <f t="shared" si="8"/>
        <v>11526</v>
      </c>
      <c r="D68" s="6" t="str">
        <f t="shared" si="8"/>
        <v>Гимназия</v>
      </c>
      <c r="E68" s="8" t="str">
        <f t="shared" si="8"/>
        <v>3в</v>
      </c>
      <c r="F68" s="8">
        <f t="shared" si="8"/>
        <v>111</v>
      </c>
      <c r="G68" s="8">
        <f t="shared" si="8"/>
        <v>107</v>
      </c>
      <c r="H68" s="8">
        <f t="shared" si="3"/>
        <v>11526065</v>
      </c>
      <c r="I68" s="9">
        <v>2</v>
      </c>
      <c r="J68" s="9"/>
      <c r="K68" s="10">
        <v>0</v>
      </c>
      <c r="L68" s="10"/>
      <c r="M68" s="9">
        <v>1</v>
      </c>
      <c r="N68" s="9"/>
      <c r="O68" s="10"/>
      <c r="P68" s="10">
        <v>1</v>
      </c>
      <c r="Q68" s="9">
        <v>2</v>
      </c>
      <c r="R68" s="9"/>
      <c r="S68" s="10">
        <v>1</v>
      </c>
      <c r="T68" s="10"/>
      <c r="U68" s="9"/>
      <c r="V68" s="9">
        <v>0</v>
      </c>
      <c r="W68" s="10">
        <v>1</v>
      </c>
      <c r="X68" s="10"/>
      <c r="Y68" s="9">
        <v>1</v>
      </c>
      <c r="Z68" s="9"/>
      <c r="AA68" s="11">
        <f t="shared" si="1"/>
        <v>9</v>
      </c>
    </row>
    <row r="69" spans="1:27" ht="30" customHeight="1" x14ac:dyDescent="0.25">
      <c r="A69" s="4" t="str">
        <f t="shared" si="8"/>
        <v>Московский</v>
      </c>
      <c r="B69" s="12" t="str">
        <f t="shared" si="8"/>
        <v>ГБОУ гимназия №526</v>
      </c>
      <c r="C69" s="6">
        <f t="shared" si="8"/>
        <v>11526</v>
      </c>
      <c r="D69" s="6" t="str">
        <f t="shared" si="8"/>
        <v>Гимназия</v>
      </c>
      <c r="E69" s="8" t="str">
        <f t="shared" si="8"/>
        <v>3в</v>
      </c>
      <c r="F69" s="8">
        <f t="shared" si="8"/>
        <v>111</v>
      </c>
      <c r="G69" s="8">
        <f t="shared" si="8"/>
        <v>107</v>
      </c>
      <c r="H69" s="8">
        <f t="shared" si="3"/>
        <v>11526066</v>
      </c>
      <c r="I69" s="9">
        <v>2</v>
      </c>
      <c r="J69" s="9"/>
      <c r="K69" s="10">
        <v>1</v>
      </c>
      <c r="L69" s="10"/>
      <c r="M69" s="9">
        <v>1</v>
      </c>
      <c r="N69" s="9"/>
      <c r="O69" s="10">
        <v>2</v>
      </c>
      <c r="P69" s="10"/>
      <c r="Q69" s="9">
        <v>1</v>
      </c>
      <c r="R69" s="9"/>
      <c r="S69" s="10">
        <v>1</v>
      </c>
      <c r="T69" s="10"/>
      <c r="U69" s="9">
        <v>0</v>
      </c>
      <c r="V69" s="9"/>
      <c r="W69" s="10">
        <v>2</v>
      </c>
      <c r="X69" s="10"/>
      <c r="Y69" s="9">
        <v>1</v>
      </c>
      <c r="Z69" s="9"/>
      <c r="AA69" s="11">
        <f t="shared" ref="AA69:AA110" si="9">IF(COUNTBLANK(I69:Z69)&lt;=9,SUM(I69:Z69),"Не писал")</f>
        <v>11</v>
      </c>
    </row>
    <row r="70" spans="1:27" ht="30" customHeight="1" x14ac:dyDescent="0.25">
      <c r="A70" s="4" t="str">
        <f t="shared" ref="A70:G85" si="10">A69</f>
        <v>Московский</v>
      </c>
      <c r="B70" s="12" t="str">
        <f t="shared" si="10"/>
        <v>ГБОУ гимназия №526</v>
      </c>
      <c r="C70" s="6">
        <f t="shared" si="10"/>
        <v>11526</v>
      </c>
      <c r="D70" s="6" t="str">
        <f t="shared" si="10"/>
        <v>Гимназия</v>
      </c>
      <c r="E70" s="8" t="str">
        <f t="shared" si="10"/>
        <v>3в</v>
      </c>
      <c r="F70" s="8">
        <f t="shared" si="10"/>
        <v>111</v>
      </c>
      <c r="G70" s="8">
        <f t="shared" si="10"/>
        <v>107</v>
      </c>
      <c r="H70" s="8">
        <f t="shared" ref="H70:H110" si="11">H69+1</f>
        <v>11526067</v>
      </c>
      <c r="I70" s="9"/>
      <c r="J70" s="9">
        <v>2</v>
      </c>
      <c r="K70" s="10"/>
      <c r="L70" s="10">
        <v>1</v>
      </c>
      <c r="M70" s="9"/>
      <c r="N70" s="9">
        <v>1</v>
      </c>
      <c r="O70" s="10">
        <v>2</v>
      </c>
      <c r="P70" s="10"/>
      <c r="Q70" s="9"/>
      <c r="R70" s="9">
        <v>2</v>
      </c>
      <c r="S70" s="10">
        <v>1</v>
      </c>
      <c r="T70" s="10"/>
      <c r="U70" s="9"/>
      <c r="V70" s="9">
        <v>0</v>
      </c>
      <c r="W70" s="10">
        <v>2</v>
      </c>
      <c r="X70" s="10"/>
      <c r="Y70" s="9">
        <v>1</v>
      </c>
      <c r="Z70" s="9"/>
      <c r="AA70" s="11">
        <f t="shared" si="9"/>
        <v>12</v>
      </c>
    </row>
    <row r="71" spans="1:27" ht="30" customHeight="1" x14ac:dyDescent="0.25">
      <c r="A71" s="4" t="str">
        <f t="shared" si="10"/>
        <v>Московский</v>
      </c>
      <c r="B71" s="12" t="str">
        <f t="shared" si="10"/>
        <v>ГБОУ гимназия №526</v>
      </c>
      <c r="C71" s="6">
        <f t="shared" si="10"/>
        <v>11526</v>
      </c>
      <c r="D71" s="6" t="str">
        <f t="shared" si="10"/>
        <v>Гимназия</v>
      </c>
      <c r="E71" s="8" t="str">
        <f t="shared" si="10"/>
        <v>3в</v>
      </c>
      <c r="F71" s="8">
        <f t="shared" si="10"/>
        <v>111</v>
      </c>
      <c r="G71" s="8">
        <f t="shared" si="10"/>
        <v>107</v>
      </c>
      <c r="H71" s="8">
        <f t="shared" si="11"/>
        <v>11526068</v>
      </c>
      <c r="I71" s="9"/>
      <c r="J71" s="9">
        <v>2</v>
      </c>
      <c r="K71" s="10">
        <v>1</v>
      </c>
      <c r="L71" s="10"/>
      <c r="M71" s="9">
        <v>1</v>
      </c>
      <c r="N71" s="9"/>
      <c r="O71" s="10">
        <v>2</v>
      </c>
      <c r="P71" s="10"/>
      <c r="Q71" s="9">
        <v>1</v>
      </c>
      <c r="R71" s="9"/>
      <c r="S71" s="10">
        <v>0</v>
      </c>
      <c r="T71" s="10"/>
      <c r="U71" s="9">
        <v>0</v>
      </c>
      <c r="V71" s="9"/>
      <c r="W71" s="10">
        <v>2</v>
      </c>
      <c r="X71" s="10"/>
      <c r="Y71" s="9">
        <v>1</v>
      </c>
      <c r="Z71" s="9"/>
      <c r="AA71" s="11">
        <f t="shared" si="9"/>
        <v>10</v>
      </c>
    </row>
    <row r="72" spans="1:27" ht="30" customHeight="1" x14ac:dyDescent="0.25">
      <c r="A72" s="4" t="str">
        <f t="shared" si="10"/>
        <v>Московский</v>
      </c>
      <c r="B72" s="12" t="str">
        <f t="shared" si="10"/>
        <v>ГБОУ гимназия №526</v>
      </c>
      <c r="C72" s="6">
        <f t="shared" si="10"/>
        <v>11526</v>
      </c>
      <c r="D72" s="6" t="str">
        <f t="shared" si="10"/>
        <v>Гимназия</v>
      </c>
      <c r="E72" s="8" t="str">
        <f t="shared" si="10"/>
        <v>3в</v>
      </c>
      <c r="F72" s="8">
        <f t="shared" si="10"/>
        <v>111</v>
      </c>
      <c r="G72" s="8">
        <f t="shared" si="10"/>
        <v>107</v>
      </c>
      <c r="H72" s="8">
        <f t="shared" si="11"/>
        <v>11526069</v>
      </c>
      <c r="I72" s="9">
        <v>2</v>
      </c>
      <c r="J72" s="9"/>
      <c r="K72" s="10">
        <v>1</v>
      </c>
      <c r="L72" s="10"/>
      <c r="M72" s="9">
        <v>1</v>
      </c>
      <c r="N72" s="9"/>
      <c r="O72" s="10">
        <v>2</v>
      </c>
      <c r="P72" s="10"/>
      <c r="Q72" s="9"/>
      <c r="R72" s="9">
        <v>2</v>
      </c>
      <c r="S72" s="10">
        <v>1</v>
      </c>
      <c r="T72" s="10"/>
      <c r="U72" s="9"/>
      <c r="V72" s="9">
        <v>0</v>
      </c>
      <c r="W72" s="10">
        <v>2</v>
      </c>
      <c r="X72" s="10"/>
      <c r="Y72" s="9">
        <v>1</v>
      </c>
      <c r="Z72" s="9"/>
      <c r="AA72" s="11">
        <f t="shared" si="9"/>
        <v>12</v>
      </c>
    </row>
    <row r="73" spans="1:27" ht="30" customHeight="1" x14ac:dyDescent="0.25">
      <c r="A73" s="4" t="str">
        <f t="shared" si="10"/>
        <v>Московский</v>
      </c>
      <c r="B73" s="12" t="str">
        <f t="shared" si="10"/>
        <v>ГБОУ гимназия №526</v>
      </c>
      <c r="C73" s="6">
        <f t="shared" si="10"/>
        <v>11526</v>
      </c>
      <c r="D73" s="6" t="str">
        <f t="shared" si="10"/>
        <v>Гимназия</v>
      </c>
      <c r="E73" s="8" t="str">
        <f t="shared" si="10"/>
        <v>3в</v>
      </c>
      <c r="F73" s="8">
        <f t="shared" si="10"/>
        <v>111</v>
      </c>
      <c r="G73" s="8">
        <f t="shared" si="10"/>
        <v>107</v>
      </c>
      <c r="H73" s="8">
        <f t="shared" si="11"/>
        <v>11526070</v>
      </c>
      <c r="I73" s="9">
        <v>2</v>
      </c>
      <c r="J73" s="9"/>
      <c r="K73" s="10"/>
      <c r="L73" s="10">
        <v>1</v>
      </c>
      <c r="M73" s="9">
        <v>1</v>
      </c>
      <c r="N73" s="9"/>
      <c r="O73" s="10">
        <v>2</v>
      </c>
      <c r="P73" s="10"/>
      <c r="Q73" s="9">
        <v>0</v>
      </c>
      <c r="R73" s="9"/>
      <c r="S73" s="10">
        <v>0</v>
      </c>
      <c r="T73" s="10"/>
      <c r="U73" s="9"/>
      <c r="V73" s="9">
        <v>1</v>
      </c>
      <c r="W73" s="10"/>
      <c r="X73" s="10">
        <v>2</v>
      </c>
      <c r="Y73" s="9"/>
      <c r="Z73" s="9">
        <v>0</v>
      </c>
      <c r="AA73" s="11">
        <f t="shared" si="9"/>
        <v>9</v>
      </c>
    </row>
    <row r="74" spans="1:27" ht="30" customHeight="1" x14ac:dyDescent="0.25">
      <c r="A74" s="4" t="str">
        <f t="shared" si="10"/>
        <v>Московский</v>
      </c>
      <c r="B74" s="12" t="str">
        <f t="shared" si="10"/>
        <v>ГБОУ гимназия №526</v>
      </c>
      <c r="C74" s="6">
        <f t="shared" si="10"/>
        <v>11526</v>
      </c>
      <c r="D74" s="6" t="str">
        <f t="shared" si="10"/>
        <v>Гимназия</v>
      </c>
      <c r="E74" s="8" t="str">
        <f t="shared" si="10"/>
        <v>3в</v>
      </c>
      <c r="F74" s="8">
        <f t="shared" si="10"/>
        <v>111</v>
      </c>
      <c r="G74" s="8">
        <f t="shared" si="10"/>
        <v>107</v>
      </c>
      <c r="H74" s="8">
        <f t="shared" si="11"/>
        <v>11526071</v>
      </c>
      <c r="I74" s="9"/>
      <c r="J74" s="9">
        <v>1</v>
      </c>
      <c r="K74" s="10">
        <v>1</v>
      </c>
      <c r="L74" s="10"/>
      <c r="M74" s="9"/>
      <c r="N74" s="9">
        <v>0</v>
      </c>
      <c r="O74" s="10"/>
      <c r="P74" s="10">
        <v>0</v>
      </c>
      <c r="Q74" s="9">
        <v>1</v>
      </c>
      <c r="R74" s="9"/>
      <c r="S74" s="10">
        <v>1</v>
      </c>
      <c r="T74" s="10"/>
      <c r="U74" s="9"/>
      <c r="V74" s="9">
        <v>0</v>
      </c>
      <c r="W74" s="10">
        <v>1</v>
      </c>
      <c r="X74" s="10"/>
      <c r="Y74" s="9">
        <v>1</v>
      </c>
      <c r="Z74" s="9"/>
      <c r="AA74" s="11">
        <f t="shared" si="9"/>
        <v>6</v>
      </c>
    </row>
    <row r="75" spans="1:27" ht="30" customHeight="1" x14ac:dyDescent="0.25">
      <c r="A75" s="4" t="str">
        <f t="shared" si="10"/>
        <v>Московский</v>
      </c>
      <c r="B75" s="12" t="str">
        <f t="shared" si="10"/>
        <v>ГБОУ гимназия №526</v>
      </c>
      <c r="C75" s="6">
        <f t="shared" si="10"/>
        <v>11526</v>
      </c>
      <c r="D75" s="6" t="str">
        <f t="shared" si="10"/>
        <v>Гимназия</v>
      </c>
      <c r="E75" s="8" t="str">
        <f t="shared" si="10"/>
        <v>3в</v>
      </c>
      <c r="F75" s="8">
        <f t="shared" si="10"/>
        <v>111</v>
      </c>
      <c r="G75" s="8">
        <f t="shared" si="10"/>
        <v>107</v>
      </c>
      <c r="H75" s="8">
        <f t="shared" si="11"/>
        <v>11526072</v>
      </c>
      <c r="I75" s="9">
        <v>2</v>
      </c>
      <c r="J75" s="9"/>
      <c r="K75" s="10">
        <v>1</v>
      </c>
      <c r="L75" s="10"/>
      <c r="M75" s="9"/>
      <c r="N75" s="9">
        <v>0</v>
      </c>
      <c r="O75" s="10"/>
      <c r="P75" s="10">
        <v>2</v>
      </c>
      <c r="Q75" s="9"/>
      <c r="R75" s="9">
        <v>2</v>
      </c>
      <c r="S75" s="10">
        <v>1</v>
      </c>
      <c r="T75" s="10"/>
      <c r="U75" s="9"/>
      <c r="V75" s="9">
        <v>1</v>
      </c>
      <c r="W75" s="10">
        <v>2</v>
      </c>
      <c r="X75" s="10"/>
      <c r="Y75" s="9"/>
      <c r="Z75" s="9">
        <v>1</v>
      </c>
      <c r="AA75" s="11">
        <f t="shared" si="9"/>
        <v>12</v>
      </c>
    </row>
    <row r="76" spans="1:27" ht="30" customHeight="1" x14ac:dyDescent="0.25">
      <c r="A76" s="4" t="str">
        <f t="shared" si="10"/>
        <v>Московский</v>
      </c>
      <c r="B76" s="12" t="str">
        <f t="shared" si="10"/>
        <v>ГБОУ гимназия №526</v>
      </c>
      <c r="C76" s="6">
        <f t="shared" si="10"/>
        <v>11526</v>
      </c>
      <c r="D76" s="6" t="str">
        <f t="shared" si="10"/>
        <v>Гимназия</v>
      </c>
      <c r="E76" s="8" t="str">
        <f t="shared" si="10"/>
        <v>3в</v>
      </c>
      <c r="F76" s="8">
        <f t="shared" si="10"/>
        <v>111</v>
      </c>
      <c r="G76" s="8">
        <f t="shared" si="10"/>
        <v>107</v>
      </c>
      <c r="H76" s="8">
        <f t="shared" si="11"/>
        <v>11526073</v>
      </c>
      <c r="I76" s="9">
        <v>2</v>
      </c>
      <c r="J76" s="9"/>
      <c r="K76" s="10">
        <v>1</v>
      </c>
      <c r="L76" s="10"/>
      <c r="M76" s="9">
        <v>1</v>
      </c>
      <c r="N76" s="9"/>
      <c r="O76" s="10"/>
      <c r="P76" s="10">
        <v>1</v>
      </c>
      <c r="Q76" s="9"/>
      <c r="R76" s="9">
        <v>2</v>
      </c>
      <c r="S76" s="10">
        <v>0</v>
      </c>
      <c r="T76" s="10"/>
      <c r="U76" s="9"/>
      <c r="V76" s="9">
        <v>1</v>
      </c>
      <c r="W76" s="10">
        <v>1</v>
      </c>
      <c r="X76" s="10"/>
      <c r="Y76" s="9">
        <v>1</v>
      </c>
      <c r="Z76" s="9"/>
      <c r="AA76" s="11">
        <f t="shared" si="9"/>
        <v>10</v>
      </c>
    </row>
    <row r="77" spans="1:27" ht="30" customHeight="1" x14ac:dyDescent="0.25">
      <c r="A77" s="4" t="str">
        <f t="shared" si="10"/>
        <v>Московский</v>
      </c>
      <c r="B77" s="12" t="str">
        <f t="shared" si="10"/>
        <v>ГБОУ гимназия №526</v>
      </c>
      <c r="C77" s="6">
        <f t="shared" si="10"/>
        <v>11526</v>
      </c>
      <c r="D77" s="6" t="str">
        <f t="shared" si="10"/>
        <v>Гимназия</v>
      </c>
      <c r="E77" s="8" t="str">
        <f t="shared" si="10"/>
        <v>3в</v>
      </c>
      <c r="F77" s="8">
        <f t="shared" si="10"/>
        <v>111</v>
      </c>
      <c r="G77" s="8">
        <f t="shared" si="10"/>
        <v>107</v>
      </c>
      <c r="H77" s="8">
        <f t="shared" si="11"/>
        <v>11526074</v>
      </c>
      <c r="I77" s="9"/>
      <c r="J77" s="9">
        <v>2</v>
      </c>
      <c r="K77" s="10">
        <v>1</v>
      </c>
      <c r="L77" s="10"/>
      <c r="M77" s="9"/>
      <c r="N77" s="9">
        <v>0</v>
      </c>
      <c r="O77" s="10">
        <v>1</v>
      </c>
      <c r="P77" s="10"/>
      <c r="Q77" s="9"/>
      <c r="R77" s="9">
        <v>2</v>
      </c>
      <c r="S77" s="10"/>
      <c r="T77" s="10">
        <v>0</v>
      </c>
      <c r="U77" s="9">
        <v>1</v>
      </c>
      <c r="V77" s="9"/>
      <c r="W77" s="10">
        <v>2</v>
      </c>
      <c r="X77" s="10"/>
      <c r="Y77" s="9">
        <v>1</v>
      </c>
      <c r="Z77" s="9"/>
      <c r="AA77" s="11">
        <f t="shared" si="9"/>
        <v>10</v>
      </c>
    </row>
    <row r="78" spans="1:27" ht="30" customHeight="1" x14ac:dyDescent="0.25">
      <c r="A78" s="4" t="str">
        <f t="shared" si="10"/>
        <v>Московский</v>
      </c>
      <c r="B78" s="12" t="str">
        <f t="shared" si="10"/>
        <v>ГБОУ гимназия №526</v>
      </c>
      <c r="C78" s="6">
        <f t="shared" si="10"/>
        <v>11526</v>
      </c>
      <c r="D78" s="6" t="str">
        <f t="shared" si="10"/>
        <v>Гимназия</v>
      </c>
      <c r="E78" s="8" t="str">
        <f t="shared" si="10"/>
        <v>3в</v>
      </c>
      <c r="F78" s="8">
        <f t="shared" si="10"/>
        <v>111</v>
      </c>
      <c r="G78" s="8">
        <f t="shared" si="10"/>
        <v>107</v>
      </c>
      <c r="H78" s="8">
        <f t="shared" si="11"/>
        <v>11526075</v>
      </c>
      <c r="I78" s="9"/>
      <c r="J78" s="9">
        <v>2</v>
      </c>
      <c r="K78" s="10">
        <v>1</v>
      </c>
      <c r="L78" s="10"/>
      <c r="M78" s="9">
        <v>1</v>
      </c>
      <c r="N78" s="9"/>
      <c r="O78" s="10"/>
      <c r="P78" s="10">
        <v>2</v>
      </c>
      <c r="Q78" s="9"/>
      <c r="R78" s="9">
        <v>2</v>
      </c>
      <c r="S78" s="10">
        <v>1</v>
      </c>
      <c r="T78" s="10"/>
      <c r="U78" s="9">
        <v>0</v>
      </c>
      <c r="V78" s="9"/>
      <c r="W78" s="10"/>
      <c r="X78" s="10">
        <v>2</v>
      </c>
      <c r="Y78" s="9">
        <v>1</v>
      </c>
      <c r="Z78" s="9"/>
      <c r="AA78" s="11">
        <f t="shared" si="9"/>
        <v>12</v>
      </c>
    </row>
    <row r="79" spans="1:27" ht="30" customHeight="1" x14ac:dyDescent="0.25">
      <c r="A79" s="4" t="str">
        <f t="shared" si="10"/>
        <v>Московский</v>
      </c>
      <c r="B79" s="12" t="str">
        <f t="shared" si="10"/>
        <v>ГБОУ гимназия №526</v>
      </c>
      <c r="C79" s="6">
        <f t="shared" si="10"/>
        <v>11526</v>
      </c>
      <c r="D79" s="6" t="str">
        <f t="shared" si="10"/>
        <v>Гимназия</v>
      </c>
      <c r="E79" s="8" t="str">
        <f t="shared" si="10"/>
        <v>3в</v>
      </c>
      <c r="F79" s="8">
        <f t="shared" si="10"/>
        <v>111</v>
      </c>
      <c r="G79" s="8">
        <f t="shared" si="10"/>
        <v>107</v>
      </c>
      <c r="H79" s="8">
        <f t="shared" si="11"/>
        <v>11526076</v>
      </c>
      <c r="I79" s="9">
        <v>0</v>
      </c>
      <c r="J79" s="9"/>
      <c r="K79" s="10">
        <v>1</v>
      </c>
      <c r="L79" s="10"/>
      <c r="M79" s="9">
        <v>1</v>
      </c>
      <c r="N79" s="9"/>
      <c r="O79" s="10">
        <v>2</v>
      </c>
      <c r="P79" s="10"/>
      <c r="Q79" s="9">
        <v>1</v>
      </c>
      <c r="R79" s="9"/>
      <c r="S79" s="10">
        <v>1</v>
      </c>
      <c r="T79" s="10"/>
      <c r="U79" s="9"/>
      <c r="V79" s="9">
        <v>1</v>
      </c>
      <c r="W79" s="10">
        <v>1</v>
      </c>
      <c r="X79" s="10"/>
      <c r="Y79" s="9">
        <v>1</v>
      </c>
      <c r="Z79" s="9"/>
      <c r="AA79" s="11">
        <f t="shared" si="9"/>
        <v>9</v>
      </c>
    </row>
    <row r="80" spans="1:27" ht="30" customHeight="1" x14ac:dyDescent="0.25">
      <c r="A80" s="4" t="str">
        <f t="shared" si="10"/>
        <v>Московский</v>
      </c>
      <c r="B80" s="12" t="str">
        <f t="shared" si="10"/>
        <v>ГБОУ гимназия №526</v>
      </c>
      <c r="C80" s="6">
        <f t="shared" si="10"/>
        <v>11526</v>
      </c>
      <c r="D80" s="6" t="str">
        <f t="shared" si="10"/>
        <v>Гимназия</v>
      </c>
      <c r="E80" s="8" t="str">
        <f t="shared" si="10"/>
        <v>3в</v>
      </c>
      <c r="F80" s="8">
        <f t="shared" si="10"/>
        <v>111</v>
      </c>
      <c r="G80" s="8">
        <f t="shared" si="10"/>
        <v>107</v>
      </c>
      <c r="H80" s="8">
        <f t="shared" si="11"/>
        <v>11526077</v>
      </c>
      <c r="I80" s="9"/>
      <c r="J80" s="9">
        <v>1</v>
      </c>
      <c r="K80" s="10">
        <v>1</v>
      </c>
      <c r="L80" s="10"/>
      <c r="M80" s="9"/>
      <c r="N80" s="9">
        <v>0</v>
      </c>
      <c r="O80" s="10"/>
      <c r="P80" s="10">
        <v>2</v>
      </c>
      <c r="Q80" s="9">
        <v>2</v>
      </c>
      <c r="R80" s="9"/>
      <c r="S80" s="10">
        <v>1</v>
      </c>
      <c r="T80" s="10"/>
      <c r="U80" s="9">
        <v>0</v>
      </c>
      <c r="V80" s="9"/>
      <c r="W80" s="10"/>
      <c r="X80" s="10">
        <v>2</v>
      </c>
      <c r="Y80" s="9">
        <v>1</v>
      </c>
      <c r="Z80" s="9"/>
      <c r="AA80" s="11">
        <f t="shared" si="9"/>
        <v>10</v>
      </c>
    </row>
    <row r="81" spans="1:27" ht="30" customHeight="1" x14ac:dyDescent="0.25">
      <c r="A81" s="4" t="str">
        <f t="shared" si="10"/>
        <v>Московский</v>
      </c>
      <c r="B81" s="12" t="str">
        <f t="shared" si="10"/>
        <v>ГБОУ гимназия №526</v>
      </c>
      <c r="C81" s="6">
        <f t="shared" si="10"/>
        <v>11526</v>
      </c>
      <c r="D81" s="6" t="str">
        <f t="shared" si="10"/>
        <v>Гимназия</v>
      </c>
      <c r="E81" s="8" t="str">
        <f t="shared" si="10"/>
        <v>3в</v>
      </c>
      <c r="F81" s="8">
        <f t="shared" si="10"/>
        <v>111</v>
      </c>
      <c r="G81" s="8">
        <f t="shared" si="10"/>
        <v>107</v>
      </c>
      <c r="H81" s="8">
        <f t="shared" si="11"/>
        <v>11526078</v>
      </c>
      <c r="I81" s="9"/>
      <c r="J81" s="9">
        <v>2</v>
      </c>
      <c r="K81" s="10"/>
      <c r="L81" s="10">
        <v>1</v>
      </c>
      <c r="M81" s="9">
        <v>1</v>
      </c>
      <c r="N81" s="9"/>
      <c r="O81" s="10">
        <v>2</v>
      </c>
      <c r="P81" s="10"/>
      <c r="Q81" s="9">
        <v>1</v>
      </c>
      <c r="R81" s="9"/>
      <c r="S81" s="10">
        <v>1</v>
      </c>
      <c r="T81" s="10"/>
      <c r="U81" s="9">
        <v>0</v>
      </c>
      <c r="V81" s="9"/>
      <c r="W81" s="10">
        <v>2</v>
      </c>
      <c r="X81" s="10"/>
      <c r="Y81" s="9">
        <v>1</v>
      </c>
      <c r="Z81" s="9"/>
      <c r="AA81" s="11">
        <f t="shared" si="9"/>
        <v>11</v>
      </c>
    </row>
    <row r="82" spans="1:27" ht="30" customHeight="1" x14ac:dyDescent="0.25">
      <c r="A82" s="4" t="str">
        <f t="shared" si="10"/>
        <v>Московский</v>
      </c>
      <c r="B82" s="12" t="str">
        <f t="shared" si="10"/>
        <v>ГБОУ гимназия №526</v>
      </c>
      <c r="C82" s="6">
        <f t="shared" si="10"/>
        <v>11526</v>
      </c>
      <c r="D82" s="6" t="str">
        <f t="shared" si="10"/>
        <v>Гимназия</v>
      </c>
      <c r="E82" s="8" t="str">
        <f t="shared" si="10"/>
        <v>3в</v>
      </c>
      <c r="F82" s="8">
        <f t="shared" si="10"/>
        <v>111</v>
      </c>
      <c r="G82" s="8">
        <f t="shared" si="10"/>
        <v>107</v>
      </c>
      <c r="H82" s="8">
        <f t="shared" si="11"/>
        <v>11526079</v>
      </c>
      <c r="I82" s="9"/>
      <c r="J82" s="9">
        <v>2</v>
      </c>
      <c r="K82" s="10"/>
      <c r="L82" s="10">
        <v>1</v>
      </c>
      <c r="M82" s="9">
        <v>1</v>
      </c>
      <c r="N82" s="9"/>
      <c r="O82" s="10">
        <v>2</v>
      </c>
      <c r="P82" s="10"/>
      <c r="Q82" s="9"/>
      <c r="R82" s="9">
        <v>2</v>
      </c>
      <c r="S82" s="10">
        <v>1</v>
      </c>
      <c r="T82" s="10"/>
      <c r="U82" s="9">
        <v>0</v>
      </c>
      <c r="V82" s="9"/>
      <c r="W82" s="10">
        <v>1</v>
      </c>
      <c r="X82" s="10"/>
      <c r="Y82" s="9">
        <v>1</v>
      </c>
      <c r="Z82" s="9"/>
      <c r="AA82" s="11">
        <f t="shared" si="9"/>
        <v>11</v>
      </c>
    </row>
    <row r="83" spans="1:27" ht="30" customHeight="1" x14ac:dyDescent="0.25">
      <c r="A83" s="4" t="str">
        <f t="shared" si="10"/>
        <v>Московский</v>
      </c>
      <c r="B83" s="12" t="str">
        <f t="shared" si="10"/>
        <v>ГБОУ гимназия №526</v>
      </c>
      <c r="C83" s="6">
        <f t="shared" si="10"/>
        <v>11526</v>
      </c>
      <c r="D83" s="6" t="str">
        <f t="shared" si="10"/>
        <v>Гимназия</v>
      </c>
      <c r="E83" s="8" t="str">
        <f t="shared" si="10"/>
        <v>3в</v>
      </c>
      <c r="F83" s="8">
        <f t="shared" si="10"/>
        <v>111</v>
      </c>
      <c r="G83" s="8">
        <f t="shared" si="10"/>
        <v>107</v>
      </c>
      <c r="H83" s="8">
        <f t="shared" si="11"/>
        <v>11526080</v>
      </c>
      <c r="I83" s="9">
        <v>2</v>
      </c>
      <c r="J83" s="9"/>
      <c r="K83" s="10"/>
      <c r="L83" s="10">
        <v>1</v>
      </c>
      <c r="M83" s="9">
        <v>1</v>
      </c>
      <c r="N83" s="9"/>
      <c r="O83" s="10"/>
      <c r="P83" s="10">
        <v>2</v>
      </c>
      <c r="Q83" s="9">
        <v>1</v>
      </c>
      <c r="R83" s="9"/>
      <c r="S83" s="10">
        <v>0</v>
      </c>
      <c r="T83" s="10"/>
      <c r="U83" s="9">
        <v>0</v>
      </c>
      <c r="V83" s="9"/>
      <c r="W83" s="10">
        <v>2</v>
      </c>
      <c r="X83" s="10"/>
      <c r="Y83" s="9"/>
      <c r="Z83" s="9">
        <v>1</v>
      </c>
      <c r="AA83" s="11">
        <f t="shared" si="9"/>
        <v>10</v>
      </c>
    </row>
    <row r="84" spans="1:27" ht="30" customHeight="1" x14ac:dyDescent="0.25">
      <c r="A84" s="4" t="str">
        <f t="shared" si="10"/>
        <v>Московский</v>
      </c>
      <c r="B84" s="12" t="str">
        <f t="shared" si="10"/>
        <v>ГБОУ гимназия №526</v>
      </c>
      <c r="C84" s="6">
        <f t="shared" si="10"/>
        <v>11526</v>
      </c>
      <c r="D84" s="6" t="str">
        <f t="shared" si="10"/>
        <v>Гимназия</v>
      </c>
      <c r="E84" s="8" t="str">
        <f t="shared" si="10"/>
        <v>3в</v>
      </c>
      <c r="F84" s="8">
        <f t="shared" si="10"/>
        <v>111</v>
      </c>
      <c r="G84" s="8">
        <f t="shared" si="10"/>
        <v>107</v>
      </c>
      <c r="H84" s="8">
        <f t="shared" si="11"/>
        <v>11526081</v>
      </c>
      <c r="I84" s="9">
        <v>2</v>
      </c>
      <c r="J84" s="9"/>
      <c r="K84" s="10"/>
      <c r="L84" s="10">
        <v>1</v>
      </c>
      <c r="M84" s="9"/>
      <c r="N84" s="9">
        <v>1</v>
      </c>
      <c r="O84" s="10">
        <v>2</v>
      </c>
      <c r="P84" s="10"/>
      <c r="Q84" s="9"/>
      <c r="R84" s="9">
        <v>1</v>
      </c>
      <c r="S84" s="10">
        <v>1</v>
      </c>
      <c r="T84" s="10"/>
      <c r="U84" s="9">
        <v>0</v>
      </c>
      <c r="V84" s="9"/>
      <c r="W84" s="10">
        <v>2</v>
      </c>
      <c r="X84" s="10"/>
      <c r="Y84" s="9">
        <v>1</v>
      </c>
      <c r="Z84" s="9"/>
      <c r="AA84" s="11">
        <f t="shared" si="9"/>
        <v>11</v>
      </c>
    </row>
    <row r="85" spans="1:27" ht="30" customHeight="1" x14ac:dyDescent="0.25">
      <c r="A85" s="4" t="str">
        <f t="shared" si="10"/>
        <v>Московский</v>
      </c>
      <c r="B85" s="12" t="str">
        <f t="shared" si="10"/>
        <v>ГБОУ гимназия №526</v>
      </c>
      <c r="C85" s="6">
        <f t="shared" si="10"/>
        <v>11526</v>
      </c>
      <c r="D85" s="6" t="str">
        <f t="shared" si="10"/>
        <v>Гимназия</v>
      </c>
      <c r="E85" s="8" t="str">
        <f t="shared" si="10"/>
        <v>3в</v>
      </c>
      <c r="F85" s="8">
        <f t="shared" si="10"/>
        <v>111</v>
      </c>
      <c r="G85" s="8">
        <f t="shared" si="10"/>
        <v>107</v>
      </c>
      <c r="H85" s="8">
        <f t="shared" si="11"/>
        <v>11526082</v>
      </c>
      <c r="I85" s="9"/>
      <c r="J85" s="9">
        <v>2</v>
      </c>
      <c r="K85" s="10">
        <v>1</v>
      </c>
      <c r="L85" s="10"/>
      <c r="M85" s="9"/>
      <c r="N85" s="9">
        <v>1</v>
      </c>
      <c r="O85" s="10"/>
      <c r="P85" s="10">
        <v>2</v>
      </c>
      <c r="Q85" s="9"/>
      <c r="R85" s="9">
        <v>2</v>
      </c>
      <c r="S85" s="10"/>
      <c r="T85" s="10">
        <v>1</v>
      </c>
      <c r="U85" s="9">
        <v>0</v>
      </c>
      <c r="V85" s="9"/>
      <c r="W85" s="10">
        <v>2</v>
      </c>
      <c r="X85" s="10"/>
      <c r="Y85" s="9">
        <v>0</v>
      </c>
      <c r="Z85" s="9"/>
      <c r="AA85" s="11">
        <f t="shared" si="9"/>
        <v>11</v>
      </c>
    </row>
    <row r="86" spans="1:27" ht="30" customHeight="1" x14ac:dyDescent="0.25">
      <c r="A86" s="4" t="str">
        <f t="shared" ref="A86:G101" si="12">A85</f>
        <v>Московский</v>
      </c>
      <c r="B86" s="12" t="str">
        <f t="shared" si="12"/>
        <v>ГБОУ гимназия №526</v>
      </c>
      <c r="C86" s="6">
        <f t="shared" si="12"/>
        <v>11526</v>
      </c>
      <c r="D86" s="6" t="str">
        <f t="shared" si="12"/>
        <v>Гимназия</v>
      </c>
      <c r="E86" s="8" t="str">
        <f t="shared" si="12"/>
        <v>3в</v>
      </c>
      <c r="F86" s="8">
        <f t="shared" si="12"/>
        <v>111</v>
      </c>
      <c r="G86" s="8">
        <f t="shared" si="12"/>
        <v>107</v>
      </c>
      <c r="H86" s="8">
        <f t="shared" si="11"/>
        <v>11526083</v>
      </c>
      <c r="I86" s="9">
        <v>2</v>
      </c>
      <c r="J86" s="9"/>
      <c r="K86" s="10"/>
      <c r="L86" s="10">
        <v>1</v>
      </c>
      <c r="M86" s="9">
        <v>1</v>
      </c>
      <c r="N86" s="9"/>
      <c r="O86" s="10"/>
      <c r="P86" s="10">
        <v>2</v>
      </c>
      <c r="Q86" s="9"/>
      <c r="R86" s="9">
        <v>2</v>
      </c>
      <c r="S86" s="10">
        <v>1</v>
      </c>
      <c r="T86" s="10"/>
      <c r="U86" s="9"/>
      <c r="V86" s="9">
        <v>0</v>
      </c>
      <c r="W86" s="10">
        <v>0</v>
      </c>
      <c r="X86" s="10"/>
      <c r="Y86" s="9">
        <v>1</v>
      </c>
      <c r="Z86" s="9"/>
      <c r="AA86" s="11">
        <f t="shared" si="9"/>
        <v>10</v>
      </c>
    </row>
    <row r="87" spans="1:27" ht="30" customHeight="1" x14ac:dyDescent="0.25">
      <c r="A87" s="4" t="str">
        <f t="shared" si="12"/>
        <v>Московский</v>
      </c>
      <c r="B87" s="12" t="str">
        <f t="shared" si="12"/>
        <v>ГБОУ гимназия №526</v>
      </c>
      <c r="C87" s="6">
        <f t="shared" si="12"/>
        <v>11526</v>
      </c>
      <c r="D87" s="6" t="str">
        <f t="shared" si="12"/>
        <v>Гимназия</v>
      </c>
      <c r="E87" s="8" t="str">
        <f t="shared" si="12"/>
        <v>3в</v>
      </c>
      <c r="F87" s="8">
        <f t="shared" si="12"/>
        <v>111</v>
      </c>
      <c r="G87" s="8">
        <f t="shared" si="12"/>
        <v>107</v>
      </c>
      <c r="H87" s="8">
        <f t="shared" si="11"/>
        <v>11526084</v>
      </c>
      <c r="I87" s="9">
        <v>2</v>
      </c>
      <c r="J87" s="9"/>
      <c r="K87" s="10">
        <v>1</v>
      </c>
      <c r="L87" s="10"/>
      <c r="M87" s="9"/>
      <c r="N87" s="9">
        <v>1</v>
      </c>
      <c r="O87" s="10">
        <v>2</v>
      </c>
      <c r="P87" s="10"/>
      <c r="Q87" s="9"/>
      <c r="R87" s="9">
        <v>2</v>
      </c>
      <c r="S87" s="10">
        <v>1</v>
      </c>
      <c r="T87" s="10"/>
      <c r="U87" s="9">
        <v>1</v>
      </c>
      <c r="V87" s="9"/>
      <c r="W87" s="10"/>
      <c r="X87" s="10">
        <v>2</v>
      </c>
      <c r="Y87" s="9">
        <v>1</v>
      </c>
      <c r="Z87" s="9"/>
      <c r="AA87" s="11">
        <f t="shared" si="9"/>
        <v>13</v>
      </c>
    </row>
    <row r="88" spans="1:27" ht="30" customHeight="1" x14ac:dyDescent="0.25">
      <c r="A88" s="4" t="str">
        <f t="shared" si="12"/>
        <v>Московский</v>
      </c>
      <c r="B88" s="12" t="str">
        <f t="shared" si="12"/>
        <v>ГБОУ гимназия №526</v>
      </c>
      <c r="C88" s="6">
        <f t="shared" si="12"/>
        <v>11526</v>
      </c>
      <c r="D88" s="6" t="str">
        <f t="shared" si="12"/>
        <v>Гимназия</v>
      </c>
      <c r="E88" s="8" t="str">
        <f t="shared" si="12"/>
        <v>3в</v>
      </c>
      <c r="F88" s="8">
        <f t="shared" si="12"/>
        <v>111</v>
      </c>
      <c r="G88" s="8">
        <f t="shared" si="12"/>
        <v>107</v>
      </c>
      <c r="H88" s="8">
        <f t="shared" si="11"/>
        <v>11526085</v>
      </c>
      <c r="I88" s="9"/>
      <c r="J88" s="9">
        <v>2</v>
      </c>
      <c r="K88" s="10">
        <v>1</v>
      </c>
      <c r="L88" s="10"/>
      <c r="M88" s="9">
        <v>1</v>
      </c>
      <c r="N88" s="9"/>
      <c r="O88" s="10">
        <v>2</v>
      </c>
      <c r="P88" s="10"/>
      <c r="Q88" s="9"/>
      <c r="R88" s="9">
        <v>2</v>
      </c>
      <c r="S88" s="10">
        <v>1</v>
      </c>
      <c r="T88" s="10"/>
      <c r="U88" s="9">
        <v>1</v>
      </c>
      <c r="V88" s="9"/>
      <c r="W88" s="10">
        <v>2</v>
      </c>
      <c r="X88" s="10"/>
      <c r="Y88" s="9">
        <v>1</v>
      </c>
      <c r="Z88" s="9"/>
      <c r="AA88" s="11">
        <f t="shared" si="9"/>
        <v>13</v>
      </c>
    </row>
    <row r="89" spans="1:27" ht="30" customHeight="1" x14ac:dyDescent="0.25">
      <c r="A89" s="4" t="str">
        <f t="shared" si="12"/>
        <v>Московский</v>
      </c>
      <c r="B89" s="12" t="str">
        <f t="shared" si="12"/>
        <v>ГБОУ гимназия №526</v>
      </c>
      <c r="C89" s="6">
        <f t="shared" si="12"/>
        <v>11526</v>
      </c>
      <c r="D89" s="6" t="str">
        <f t="shared" si="12"/>
        <v>Гимназия</v>
      </c>
      <c r="E89" s="8" t="str">
        <f t="shared" si="12"/>
        <v>3в</v>
      </c>
      <c r="F89" s="8">
        <f t="shared" si="12"/>
        <v>111</v>
      </c>
      <c r="G89" s="8">
        <f t="shared" si="12"/>
        <v>107</v>
      </c>
      <c r="H89" s="8">
        <f t="shared" si="11"/>
        <v>11526086</v>
      </c>
      <c r="I89" s="9">
        <v>0</v>
      </c>
      <c r="J89" s="9"/>
      <c r="K89" s="10"/>
      <c r="L89" s="10">
        <v>0</v>
      </c>
      <c r="M89" s="9">
        <v>1</v>
      </c>
      <c r="N89" s="9"/>
      <c r="O89" s="10">
        <v>2</v>
      </c>
      <c r="P89" s="10"/>
      <c r="Q89" s="9"/>
      <c r="R89" s="9">
        <v>2</v>
      </c>
      <c r="S89" s="10">
        <v>1</v>
      </c>
      <c r="T89" s="10"/>
      <c r="U89" s="9">
        <v>0</v>
      </c>
      <c r="V89" s="9"/>
      <c r="W89" s="10">
        <v>2</v>
      </c>
      <c r="X89" s="10"/>
      <c r="Y89" s="9">
        <v>0</v>
      </c>
      <c r="Z89" s="9"/>
      <c r="AA89" s="11">
        <f t="shared" si="9"/>
        <v>8</v>
      </c>
    </row>
    <row r="90" spans="1:27" ht="30" customHeight="1" x14ac:dyDescent="0.25">
      <c r="A90" s="4" t="str">
        <f t="shared" si="12"/>
        <v>Московский</v>
      </c>
      <c r="B90" s="12" t="str">
        <f t="shared" si="12"/>
        <v>ГБОУ гимназия №526</v>
      </c>
      <c r="C90" s="6">
        <f t="shared" si="12"/>
        <v>11526</v>
      </c>
      <c r="D90" s="6" t="str">
        <f t="shared" si="12"/>
        <v>Гимназия</v>
      </c>
      <c r="E90" s="8" t="str">
        <f t="shared" si="12"/>
        <v>3в</v>
      </c>
      <c r="F90" s="8">
        <f t="shared" si="12"/>
        <v>111</v>
      </c>
      <c r="G90" s="8">
        <f t="shared" si="12"/>
        <v>107</v>
      </c>
      <c r="H90" s="8">
        <f t="shared" si="11"/>
        <v>11526087</v>
      </c>
      <c r="I90" s="9">
        <v>2</v>
      </c>
      <c r="J90" s="9"/>
      <c r="K90" s="10"/>
      <c r="L90" s="10">
        <v>0</v>
      </c>
      <c r="M90" s="9">
        <v>0</v>
      </c>
      <c r="N90" s="9"/>
      <c r="O90" s="10">
        <v>2</v>
      </c>
      <c r="P90" s="10"/>
      <c r="Q90" s="9"/>
      <c r="R90" s="9">
        <v>2</v>
      </c>
      <c r="S90" s="10"/>
      <c r="T90" s="10">
        <v>1</v>
      </c>
      <c r="U90" s="9">
        <v>0</v>
      </c>
      <c r="V90" s="9"/>
      <c r="W90" s="10">
        <v>2</v>
      </c>
      <c r="X90" s="10"/>
      <c r="Y90" s="9">
        <v>0</v>
      </c>
      <c r="Z90" s="9"/>
      <c r="AA90" s="11">
        <f t="shared" si="9"/>
        <v>9</v>
      </c>
    </row>
    <row r="91" spans="1:27" ht="30" customHeight="1" x14ac:dyDescent="0.25">
      <c r="A91" s="4" t="str">
        <f t="shared" si="12"/>
        <v>Московский</v>
      </c>
      <c r="B91" s="12" t="str">
        <f t="shared" si="12"/>
        <v>ГБОУ гимназия №526</v>
      </c>
      <c r="C91" s="6">
        <f t="shared" si="12"/>
        <v>11526</v>
      </c>
      <c r="D91" s="6" t="str">
        <f t="shared" si="12"/>
        <v>Гимназия</v>
      </c>
      <c r="E91" s="8" t="str">
        <f t="shared" si="12"/>
        <v>3в</v>
      </c>
      <c r="F91" s="8">
        <f t="shared" si="12"/>
        <v>111</v>
      </c>
      <c r="G91" s="8">
        <f t="shared" si="12"/>
        <v>107</v>
      </c>
      <c r="H91" s="8">
        <f t="shared" si="11"/>
        <v>11526088</v>
      </c>
      <c r="I91" s="9"/>
      <c r="J91" s="9">
        <v>2</v>
      </c>
      <c r="K91" s="10"/>
      <c r="L91" s="10">
        <v>1</v>
      </c>
      <c r="M91" s="9">
        <v>1</v>
      </c>
      <c r="N91" s="9"/>
      <c r="O91" s="10">
        <v>1</v>
      </c>
      <c r="P91" s="10"/>
      <c r="Q91" s="9"/>
      <c r="R91" s="9">
        <v>2</v>
      </c>
      <c r="S91" s="10">
        <v>1</v>
      </c>
      <c r="T91" s="10"/>
      <c r="U91" s="9"/>
      <c r="V91" s="9">
        <v>0</v>
      </c>
      <c r="W91" s="10"/>
      <c r="X91" s="10">
        <v>2</v>
      </c>
      <c r="Y91" s="9">
        <v>1</v>
      </c>
      <c r="Z91" s="9"/>
      <c r="AA91" s="11">
        <f t="shared" si="9"/>
        <v>11</v>
      </c>
    </row>
    <row r="92" spans="1:27" ht="30" customHeight="1" x14ac:dyDescent="0.25">
      <c r="A92" s="4" t="str">
        <f t="shared" si="12"/>
        <v>Московский</v>
      </c>
      <c r="B92" s="12" t="str">
        <f t="shared" si="12"/>
        <v>ГБОУ гимназия №526</v>
      </c>
      <c r="C92" s="6">
        <f t="shared" si="12"/>
        <v>11526</v>
      </c>
      <c r="D92" s="6" t="str">
        <f t="shared" si="12"/>
        <v>Гимназия</v>
      </c>
      <c r="E92" s="8" t="str">
        <f t="shared" si="12"/>
        <v>3в</v>
      </c>
      <c r="F92" s="8">
        <f t="shared" si="12"/>
        <v>111</v>
      </c>
      <c r="G92" s="8">
        <f t="shared" si="12"/>
        <v>107</v>
      </c>
      <c r="H92" s="8">
        <f t="shared" si="11"/>
        <v>11526089</v>
      </c>
      <c r="I92" s="9">
        <v>1</v>
      </c>
      <c r="J92" s="9"/>
      <c r="K92" s="10">
        <v>1</v>
      </c>
      <c r="L92" s="10"/>
      <c r="M92" s="9">
        <v>1</v>
      </c>
      <c r="N92" s="9"/>
      <c r="O92" s="10"/>
      <c r="P92" s="10">
        <v>2</v>
      </c>
      <c r="Q92" s="9">
        <v>1</v>
      </c>
      <c r="R92" s="9"/>
      <c r="S92" s="10">
        <v>1</v>
      </c>
      <c r="T92" s="10"/>
      <c r="U92" s="9">
        <v>1</v>
      </c>
      <c r="V92" s="9"/>
      <c r="W92" s="10">
        <v>2</v>
      </c>
      <c r="X92" s="10"/>
      <c r="Y92" s="9">
        <v>1</v>
      </c>
      <c r="Z92" s="9"/>
      <c r="AA92" s="11">
        <f t="shared" si="9"/>
        <v>11</v>
      </c>
    </row>
    <row r="93" spans="1:27" ht="30" customHeight="1" x14ac:dyDescent="0.25">
      <c r="A93" s="4" t="str">
        <f t="shared" si="12"/>
        <v>Московский</v>
      </c>
      <c r="B93" s="12" t="str">
        <f t="shared" si="12"/>
        <v>ГБОУ гимназия №526</v>
      </c>
      <c r="C93" s="6">
        <f t="shared" si="12"/>
        <v>11526</v>
      </c>
      <c r="D93" s="6" t="str">
        <f t="shared" si="12"/>
        <v>Гимназия</v>
      </c>
      <c r="E93" s="8" t="str">
        <f t="shared" si="12"/>
        <v>3в</v>
      </c>
      <c r="F93" s="8">
        <f t="shared" si="12"/>
        <v>111</v>
      </c>
      <c r="G93" s="8">
        <f t="shared" si="12"/>
        <v>107</v>
      </c>
      <c r="H93" s="8">
        <f t="shared" si="11"/>
        <v>11526090</v>
      </c>
      <c r="I93" s="9">
        <v>1</v>
      </c>
      <c r="J93" s="9"/>
      <c r="K93" s="10"/>
      <c r="L93" s="10">
        <v>1</v>
      </c>
      <c r="M93" s="9">
        <v>1</v>
      </c>
      <c r="N93" s="9"/>
      <c r="O93" s="10"/>
      <c r="P93" s="10">
        <v>2</v>
      </c>
      <c r="Q93" s="9">
        <v>2</v>
      </c>
      <c r="R93" s="9"/>
      <c r="S93" s="10">
        <v>1</v>
      </c>
      <c r="T93" s="10"/>
      <c r="U93" s="9">
        <v>0</v>
      </c>
      <c r="V93" s="9"/>
      <c r="W93" s="10"/>
      <c r="X93" s="10">
        <v>2</v>
      </c>
      <c r="Y93" s="9">
        <v>0</v>
      </c>
      <c r="Z93" s="9"/>
      <c r="AA93" s="11">
        <f t="shared" si="9"/>
        <v>10</v>
      </c>
    </row>
    <row r="94" spans="1:27" ht="30" customHeight="1" x14ac:dyDescent="0.25">
      <c r="A94" s="4" t="str">
        <f t="shared" si="12"/>
        <v>Московский</v>
      </c>
      <c r="B94" s="12" t="str">
        <f t="shared" si="12"/>
        <v>ГБОУ гимназия №526</v>
      </c>
      <c r="C94" s="6">
        <f t="shared" si="12"/>
        <v>11526</v>
      </c>
      <c r="D94" s="6" t="str">
        <f t="shared" si="12"/>
        <v>Гимназия</v>
      </c>
      <c r="E94" s="8" t="str">
        <f t="shared" si="12"/>
        <v>3в</v>
      </c>
      <c r="F94" s="8">
        <f t="shared" si="12"/>
        <v>111</v>
      </c>
      <c r="G94" s="8">
        <f t="shared" si="12"/>
        <v>107</v>
      </c>
      <c r="H94" s="8">
        <f t="shared" si="11"/>
        <v>11526091</v>
      </c>
      <c r="I94" s="9">
        <v>2</v>
      </c>
      <c r="J94" s="9"/>
      <c r="K94" s="10">
        <v>1</v>
      </c>
      <c r="L94" s="10"/>
      <c r="M94" s="9">
        <v>1</v>
      </c>
      <c r="N94" s="9"/>
      <c r="O94" s="10">
        <v>2</v>
      </c>
      <c r="P94" s="10"/>
      <c r="Q94" s="9">
        <v>1</v>
      </c>
      <c r="R94" s="9"/>
      <c r="S94" s="10"/>
      <c r="T94" s="10">
        <v>1</v>
      </c>
      <c r="U94" s="9">
        <v>0</v>
      </c>
      <c r="V94" s="9"/>
      <c r="W94" s="10"/>
      <c r="X94" s="10">
        <v>2</v>
      </c>
      <c r="Y94" s="9">
        <v>1</v>
      </c>
      <c r="Z94" s="9"/>
      <c r="AA94" s="11">
        <f t="shared" si="9"/>
        <v>11</v>
      </c>
    </row>
    <row r="95" spans="1:27" ht="30" customHeight="1" x14ac:dyDescent="0.25">
      <c r="A95" s="4" t="str">
        <f t="shared" si="12"/>
        <v>Московский</v>
      </c>
      <c r="B95" s="12" t="str">
        <f t="shared" si="12"/>
        <v>ГБОУ гимназия №526</v>
      </c>
      <c r="C95" s="6">
        <f t="shared" si="12"/>
        <v>11526</v>
      </c>
      <c r="D95" s="6" t="str">
        <f t="shared" si="12"/>
        <v>Гимназия</v>
      </c>
      <c r="E95" s="8" t="str">
        <f t="shared" si="12"/>
        <v>3в</v>
      </c>
      <c r="F95" s="8">
        <f t="shared" si="12"/>
        <v>111</v>
      </c>
      <c r="G95" s="8">
        <f t="shared" si="12"/>
        <v>107</v>
      </c>
      <c r="H95" s="8">
        <f t="shared" si="11"/>
        <v>11526092</v>
      </c>
      <c r="I95" s="9">
        <v>2</v>
      </c>
      <c r="J95" s="9"/>
      <c r="K95" s="10"/>
      <c r="L95" s="10">
        <v>0</v>
      </c>
      <c r="M95" s="9">
        <v>1</v>
      </c>
      <c r="N95" s="9"/>
      <c r="O95" s="10"/>
      <c r="P95" s="10">
        <v>2</v>
      </c>
      <c r="Q95" s="9">
        <v>2</v>
      </c>
      <c r="R95" s="9"/>
      <c r="S95" s="10">
        <v>0</v>
      </c>
      <c r="T95" s="10"/>
      <c r="U95" s="9">
        <v>1</v>
      </c>
      <c r="V95" s="9"/>
      <c r="W95" s="10">
        <v>2</v>
      </c>
      <c r="X95" s="10"/>
      <c r="Y95" s="9"/>
      <c r="Z95" s="9">
        <v>0</v>
      </c>
      <c r="AA95" s="11">
        <f t="shared" si="9"/>
        <v>10</v>
      </c>
    </row>
    <row r="96" spans="1:27" ht="30" customHeight="1" x14ac:dyDescent="0.25">
      <c r="A96" s="4" t="str">
        <f t="shared" si="12"/>
        <v>Московский</v>
      </c>
      <c r="B96" s="12" t="str">
        <f t="shared" si="12"/>
        <v>ГБОУ гимназия №526</v>
      </c>
      <c r="C96" s="6">
        <f t="shared" si="12"/>
        <v>11526</v>
      </c>
      <c r="D96" s="6" t="str">
        <f t="shared" si="12"/>
        <v>Гимназия</v>
      </c>
      <c r="E96" s="8" t="str">
        <f t="shared" si="12"/>
        <v>3в</v>
      </c>
      <c r="F96" s="8">
        <f t="shared" si="12"/>
        <v>111</v>
      </c>
      <c r="G96" s="8">
        <f t="shared" si="12"/>
        <v>107</v>
      </c>
      <c r="H96" s="8">
        <f t="shared" si="11"/>
        <v>11526093</v>
      </c>
      <c r="I96" s="9">
        <v>2</v>
      </c>
      <c r="J96" s="9"/>
      <c r="K96" s="10">
        <v>1</v>
      </c>
      <c r="L96" s="10"/>
      <c r="M96" s="9">
        <v>1</v>
      </c>
      <c r="N96" s="9"/>
      <c r="O96" s="10"/>
      <c r="P96" s="10">
        <v>2</v>
      </c>
      <c r="Q96" s="9">
        <v>1</v>
      </c>
      <c r="R96" s="9"/>
      <c r="S96" s="10">
        <v>1</v>
      </c>
      <c r="T96" s="10"/>
      <c r="U96" s="9"/>
      <c r="V96" s="9">
        <v>0</v>
      </c>
      <c r="W96" s="10"/>
      <c r="X96" s="10">
        <v>2</v>
      </c>
      <c r="Y96" s="9">
        <v>1</v>
      </c>
      <c r="Z96" s="9"/>
      <c r="AA96" s="11">
        <f t="shared" si="9"/>
        <v>11</v>
      </c>
    </row>
    <row r="97" spans="1:27" ht="30" customHeight="1" x14ac:dyDescent="0.25">
      <c r="A97" s="4" t="str">
        <f t="shared" si="12"/>
        <v>Московский</v>
      </c>
      <c r="B97" s="12" t="str">
        <f t="shared" si="12"/>
        <v>ГБОУ гимназия №526</v>
      </c>
      <c r="C97" s="6">
        <f t="shared" si="12"/>
        <v>11526</v>
      </c>
      <c r="D97" s="6" t="str">
        <f t="shared" si="12"/>
        <v>Гимназия</v>
      </c>
      <c r="E97" s="8" t="str">
        <f t="shared" si="12"/>
        <v>3в</v>
      </c>
      <c r="F97" s="8">
        <f t="shared" si="12"/>
        <v>111</v>
      </c>
      <c r="G97" s="8">
        <f t="shared" si="12"/>
        <v>107</v>
      </c>
      <c r="H97" s="8">
        <f t="shared" si="11"/>
        <v>11526094</v>
      </c>
      <c r="I97" s="9">
        <v>2</v>
      </c>
      <c r="J97" s="9"/>
      <c r="K97" s="10">
        <v>1</v>
      </c>
      <c r="L97" s="10"/>
      <c r="M97" s="9">
        <v>1</v>
      </c>
      <c r="N97" s="9"/>
      <c r="O97" s="10">
        <v>2</v>
      </c>
      <c r="P97" s="10"/>
      <c r="Q97" s="9">
        <v>2</v>
      </c>
      <c r="R97" s="9"/>
      <c r="S97" s="10">
        <v>1</v>
      </c>
      <c r="T97" s="10"/>
      <c r="U97" s="9"/>
      <c r="V97" s="9">
        <v>0</v>
      </c>
      <c r="W97" s="10">
        <v>2</v>
      </c>
      <c r="X97" s="10"/>
      <c r="Y97" s="9">
        <v>1</v>
      </c>
      <c r="Z97" s="9"/>
      <c r="AA97" s="11">
        <f t="shared" si="9"/>
        <v>12</v>
      </c>
    </row>
    <row r="98" spans="1:27" ht="30" customHeight="1" x14ac:dyDescent="0.25">
      <c r="A98" s="4" t="str">
        <f t="shared" si="12"/>
        <v>Московский</v>
      </c>
      <c r="B98" s="12" t="str">
        <f t="shared" si="12"/>
        <v>ГБОУ гимназия №526</v>
      </c>
      <c r="C98" s="6">
        <f t="shared" si="12"/>
        <v>11526</v>
      </c>
      <c r="D98" s="6" t="str">
        <f t="shared" si="12"/>
        <v>Гимназия</v>
      </c>
      <c r="E98" s="8" t="str">
        <f t="shared" si="12"/>
        <v>3в</v>
      </c>
      <c r="F98" s="8">
        <f t="shared" si="12"/>
        <v>111</v>
      </c>
      <c r="G98" s="8">
        <f t="shared" si="12"/>
        <v>107</v>
      </c>
      <c r="H98" s="8">
        <f t="shared" si="11"/>
        <v>11526095</v>
      </c>
      <c r="I98" s="9"/>
      <c r="J98" s="9">
        <v>2</v>
      </c>
      <c r="K98" s="10">
        <v>1</v>
      </c>
      <c r="L98" s="10"/>
      <c r="M98" s="9">
        <v>1</v>
      </c>
      <c r="N98" s="9"/>
      <c r="O98" s="10"/>
      <c r="P98" s="10">
        <v>2</v>
      </c>
      <c r="Q98" s="9"/>
      <c r="R98" s="9">
        <v>2</v>
      </c>
      <c r="S98" s="10">
        <v>1</v>
      </c>
      <c r="T98" s="10"/>
      <c r="U98" s="9"/>
      <c r="V98" s="9">
        <v>0</v>
      </c>
      <c r="W98" s="10"/>
      <c r="X98" s="10">
        <v>2</v>
      </c>
      <c r="Y98" s="9"/>
      <c r="Z98" s="9">
        <v>1</v>
      </c>
      <c r="AA98" s="11">
        <f t="shared" si="9"/>
        <v>12</v>
      </c>
    </row>
    <row r="99" spans="1:27" ht="30" customHeight="1" x14ac:dyDescent="0.25">
      <c r="A99" s="4" t="str">
        <f t="shared" si="12"/>
        <v>Московский</v>
      </c>
      <c r="B99" s="12" t="str">
        <f t="shared" si="12"/>
        <v>ГБОУ гимназия №526</v>
      </c>
      <c r="C99" s="6">
        <f t="shared" si="12"/>
        <v>11526</v>
      </c>
      <c r="D99" s="6" t="str">
        <f t="shared" si="12"/>
        <v>Гимназия</v>
      </c>
      <c r="E99" s="8" t="str">
        <f t="shared" si="12"/>
        <v>3в</v>
      </c>
      <c r="F99" s="8">
        <f t="shared" si="12"/>
        <v>111</v>
      </c>
      <c r="G99" s="8">
        <f t="shared" si="12"/>
        <v>107</v>
      </c>
      <c r="H99" s="8">
        <f t="shared" si="11"/>
        <v>11526096</v>
      </c>
      <c r="I99" s="9"/>
      <c r="J99" s="9">
        <v>1</v>
      </c>
      <c r="K99" s="10"/>
      <c r="L99" s="10">
        <v>1</v>
      </c>
      <c r="M99" s="9">
        <v>1</v>
      </c>
      <c r="N99" s="9"/>
      <c r="O99" s="10"/>
      <c r="P99" s="10">
        <v>2</v>
      </c>
      <c r="Q99" s="9"/>
      <c r="R99" s="9">
        <v>2</v>
      </c>
      <c r="S99" s="10">
        <v>0</v>
      </c>
      <c r="T99" s="10"/>
      <c r="U99" s="9"/>
      <c r="V99" s="9">
        <v>0</v>
      </c>
      <c r="W99" s="10">
        <v>2</v>
      </c>
      <c r="X99" s="10"/>
      <c r="Y99" s="9">
        <v>1</v>
      </c>
      <c r="Z99" s="9"/>
      <c r="AA99" s="11">
        <f t="shared" si="9"/>
        <v>10</v>
      </c>
    </row>
    <row r="100" spans="1:27" ht="30" customHeight="1" x14ac:dyDescent="0.25">
      <c r="A100" s="4" t="str">
        <f t="shared" si="12"/>
        <v>Московский</v>
      </c>
      <c r="B100" s="12" t="str">
        <f t="shared" si="12"/>
        <v>ГБОУ гимназия №526</v>
      </c>
      <c r="C100" s="6">
        <f t="shared" si="12"/>
        <v>11526</v>
      </c>
      <c r="D100" s="6" t="str">
        <f t="shared" si="12"/>
        <v>Гимназия</v>
      </c>
      <c r="E100" s="8" t="str">
        <f t="shared" si="12"/>
        <v>3в</v>
      </c>
      <c r="F100" s="8">
        <f t="shared" si="12"/>
        <v>111</v>
      </c>
      <c r="G100" s="8">
        <f t="shared" si="12"/>
        <v>107</v>
      </c>
      <c r="H100" s="8">
        <f t="shared" si="11"/>
        <v>11526097</v>
      </c>
      <c r="I100" s="9"/>
      <c r="J100" s="9">
        <v>2</v>
      </c>
      <c r="K100" s="10"/>
      <c r="L100" s="10">
        <v>1</v>
      </c>
      <c r="M100" s="9">
        <v>1</v>
      </c>
      <c r="N100" s="9"/>
      <c r="O100" s="10">
        <v>2</v>
      </c>
      <c r="P100" s="10"/>
      <c r="Q100" s="9">
        <v>1</v>
      </c>
      <c r="R100" s="9"/>
      <c r="S100" s="10">
        <v>1</v>
      </c>
      <c r="T100" s="10"/>
      <c r="U100" s="9"/>
      <c r="V100" s="9">
        <v>1</v>
      </c>
      <c r="W100" s="10"/>
      <c r="X100" s="10">
        <v>2</v>
      </c>
      <c r="Y100" s="9">
        <v>1</v>
      </c>
      <c r="Z100" s="9"/>
      <c r="AA100" s="11">
        <f t="shared" si="9"/>
        <v>12</v>
      </c>
    </row>
    <row r="101" spans="1:27" ht="30" customHeight="1" x14ac:dyDescent="0.25">
      <c r="A101" s="4" t="str">
        <f t="shared" si="12"/>
        <v>Московский</v>
      </c>
      <c r="B101" s="12" t="str">
        <f t="shared" si="12"/>
        <v>ГБОУ гимназия №526</v>
      </c>
      <c r="C101" s="6">
        <f t="shared" si="12"/>
        <v>11526</v>
      </c>
      <c r="D101" s="6" t="str">
        <f t="shared" si="12"/>
        <v>Гимназия</v>
      </c>
      <c r="E101" s="8" t="str">
        <f t="shared" si="12"/>
        <v>3в</v>
      </c>
      <c r="F101" s="8">
        <f t="shared" si="12"/>
        <v>111</v>
      </c>
      <c r="G101" s="8">
        <f t="shared" si="12"/>
        <v>107</v>
      </c>
      <c r="H101" s="8">
        <f t="shared" si="11"/>
        <v>11526098</v>
      </c>
      <c r="I101" s="9"/>
      <c r="J101" s="9">
        <v>2</v>
      </c>
      <c r="K101" s="10">
        <v>1</v>
      </c>
      <c r="L101" s="10"/>
      <c r="M101" s="9">
        <v>1</v>
      </c>
      <c r="N101" s="9"/>
      <c r="O101" s="10">
        <v>2</v>
      </c>
      <c r="P101" s="10"/>
      <c r="Q101" s="9">
        <v>2</v>
      </c>
      <c r="R101" s="9"/>
      <c r="S101" s="10">
        <v>1</v>
      </c>
      <c r="T101" s="10"/>
      <c r="U101" s="9"/>
      <c r="V101" s="9">
        <v>0</v>
      </c>
      <c r="W101" s="10">
        <v>2</v>
      </c>
      <c r="X101" s="10"/>
      <c r="Y101" s="9">
        <v>1</v>
      </c>
      <c r="Z101" s="9"/>
      <c r="AA101" s="11">
        <f t="shared" si="9"/>
        <v>12</v>
      </c>
    </row>
    <row r="102" spans="1:27" ht="30" customHeight="1" x14ac:dyDescent="0.25">
      <c r="A102" s="4" t="str">
        <f t="shared" ref="A102:G110" si="13">A101</f>
        <v>Московский</v>
      </c>
      <c r="B102" s="12" t="str">
        <f t="shared" si="13"/>
        <v>ГБОУ гимназия №526</v>
      </c>
      <c r="C102" s="6">
        <f t="shared" si="13"/>
        <v>11526</v>
      </c>
      <c r="D102" s="6" t="str">
        <f t="shared" si="13"/>
        <v>Гимназия</v>
      </c>
      <c r="E102" s="8" t="str">
        <f t="shared" si="13"/>
        <v>3в</v>
      </c>
      <c r="F102" s="8">
        <f t="shared" si="13"/>
        <v>111</v>
      </c>
      <c r="G102" s="8">
        <f t="shared" si="13"/>
        <v>107</v>
      </c>
      <c r="H102" s="8">
        <f t="shared" si="11"/>
        <v>11526099</v>
      </c>
      <c r="I102" s="9"/>
      <c r="J102" s="9">
        <v>2</v>
      </c>
      <c r="K102" s="10">
        <v>1</v>
      </c>
      <c r="L102" s="10"/>
      <c r="M102" s="9"/>
      <c r="N102" s="9">
        <v>1</v>
      </c>
      <c r="O102" s="10">
        <v>2</v>
      </c>
      <c r="P102" s="10"/>
      <c r="Q102" s="9"/>
      <c r="R102" s="9">
        <v>2</v>
      </c>
      <c r="S102" s="10"/>
      <c r="T102" s="10">
        <v>0</v>
      </c>
      <c r="U102" s="9"/>
      <c r="V102" s="9">
        <v>0</v>
      </c>
      <c r="W102" s="10"/>
      <c r="X102" s="10">
        <v>2</v>
      </c>
      <c r="Y102" s="9">
        <v>1</v>
      </c>
      <c r="Z102" s="9"/>
      <c r="AA102" s="11">
        <f t="shared" si="9"/>
        <v>11</v>
      </c>
    </row>
    <row r="103" spans="1:27" ht="30" customHeight="1" x14ac:dyDescent="0.25">
      <c r="A103" s="4" t="str">
        <f t="shared" si="13"/>
        <v>Московский</v>
      </c>
      <c r="B103" s="12" t="str">
        <f t="shared" si="13"/>
        <v>ГБОУ гимназия №526</v>
      </c>
      <c r="C103" s="6">
        <f t="shared" si="13"/>
        <v>11526</v>
      </c>
      <c r="D103" s="6" t="str">
        <f t="shared" si="13"/>
        <v>Гимназия</v>
      </c>
      <c r="E103" s="8" t="str">
        <f t="shared" si="13"/>
        <v>3в</v>
      </c>
      <c r="F103" s="8">
        <f t="shared" si="13"/>
        <v>111</v>
      </c>
      <c r="G103" s="8">
        <f t="shared" si="13"/>
        <v>107</v>
      </c>
      <c r="H103" s="8">
        <f t="shared" si="11"/>
        <v>11526100</v>
      </c>
      <c r="I103" s="9"/>
      <c r="J103" s="9">
        <v>2</v>
      </c>
      <c r="K103" s="10">
        <v>1</v>
      </c>
      <c r="L103" s="10"/>
      <c r="M103" s="9">
        <v>1</v>
      </c>
      <c r="N103" s="9"/>
      <c r="O103" s="10">
        <v>2</v>
      </c>
      <c r="P103" s="10"/>
      <c r="Q103" s="9">
        <v>2</v>
      </c>
      <c r="R103" s="9"/>
      <c r="S103" s="10"/>
      <c r="T103" s="10">
        <v>0</v>
      </c>
      <c r="U103" s="9">
        <v>0</v>
      </c>
      <c r="V103" s="9"/>
      <c r="W103" s="10">
        <v>2</v>
      </c>
      <c r="X103" s="10"/>
      <c r="Y103" s="9"/>
      <c r="Z103" s="9">
        <v>1</v>
      </c>
      <c r="AA103" s="11">
        <f t="shared" si="9"/>
        <v>11</v>
      </c>
    </row>
    <row r="104" spans="1:27" ht="30" customHeight="1" x14ac:dyDescent="0.25">
      <c r="A104" s="4" t="str">
        <f t="shared" si="13"/>
        <v>Московский</v>
      </c>
      <c r="B104" s="12" t="str">
        <f t="shared" si="13"/>
        <v>ГБОУ гимназия №526</v>
      </c>
      <c r="C104" s="6">
        <f t="shared" si="13"/>
        <v>11526</v>
      </c>
      <c r="D104" s="6" t="str">
        <f t="shared" si="13"/>
        <v>Гимназия</v>
      </c>
      <c r="E104" s="8" t="str">
        <f t="shared" si="13"/>
        <v>3в</v>
      </c>
      <c r="F104" s="8">
        <f t="shared" si="13"/>
        <v>111</v>
      </c>
      <c r="G104" s="8">
        <f t="shared" si="13"/>
        <v>107</v>
      </c>
      <c r="H104" s="8">
        <f t="shared" si="11"/>
        <v>11526101</v>
      </c>
      <c r="I104" s="9"/>
      <c r="J104" s="9">
        <v>2</v>
      </c>
      <c r="K104" s="10"/>
      <c r="L104" s="10">
        <v>1</v>
      </c>
      <c r="M104" s="9">
        <v>1</v>
      </c>
      <c r="N104" s="9"/>
      <c r="O104" s="10">
        <v>2</v>
      </c>
      <c r="P104" s="10"/>
      <c r="Q104" s="9"/>
      <c r="R104" s="9">
        <v>2</v>
      </c>
      <c r="S104" s="10">
        <v>1</v>
      </c>
      <c r="T104" s="10"/>
      <c r="U104" s="9">
        <v>0</v>
      </c>
      <c r="V104" s="9"/>
      <c r="W104" s="10"/>
      <c r="X104" s="10">
        <v>2</v>
      </c>
      <c r="Y104" s="9">
        <v>0</v>
      </c>
      <c r="Z104" s="9"/>
      <c r="AA104" s="11">
        <f t="shared" si="9"/>
        <v>11</v>
      </c>
    </row>
    <row r="105" spans="1:27" ht="30" customHeight="1" x14ac:dyDescent="0.25">
      <c r="A105" s="4" t="str">
        <f t="shared" si="13"/>
        <v>Московский</v>
      </c>
      <c r="B105" s="12" t="str">
        <f t="shared" si="13"/>
        <v>ГБОУ гимназия №526</v>
      </c>
      <c r="C105" s="6">
        <f t="shared" si="13"/>
        <v>11526</v>
      </c>
      <c r="D105" s="6" t="str">
        <f t="shared" si="13"/>
        <v>Гимназия</v>
      </c>
      <c r="E105" s="8" t="str">
        <f t="shared" si="13"/>
        <v>3в</v>
      </c>
      <c r="F105" s="8">
        <f t="shared" si="13"/>
        <v>111</v>
      </c>
      <c r="G105" s="8">
        <f t="shared" si="13"/>
        <v>107</v>
      </c>
      <c r="H105" s="8">
        <f t="shared" si="11"/>
        <v>11526102</v>
      </c>
      <c r="I105" s="9"/>
      <c r="J105" s="9">
        <v>2</v>
      </c>
      <c r="K105" s="10">
        <v>1</v>
      </c>
      <c r="L105" s="10"/>
      <c r="M105" s="9">
        <v>1</v>
      </c>
      <c r="N105" s="9"/>
      <c r="O105" s="10">
        <v>1</v>
      </c>
      <c r="P105" s="10"/>
      <c r="Q105" s="9">
        <v>2</v>
      </c>
      <c r="R105" s="9"/>
      <c r="S105" s="10">
        <v>1</v>
      </c>
      <c r="T105" s="10"/>
      <c r="U105" s="9">
        <v>1</v>
      </c>
      <c r="V105" s="9"/>
      <c r="W105" s="10"/>
      <c r="X105" s="10">
        <v>2</v>
      </c>
      <c r="Y105" s="9">
        <v>0</v>
      </c>
      <c r="Z105" s="9"/>
      <c r="AA105" s="11">
        <f t="shared" si="9"/>
        <v>11</v>
      </c>
    </row>
    <row r="106" spans="1:27" ht="30" customHeight="1" x14ac:dyDescent="0.25">
      <c r="A106" s="4" t="str">
        <f t="shared" si="13"/>
        <v>Московский</v>
      </c>
      <c r="B106" s="12" t="str">
        <f t="shared" si="13"/>
        <v>ГБОУ гимназия №526</v>
      </c>
      <c r="C106" s="6">
        <f t="shared" si="13"/>
        <v>11526</v>
      </c>
      <c r="D106" s="6" t="str">
        <f t="shared" si="13"/>
        <v>Гимназия</v>
      </c>
      <c r="E106" s="8" t="str">
        <f t="shared" si="13"/>
        <v>3в</v>
      </c>
      <c r="F106" s="8">
        <f t="shared" si="13"/>
        <v>111</v>
      </c>
      <c r="G106" s="8">
        <f t="shared" si="13"/>
        <v>107</v>
      </c>
      <c r="H106" s="8">
        <f t="shared" si="11"/>
        <v>11526103</v>
      </c>
      <c r="I106" s="9"/>
      <c r="J106" s="9">
        <v>2</v>
      </c>
      <c r="K106" s="10">
        <v>1</v>
      </c>
      <c r="L106" s="10"/>
      <c r="M106" s="9"/>
      <c r="N106" s="9">
        <v>1</v>
      </c>
      <c r="O106" s="10">
        <v>2</v>
      </c>
      <c r="P106" s="10"/>
      <c r="Q106" s="9">
        <v>2</v>
      </c>
      <c r="R106" s="9"/>
      <c r="S106" s="10">
        <v>1</v>
      </c>
      <c r="T106" s="10"/>
      <c r="U106" s="9"/>
      <c r="V106" s="9">
        <v>1</v>
      </c>
      <c r="W106" s="10"/>
      <c r="X106" s="10">
        <v>2</v>
      </c>
      <c r="Y106" s="9">
        <v>1</v>
      </c>
      <c r="Z106" s="9"/>
      <c r="AA106" s="11">
        <f t="shared" si="9"/>
        <v>13</v>
      </c>
    </row>
    <row r="107" spans="1:27" ht="30" customHeight="1" x14ac:dyDescent="0.25">
      <c r="A107" s="4" t="str">
        <f t="shared" si="13"/>
        <v>Московский</v>
      </c>
      <c r="B107" s="12" t="str">
        <f t="shared" si="13"/>
        <v>ГБОУ гимназия №526</v>
      </c>
      <c r="C107" s="6">
        <f t="shared" si="13"/>
        <v>11526</v>
      </c>
      <c r="D107" s="6" t="str">
        <f t="shared" si="13"/>
        <v>Гимназия</v>
      </c>
      <c r="E107" s="8" t="str">
        <f t="shared" si="13"/>
        <v>3в</v>
      </c>
      <c r="F107" s="8">
        <f t="shared" si="13"/>
        <v>111</v>
      </c>
      <c r="G107" s="8">
        <f t="shared" si="13"/>
        <v>107</v>
      </c>
      <c r="H107" s="8">
        <f t="shared" si="11"/>
        <v>11526104</v>
      </c>
      <c r="I107" s="9"/>
      <c r="J107" s="9">
        <v>2</v>
      </c>
      <c r="K107" s="10">
        <v>0</v>
      </c>
      <c r="L107" s="10"/>
      <c r="M107" s="9">
        <v>0</v>
      </c>
      <c r="N107" s="9"/>
      <c r="O107" s="10"/>
      <c r="P107" s="10">
        <v>0</v>
      </c>
      <c r="Q107" s="9">
        <v>2</v>
      </c>
      <c r="R107" s="9"/>
      <c r="S107" s="10">
        <v>1</v>
      </c>
      <c r="T107" s="10"/>
      <c r="U107" s="9">
        <v>1</v>
      </c>
      <c r="V107" s="9"/>
      <c r="W107" s="10">
        <v>0</v>
      </c>
      <c r="X107" s="10"/>
      <c r="Y107" s="9">
        <v>1</v>
      </c>
      <c r="Z107" s="9"/>
      <c r="AA107" s="11">
        <f t="shared" si="9"/>
        <v>7</v>
      </c>
    </row>
    <row r="108" spans="1:27" ht="30" customHeight="1" x14ac:dyDescent="0.25">
      <c r="A108" s="4" t="str">
        <f t="shared" si="13"/>
        <v>Московский</v>
      </c>
      <c r="B108" s="12" t="str">
        <f t="shared" si="13"/>
        <v>ГБОУ гимназия №526</v>
      </c>
      <c r="C108" s="6">
        <f t="shared" si="13"/>
        <v>11526</v>
      </c>
      <c r="D108" s="6" t="str">
        <f t="shared" si="13"/>
        <v>Гимназия</v>
      </c>
      <c r="E108" s="8" t="str">
        <f t="shared" si="13"/>
        <v>3в</v>
      </c>
      <c r="F108" s="8">
        <f t="shared" si="13"/>
        <v>111</v>
      </c>
      <c r="G108" s="8">
        <f t="shared" si="13"/>
        <v>107</v>
      </c>
      <c r="H108" s="8">
        <f t="shared" si="11"/>
        <v>11526105</v>
      </c>
      <c r="I108" s="9"/>
      <c r="J108" s="9">
        <v>1</v>
      </c>
      <c r="K108" s="10">
        <v>1</v>
      </c>
      <c r="L108" s="10"/>
      <c r="M108" s="9">
        <v>1</v>
      </c>
      <c r="N108" s="9"/>
      <c r="O108" s="10"/>
      <c r="P108" s="10">
        <v>2</v>
      </c>
      <c r="Q108" s="9"/>
      <c r="R108" s="9">
        <v>1</v>
      </c>
      <c r="S108" s="10">
        <v>1</v>
      </c>
      <c r="T108" s="10"/>
      <c r="U108" s="9">
        <v>0</v>
      </c>
      <c r="V108" s="9"/>
      <c r="W108" s="10">
        <v>2</v>
      </c>
      <c r="X108" s="10"/>
      <c r="Y108" s="9">
        <v>1</v>
      </c>
      <c r="Z108" s="9"/>
      <c r="AA108" s="11">
        <f t="shared" si="9"/>
        <v>10</v>
      </c>
    </row>
    <row r="109" spans="1:27" ht="30" customHeight="1" x14ac:dyDescent="0.25">
      <c r="A109" s="4" t="str">
        <f t="shared" si="13"/>
        <v>Московский</v>
      </c>
      <c r="B109" s="12" t="str">
        <f t="shared" si="13"/>
        <v>ГБОУ гимназия №526</v>
      </c>
      <c r="C109" s="6">
        <f t="shared" si="13"/>
        <v>11526</v>
      </c>
      <c r="D109" s="6" t="str">
        <f t="shared" si="13"/>
        <v>Гимназия</v>
      </c>
      <c r="E109" s="8" t="str">
        <f t="shared" si="13"/>
        <v>3в</v>
      </c>
      <c r="F109" s="8">
        <f t="shared" si="13"/>
        <v>111</v>
      </c>
      <c r="G109" s="8">
        <f t="shared" si="13"/>
        <v>107</v>
      </c>
      <c r="H109" s="8">
        <f t="shared" si="11"/>
        <v>11526106</v>
      </c>
      <c r="I109" s="9"/>
      <c r="J109" s="9">
        <v>2</v>
      </c>
      <c r="K109" s="10">
        <v>0</v>
      </c>
      <c r="L109" s="10"/>
      <c r="M109" s="9">
        <v>1</v>
      </c>
      <c r="N109" s="9"/>
      <c r="O109" s="10">
        <v>2</v>
      </c>
      <c r="P109" s="10"/>
      <c r="Q109" s="9"/>
      <c r="R109" s="9">
        <v>2</v>
      </c>
      <c r="S109" s="10">
        <v>1</v>
      </c>
      <c r="T109" s="10"/>
      <c r="U109" s="9"/>
      <c r="V109" s="9">
        <v>0</v>
      </c>
      <c r="W109" s="10"/>
      <c r="X109" s="10">
        <v>2</v>
      </c>
      <c r="Y109" s="9">
        <v>1</v>
      </c>
      <c r="Z109" s="9"/>
      <c r="AA109" s="11">
        <f t="shared" si="9"/>
        <v>11</v>
      </c>
    </row>
    <row r="110" spans="1:27" ht="30" customHeight="1" x14ac:dyDescent="0.25">
      <c r="A110" s="4" t="str">
        <f t="shared" si="13"/>
        <v>Московский</v>
      </c>
      <c r="B110" s="12" t="str">
        <f t="shared" si="13"/>
        <v>ГБОУ гимназия №526</v>
      </c>
      <c r="C110" s="6">
        <f t="shared" si="13"/>
        <v>11526</v>
      </c>
      <c r="D110" s="6" t="str">
        <f t="shared" si="13"/>
        <v>Гимназия</v>
      </c>
      <c r="E110" s="8" t="str">
        <f t="shared" si="13"/>
        <v>3в</v>
      </c>
      <c r="F110" s="8">
        <f t="shared" si="13"/>
        <v>111</v>
      </c>
      <c r="G110" s="8">
        <f t="shared" si="13"/>
        <v>107</v>
      </c>
      <c r="H110" s="8">
        <f t="shared" si="11"/>
        <v>11526107</v>
      </c>
      <c r="I110" s="9"/>
      <c r="J110" s="9">
        <v>1</v>
      </c>
      <c r="K110" s="10">
        <v>1</v>
      </c>
      <c r="L110" s="10"/>
      <c r="M110" s="9">
        <v>1</v>
      </c>
      <c r="N110" s="9"/>
      <c r="O110" s="10">
        <v>2</v>
      </c>
      <c r="P110" s="10"/>
      <c r="Q110" s="9">
        <v>2</v>
      </c>
      <c r="R110" s="9"/>
      <c r="S110" s="10">
        <v>1</v>
      </c>
      <c r="T110" s="10"/>
      <c r="U110" s="9">
        <v>0</v>
      </c>
      <c r="V110" s="9"/>
      <c r="W110" s="10"/>
      <c r="X110" s="10">
        <v>2</v>
      </c>
      <c r="Y110" s="9">
        <v>1</v>
      </c>
      <c r="Z110" s="9"/>
      <c r="AA110" s="11">
        <f t="shared" si="9"/>
        <v>11</v>
      </c>
    </row>
    <row r="111" spans="1:27" x14ac:dyDescent="0.25">
      <c r="I111" s="15">
        <f>COUNTA(I4:I110)</f>
        <v>48</v>
      </c>
      <c r="J111" s="15">
        <f t="shared" ref="J111:AA111" si="14">COUNTA(J4:J110)</f>
        <v>59</v>
      </c>
      <c r="K111" s="15">
        <f t="shared" si="14"/>
        <v>77</v>
      </c>
      <c r="L111" s="15">
        <f t="shared" si="14"/>
        <v>30</v>
      </c>
      <c r="M111" s="15">
        <f t="shared" si="14"/>
        <v>80</v>
      </c>
      <c r="N111" s="15">
        <f t="shared" si="14"/>
        <v>27</v>
      </c>
      <c r="O111" s="15">
        <f t="shared" si="14"/>
        <v>65</v>
      </c>
      <c r="P111" s="15">
        <f t="shared" si="14"/>
        <v>42</v>
      </c>
      <c r="Q111" s="15">
        <f t="shared" si="14"/>
        <v>55</v>
      </c>
      <c r="R111" s="15">
        <f t="shared" si="14"/>
        <v>52</v>
      </c>
      <c r="S111" s="15">
        <f t="shared" si="14"/>
        <v>93</v>
      </c>
      <c r="T111" s="15">
        <f t="shared" si="14"/>
        <v>14</v>
      </c>
      <c r="U111" s="15">
        <f t="shared" si="14"/>
        <v>65</v>
      </c>
      <c r="V111" s="15">
        <f t="shared" si="14"/>
        <v>42</v>
      </c>
      <c r="W111" s="15">
        <f t="shared" si="14"/>
        <v>70</v>
      </c>
      <c r="X111" s="15">
        <f t="shared" si="14"/>
        <v>37</v>
      </c>
      <c r="Y111" s="15">
        <f t="shared" si="14"/>
        <v>93</v>
      </c>
      <c r="Z111" s="15">
        <f t="shared" si="14"/>
        <v>14</v>
      </c>
      <c r="AA111" s="15">
        <f t="shared" si="14"/>
        <v>107</v>
      </c>
    </row>
    <row r="112" spans="1:27" x14ac:dyDescent="0.25">
      <c r="I112" s="92">
        <f>SUM(I4:I110)/(I111*I113)</f>
        <v>0.90625</v>
      </c>
      <c r="J112" s="92">
        <f t="shared" ref="J112:AA112" si="15">SUM(J4:J110)/(J111*J113)</f>
        <v>0.88135593220338981</v>
      </c>
      <c r="K112" s="92">
        <f t="shared" si="15"/>
        <v>0.89610389610389607</v>
      </c>
      <c r="L112" s="92">
        <f t="shared" si="15"/>
        <v>0.9</v>
      </c>
      <c r="M112" s="92">
        <f t="shared" si="15"/>
        <v>0.95</v>
      </c>
      <c r="N112" s="92">
        <f t="shared" si="15"/>
        <v>0.55555555555555558</v>
      </c>
      <c r="O112" s="92">
        <f t="shared" si="15"/>
        <v>0.96153846153846156</v>
      </c>
      <c r="P112" s="92">
        <f t="shared" si="15"/>
        <v>0.91666666666666663</v>
      </c>
      <c r="Q112" s="92">
        <f t="shared" si="15"/>
        <v>0.72727272727272729</v>
      </c>
      <c r="R112" s="92">
        <f t="shared" si="15"/>
        <v>0.95192307692307687</v>
      </c>
      <c r="S112" s="92">
        <f t="shared" si="15"/>
        <v>0.90322580645161288</v>
      </c>
      <c r="T112" s="92">
        <f t="shared" si="15"/>
        <v>0.7857142857142857</v>
      </c>
      <c r="U112" s="92">
        <f t="shared" si="15"/>
        <v>0.41538461538461541</v>
      </c>
      <c r="V112" s="92">
        <f t="shared" si="15"/>
        <v>0.21428571428571427</v>
      </c>
      <c r="W112" s="92">
        <f t="shared" si="15"/>
        <v>0.8571428571428571</v>
      </c>
      <c r="X112" s="92">
        <f t="shared" si="15"/>
        <v>0.98648648648648651</v>
      </c>
      <c r="Y112" s="92">
        <f t="shared" si="15"/>
        <v>0.90322580645161288</v>
      </c>
      <c r="Z112" s="92">
        <f t="shared" si="15"/>
        <v>0.7857142857142857</v>
      </c>
      <c r="AA112" s="92">
        <f t="shared" si="15"/>
        <v>0.8468727534148095</v>
      </c>
    </row>
    <row r="113" spans="1:27" s="52" customFormat="1" x14ac:dyDescent="0.25">
      <c r="A113" s="52" t="s">
        <v>120</v>
      </c>
      <c r="E113" s="14"/>
      <c r="F113" s="14"/>
      <c r="G113" s="14"/>
      <c r="H113" s="14"/>
      <c r="I113" s="15">
        <v>2</v>
      </c>
      <c r="J113" s="15">
        <v>2</v>
      </c>
      <c r="K113" s="15">
        <v>1</v>
      </c>
      <c r="L113" s="15">
        <v>1</v>
      </c>
      <c r="M113" s="15">
        <v>1</v>
      </c>
      <c r="N113" s="15">
        <v>1</v>
      </c>
      <c r="O113" s="15">
        <v>2</v>
      </c>
      <c r="P113" s="15">
        <v>2</v>
      </c>
      <c r="Q113" s="15">
        <v>2</v>
      </c>
      <c r="R113" s="15">
        <v>2</v>
      </c>
      <c r="S113" s="86">
        <v>1</v>
      </c>
      <c r="T113" s="15">
        <v>1</v>
      </c>
      <c r="U113" s="87">
        <v>1</v>
      </c>
      <c r="V113" s="15">
        <v>1</v>
      </c>
      <c r="W113" s="15">
        <v>2</v>
      </c>
      <c r="X113" s="15">
        <v>2</v>
      </c>
      <c r="Y113" s="87">
        <v>1</v>
      </c>
      <c r="Z113" s="15">
        <v>1</v>
      </c>
      <c r="AA113" s="15">
        <v>13</v>
      </c>
    </row>
    <row r="114" spans="1:27" x14ac:dyDescent="0.25">
      <c r="I114" s="15">
        <f>SUM(I4:J110)/(107*I113)</f>
        <v>0.89252336448598135</v>
      </c>
      <c r="K114" s="15">
        <f t="shared" ref="K114:AA114" si="16">SUM(K4:L110)/(107*K113)</f>
        <v>0.89719626168224298</v>
      </c>
      <c r="M114" s="15">
        <f t="shared" si="16"/>
        <v>0.85046728971962615</v>
      </c>
      <c r="O114" s="15">
        <f t="shared" si="16"/>
        <v>0.94392523364485981</v>
      </c>
      <c r="Q114" s="15">
        <f t="shared" si="16"/>
        <v>0.83644859813084116</v>
      </c>
      <c r="S114" s="15">
        <f t="shared" si="16"/>
        <v>0.88785046728971961</v>
      </c>
      <c r="U114" s="15">
        <f t="shared" si="16"/>
        <v>0.3364485981308411</v>
      </c>
      <c r="W114" s="15">
        <f t="shared" si="16"/>
        <v>0.90186915887850472</v>
      </c>
      <c r="Y114" s="15">
        <f t="shared" si="16"/>
        <v>0.88785046728971961</v>
      </c>
      <c r="AA114" s="15">
        <f t="shared" si="16"/>
        <v>0.8468727534148095</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110"/>
    <dataValidation type="list" allowBlank="1" showInputMessage="1" showErrorMessage="1" sqref="I4:J110 W4:X110 O4:R110">
      <formula1>балл2</formula1>
    </dataValidation>
    <dataValidation type="list" allowBlank="1" showInputMessage="1" showErrorMessage="1" sqref="K4:N110 Y4:Z110 S4:V110">
      <formula1>балл1</formula1>
    </dataValidation>
    <dataValidation allowBlank="1" showErrorMessage="1" sqref="A4 E4:G110"/>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dimension ref="A1:AE73"/>
  <sheetViews>
    <sheetView showGridLines="0" topLeftCell="F64" zoomScale="90" zoomScaleNormal="90" workbookViewId="0">
      <selection activeCell="F73" sqref="A73:XFD73"/>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1"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1"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1"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1" ht="30" customHeight="1" x14ac:dyDescent="0.25">
      <c r="A4" s="4" t="s">
        <v>17</v>
      </c>
      <c r="B4" s="12" t="s">
        <v>59</v>
      </c>
      <c r="C4" s="6">
        <f>VLOOKUP(B4,[26]Списки!$C$1:$E$40,2,FALSE)</f>
        <v>11536</v>
      </c>
      <c r="D4" s="6" t="str">
        <f>VLOOKUP(B4,[26]Списки!$C$1:$E$40,3,FALSE)</f>
        <v>СОШ</v>
      </c>
      <c r="E4" s="7" t="s">
        <v>23</v>
      </c>
      <c r="F4" s="8">
        <v>75</v>
      </c>
      <c r="G4" s="8">
        <v>66</v>
      </c>
      <c r="H4" s="8">
        <f>C4*1000+1</f>
        <v>11536001</v>
      </c>
      <c r="I4" s="9"/>
      <c r="J4" s="9">
        <v>1</v>
      </c>
      <c r="K4" s="10">
        <v>1</v>
      </c>
      <c r="L4" s="10"/>
      <c r="M4" s="9">
        <v>1</v>
      </c>
      <c r="N4" s="9"/>
      <c r="O4" s="10"/>
      <c r="P4" s="10">
        <v>2</v>
      </c>
      <c r="Q4" s="9"/>
      <c r="R4" s="9">
        <v>2</v>
      </c>
      <c r="S4" s="10">
        <v>1</v>
      </c>
      <c r="T4" s="10"/>
      <c r="U4" s="9">
        <v>1</v>
      </c>
      <c r="V4" s="9"/>
      <c r="W4" s="10">
        <v>2</v>
      </c>
      <c r="X4" s="10"/>
      <c r="Y4" s="9">
        <v>1</v>
      </c>
      <c r="Z4" s="9"/>
      <c r="AA4" s="11">
        <f>IF(COUNTBLANK(I4:Z4)&lt;=9,SUM(I4:Z4),"Не писал")</f>
        <v>12</v>
      </c>
      <c r="AC4" s="58" t="s">
        <v>81</v>
      </c>
      <c r="AD4" s="58" t="s">
        <v>150</v>
      </c>
      <c r="AE4" s="58" t="s">
        <v>106</v>
      </c>
    </row>
    <row r="5" spans="1:31" ht="30" customHeight="1" x14ac:dyDescent="0.25">
      <c r="A5" s="4" t="str">
        <f>A4</f>
        <v>Московский</v>
      </c>
      <c r="B5" s="12" t="str">
        <f t="shared" ref="B5:G20" si="0">B4</f>
        <v>ГБОУ СОШ №536</v>
      </c>
      <c r="C5" s="6">
        <f t="shared" si="0"/>
        <v>11536</v>
      </c>
      <c r="D5" s="6" t="str">
        <f t="shared" si="0"/>
        <v>СОШ</v>
      </c>
      <c r="E5" s="8" t="str">
        <f t="shared" si="0"/>
        <v>3а</v>
      </c>
      <c r="F5" s="8">
        <f t="shared" si="0"/>
        <v>75</v>
      </c>
      <c r="G5" s="8">
        <f t="shared" si="0"/>
        <v>66</v>
      </c>
      <c r="H5" s="8">
        <f>H4+1</f>
        <v>11536002</v>
      </c>
      <c r="I5" s="9"/>
      <c r="J5" s="9">
        <v>0</v>
      </c>
      <c r="K5" s="10">
        <v>1</v>
      </c>
      <c r="L5" s="10"/>
      <c r="M5" s="9">
        <v>1</v>
      </c>
      <c r="N5" s="9"/>
      <c r="O5" s="10"/>
      <c r="P5" s="10">
        <v>1</v>
      </c>
      <c r="Q5" s="9">
        <v>1</v>
      </c>
      <c r="R5" s="9"/>
      <c r="S5" s="10">
        <v>1</v>
      </c>
      <c r="T5" s="10"/>
      <c r="U5" s="9">
        <v>1</v>
      </c>
      <c r="V5" s="9"/>
      <c r="W5" s="10"/>
      <c r="X5" s="10">
        <v>2</v>
      </c>
      <c r="Y5" s="9">
        <v>0</v>
      </c>
      <c r="Z5" s="9"/>
      <c r="AA5" s="11">
        <f t="shared" ref="AA5:AA68" si="1">IF(COUNTBLANK(I5:Z5)&lt;=9,SUM(I5:Z5),"Не писал")</f>
        <v>8</v>
      </c>
      <c r="AC5" s="83">
        <v>0</v>
      </c>
      <c r="AD5" s="83">
        <f>COUNTIF(AA$4:AA$69,AC5)</f>
        <v>0</v>
      </c>
      <c r="AE5" s="125">
        <f>AD5/$AD$19</f>
        <v>0</v>
      </c>
    </row>
    <row r="6" spans="1:31" ht="30" customHeight="1" x14ac:dyDescent="0.25">
      <c r="A6" s="4" t="str">
        <f t="shared" ref="A6:G21" si="2">A5</f>
        <v>Московский</v>
      </c>
      <c r="B6" s="12" t="str">
        <f t="shared" si="0"/>
        <v>ГБОУ СОШ №536</v>
      </c>
      <c r="C6" s="6">
        <f t="shared" si="0"/>
        <v>11536</v>
      </c>
      <c r="D6" s="6" t="str">
        <f t="shared" si="0"/>
        <v>СОШ</v>
      </c>
      <c r="E6" s="8" t="str">
        <f t="shared" si="0"/>
        <v>3а</v>
      </c>
      <c r="F6" s="8">
        <f t="shared" si="0"/>
        <v>75</v>
      </c>
      <c r="G6" s="8">
        <f t="shared" si="0"/>
        <v>66</v>
      </c>
      <c r="H6" s="8">
        <f t="shared" ref="H6:H69" si="3">H5+1</f>
        <v>11536003</v>
      </c>
      <c r="I6" s="9">
        <v>2</v>
      </c>
      <c r="J6" s="9"/>
      <c r="K6" s="10">
        <v>1</v>
      </c>
      <c r="L6" s="10"/>
      <c r="M6" s="9">
        <v>1</v>
      </c>
      <c r="N6" s="9"/>
      <c r="O6" s="10"/>
      <c r="P6" s="10">
        <v>2</v>
      </c>
      <c r="Q6" s="9"/>
      <c r="R6" s="9">
        <v>2</v>
      </c>
      <c r="S6" s="10">
        <v>1</v>
      </c>
      <c r="T6" s="10"/>
      <c r="U6" s="9">
        <v>1</v>
      </c>
      <c r="V6" s="9"/>
      <c r="W6" s="10"/>
      <c r="X6" s="10">
        <v>2</v>
      </c>
      <c r="Y6" s="9">
        <v>1</v>
      </c>
      <c r="Z6" s="9"/>
      <c r="AA6" s="11">
        <f t="shared" si="1"/>
        <v>13</v>
      </c>
      <c r="AC6" s="83">
        <v>1</v>
      </c>
      <c r="AD6" s="83">
        <f t="shared" ref="AD6:AD18" si="4">COUNTIF(AA$4:AA$69,AC6)</f>
        <v>2</v>
      </c>
      <c r="AE6" s="125">
        <f t="shared" ref="AE6:AE18" si="5">AD6/$AD$19</f>
        <v>3.0303030303030304E-2</v>
      </c>
    </row>
    <row r="7" spans="1:31" ht="30" customHeight="1" x14ac:dyDescent="0.25">
      <c r="A7" s="4" t="str">
        <f t="shared" si="2"/>
        <v>Московский</v>
      </c>
      <c r="B7" s="12" t="str">
        <f t="shared" si="0"/>
        <v>ГБОУ СОШ №536</v>
      </c>
      <c r="C7" s="6">
        <f t="shared" si="0"/>
        <v>11536</v>
      </c>
      <c r="D7" s="6" t="str">
        <f t="shared" si="0"/>
        <v>СОШ</v>
      </c>
      <c r="E7" s="8" t="str">
        <f t="shared" si="0"/>
        <v>3а</v>
      </c>
      <c r="F7" s="8">
        <f t="shared" si="0"/>
        <v>75</v>
      </c>
      <c r="G7" s="8">
        <f t="shared" si="0"/>
        <v>66</v>
      </c>
      <c r="H7" s="8">
        <f t="shared" si="3"/>
        <v>11536004</v>
      </c>
      <c r="I7" s="9"/>
      <c r="J7" s="9">
        <v>2</v>
      </c>
      <c r="K7" s="10">
        <v>1</v>
      </c>
      <c r="L7" s="10"/>
      <c r="M7" s="9">
        <v>1</v>
      </c>
      <c r="N7" s="9"/>
      <c r="O7" s="10"/>
      <c r="P7" s="10">
        <v>2</v>
      </c>
      <c r="Q7" s="9">
        <v>2</v>
      </c>
      <c r="R7" s="9"/>
      <c r="S7" s="10"/>
      <c r="T7" s="10">
        <v>1</v>
      </c>
      <c r="U7" s="9">
        <v>1</v>
      </c>
      <c r="V7" s="9"/>
      <c r="W7" s="10">
        <v>1</v>
      </c>
      <c r="X7" s="10"/>
      <c r="Y7" s="9">
        <v>1</v>
      </c>
      <c r="Z7" s="9"/>
      <c r="AA7" s="11">
        <f t="shared" si="1"/>
        <v>12</v>
      </c>
      <c r="AC7" s="83">
        <v>2</v>
      </c>
      <c r="AD7" s="83">
        <f t="shared" si="4"/>
        <v>3</v>
      </c>
      <c r="AE7" s="125">
        <f t="shared" si="5"/>
        <v>4.5454545454545456E-2</v>
      </c>
    </row>
    <row r="8" spans="1:31" ht="30" customHeight="1" x14ac:dyDescent="0.25">
      <c r="A8" s="4" t="str">
        <f t="shared" si="2"/>
        <v>Московский</v>
      </c>
      <c r="B8" s="12" t="str">
        <f t="shared" si="0"/>
        <v>ГБОУ СОШ №536</v>
      </c>
      <c r="C8" s="6">
        <f t="shared" si="0"/>
        <v>11536</v>
      </c>
      <c r="D8" s="6" t="str">
        <f t="shared" si="0"/>
        <v>СОШ</v>
      </c>
      <c r="E8" s="8" t="str">
        <f t="shared" si="0"/>
        <v>3а</v>
      </c>
      <c r="F8" s="8">
        <f t="shared" si="0"/>
        <v>75</v>
      </c>
      <c r="G8" s="8">
        <f t="shared" si="0"/>
        <v>66</v>
      </c>
      <c r="H8" s="8">
        <f t="shared" si="3"/>
        <v>11536005</v>
      </c>
      <c r="I8" s="9"/>
      <c r="J8" s="9">
        <v>1</v>
      </c>
      <c r="K8" s="10">
        <v>0</v>
      </c>
      <c r="L8" s="10"/>
      <c r="M8" s="9">
        <v>1</v>
      </c>
      <c r="N8" s="9"/>
      <c r="O8" s="10">
        <v>2</v>
      </c>
      <c r="P8" s="10"/>
      <c r="Q8" s="9">
        <v>2</v>
      </c>
      <c r="R8" s="9"/>
      <c r="S8" s="10"/>
      <c r="T8" s="10">
        <v>1</v>
      </c>
      <c r="U8" s="9">
        <v>1</v>
      </c>
      <c r="V8" s="9"/>
      <c r="W8" s="10">
        <v>1</v>
      </c>
      <c r="X8" s="10"/>
      <c r="Y8" s="9">
        <v>1</v>
      </c>
      <c r="Z8" s="9"/>
      <c r="AA8" s="11">
        <f t="shared" si="1"/>
        <v>10</v>
      </c>
      <c r="AC8" s="83">
        <v>3</v>
      </c>
      <c r="AD8" s="83">
        <f t="shared" si="4"/>
        <v>3</v>
      </c>
      <c r="AE8" s="125">
        <f t="shared" si="5"/>
        <v>4.5454545454545456E-2</v>
      </c>
    </row>
    <row r="9" spans="1:31" ht="30" customHeight="1" x14ac:dyDescent="0.25">
      <c r="A9" s="4" t="str">
        <f t="shared" si="2"/>
        <v>Московский</v>
      </c>
      <c r="B9" s="12" t="str">
        <f t="shared" si="0"/>
        <v>ГБОУ СОШ №536</v>
      </c>
      <c r="C9" s="6">
        <f t="shared" si="0"/>
        <v>11536</v>
      </c>
      <c r="D9" s="6" t="str">
        <f t="shared" si="0"/>
        <v>СОШ</v>
      </c>
      <c r="E9" s="8" t="str">
        <f t="shared" si="0"/>
        <v>3а</v>
      </c>
      <c r="F9" s="8">
        <f t="shared" si="0"/>
        <v>75</v>
      </c>
      <c r="G9" s="8">
        <f t="shared" si="0"/>
        <v>66</v>
      </c>
      <c r="H9" s="8">
        <f t="shared" si="3"/>
        <v>11536006</v>
      </c>
      <c r="I9" s="9"/>
      <c r="J9" s="9">
        <v>1</v>
      </c>
      <c r="K9" s="10">
        <v>1</v>
      </c>
      <c r="L9" s="10"/>
      <c r="M9" s="9">
        <v>1</v>
      </c>
      <c r="N9" s="9"/>
      <c r="O9" s="10">
        <v>2</v>
      </c>
      <c r="P9" s="10"/>
      <c r="Q9" s="9">
        <v>1</v>
      </c>
      <c r="R9" s="9"/>
      <c r="S9" s="10">
        <v>1</v>
      </c>
      <c r="T9" s="10"/>
      <c r="U9" s="9">
        <v>1</v>
      </c>
      <c r="V9" s="9"/>
      <c r="W9" s="10"/>
      <c r="X9" s="10">
        <v>2</v>
      </c>
      <c r="Y9" s="9">
        <v>1</v>
      </c>
      <c r="Z9" s="9"/>
      <c r="AA9" s="11">
        <f t="shared" si="1"/>
        <v>11</v>
      </c>
      <c r="AC9" s="83">
        <v>4</v>
      </c>
      <c r="AD9" s="83">
        <f t="shared" si="4"/>
        <v>1</v>
      </c>
      <c r="AE9" s="125">
        <f t="shared" si="5"/>
        <v>1.5151515151515152E-2</v>
      </c>
    </row>
    <row r="10" spans="1:31" ht="30" customHeight="1" x14ac:dyDescent="0.25">
      <c r="A10" s="4" t="str">
        <f t="shared" si="2"/>
        <v>Московский</v>
      </c>
      <c r="B10" s="12" t="str">
        <f t="shared" si="0"/>
        <v>ГБОУ СОШ №536</v>
      </c>
      <c r="C10" s="6">
        <f t="shared" si="0"/>
        <v>11536</v>
      </c>
      <c r="D10" s="6" t="str">
        <f t="shared" si="0"/>
        <v>СОШ</v>
      </c>
      <c r="E10" s="8" t="str">
        <f t="shared" si="0"/>
        <v>3а</v>
      </c>
      <c r="F10" s="8">
        <f t="shared" si="0"/>
        <v>75</v>
      </c>
      <c r="G10" s="8">
        <f t="shared" si="0"/>
        <v>66</v>
      </c>
      <c r="H10" s="8">
        <f t="shared" si="3"/>
        <v>11536007</v>
      </c>
      <c r="I10" s="9"/>
      <c r="J10" s="9">
        <v>2</v>
      </c>
      <c r="K10" s="10">
        <v>0</v>
      </c>
      <c r="L10" s="10"/>
      <c r="M10" s="9">
        <v>1</v>
      </c>
      <c r="N10" s="9"/>
      <c r="O10" s="10">
        <v>2</v>
      </c>
      <c r="P10" s="10"/>
      <c r="Q10" s="9">
        <v>2</v>
      </c>
      <c r="R10" s="9"/>
      <c r="S10" s="10"/>
      <c r="T10" s="10">
        <v>1</v>
      </c>
      <c r="U10" s="9">
        <v>1</v>
      </c>
      <c r="V10" s="9"/>
      <c r="W10" s="10"/>
      <c r="X10" s="10">
        <v>2</v>
      </c>
      <c r="Y10" s="9">
        <v>1</v>
      </c>
      <c r="Z10" s="9"/>
      <c r="AA10" s="11">
        <f t="shared" si="1"/>
        <v>12</v>
      </c>
      <c r="AC10" s="83">
        <v>5</v>
      </c>
      <c r="AD10" s="83">
        <f t="shared" si="4"/>
        <v>3</v>
      </c>
      <c r="AE10" s="125">
        <f t="shared" si="5"/>
        <v>4.5454545454545456E-2</v>
      </c>
    </row>
    <row r="11" spans="1:31" ht="30" customHeight="1" x14ac:dyDescent="0.25">
      <c r="A11" s="4" t="str">
        <f t="shared" si="2"/>
        <v>Московский</v>
      </c>
      <c r="B11" s="12" t="str">
        <f t="shared" si="0"/>
        <v>ГБОУ СОШ №536</v>
      </c>
      <c r="C11" s="6">
        <f t="shared" si="0"/>
        <v>11536</v>
      </c>
      <c r="D11" s="6" t="str">
        <f t="shared" si="0"/>
        <v>СОШ</v>
      </c>
      <c r="E11" s="8" t="str">
        <f t="shared" si="0"/>
        <v>3а</v>
      </c>
      <c r="F11" s="8">
        <f t="shared" si="0"/>
        <v>75</v>
      </c>
      <c r="G11" s="8">
        <f t="shared" si="0"/>
        <v>66</v>
      </c>
      <c r="H11" s="8">
        <f t="shared" si="3"/>
        <v>11536008</v>
      </c>
      <c r="I11" s="9">
        <v>1</v>
      </c>
      <c r="J11" s="9"/>
      <c r="K11" s="10">
        <v>1</v>
      </c>
      <c r="L11" s="10"/>
      <c r="M11" s="9">
        <v>0</v>
      </c>
      <c r="N11" s="9"/>
      <c r="O11" s="10"/>
      <c r="P11" s="10">
        <v>1</v>
      </c>
      <c r="Q11" s="9">
        <v>1</v>
      </c>
      <c r="R11" s="9"/>
      <c r="S11" s="10">
        <v>0</v>
      </c>
      <c r="T11" s="10"/>
      <c r="U11" s="9">
        <v>1</v>
      </c>
      <c r="V11" s="9"/>
      <c r="W11" s="10">
        <v>0</v>
      </c>
      <c r="X11" s="10"/>
      <c r="Y11" s="9">
        <v>0</v>
      </c>
      <c r="Z11" s="9"/>
      <c r="AA11" s="11">
        <f t="shared" si="1"/>
        <v>5</v>
      </c>
      <c r="AC11" s="83">
        <v>6</v>
      </c>
      <c r="AD11" s="83">
        <f t="shared" si="4"/>
        <v>6</v>
      </c>
      <c r="AE11" s="125">
        <f t="shared" si="5"/>
        <v>9.0909090909090912E-2</v>
      </c>
    </row>
    <row r="12" spans="1:31" ht="30" customHeight="1" x14ac:dyDescent="0.25">
      <c r="A12" s="4" t="str">
        <f t="shared" si="2"/>
        <v>Московский</v>
      </c>
      <c r="B12" s="12" t="str">
        <f t="shared" si="0"/>
        <v>ГБОУ СОШ №536</v>
      </c>
      <c r="C12" s="6">
        <f t="shared" si="0"/>
        <v>11536</v>
      </c>
      <c r="D12" s="6" t="str">
        <f t="shared" si="0"/>
        <v>СОШ</v>
      </c>
      <c r="E12" s="8" t="str">
        <f t="shared" si="0"/>
        <v>3а</v>
      </c>
      <c r="F12" s="8">
        <f t="shared" si="0"/>
        <v>75</v>
      </c>
      <c r="G12" s="8">
        <f t="shared" si="0"/>
        <v>66</v>
      </c>
      <c r="H12" s="8">
        <f t="shared" si="3"/>
        <v>11536009</v>
      </c>
      <c r="I12" s="9">
        <v>1</v>
      </c>
      <c r="J12" s="9"/>
      <c r="K12" s="10">
        <v>1</v>
      </c>
      <c r="L12" s="10"/>
      <c r="M12" s="9">
        <v>1</v>
      </c>
      <c r="N12" s="9"/>
      <c r="O12" s="10">
        <v>2</v>
      </c>
      <c r="P12" s="10"/>
      <c r="Q12" s="9">
        <v>2</v>
      </c>
      <c r="R12" s="9"/>
      <c r="S12" s="10">
        <v>1</v>
      </c>
      <c r="T12" s="10"/>
      <c r="U12" s="9">
        <v>1</v>
      </c>
      <c r="V12" s="9"/>
      <c r="W12" s="10">
        <v>2</v>
      </c>
      <c r="X12" s="10"/>
      <c r="Y12" s="9">
        <v>1</v>
      </c>
      <c r="Z12" s="9"/>
      <c r="AA12" s="11">
        <f t="shared" si="1"/>
        <v>12</v>
      </c>
      <c r="AC12" s="83">
        <v>7</v>
      </c>
      <c r="AD12" s="83">
        <f t="shared" si="4"/>
        <v>3</v>
      </c>
      <c r="AE12" s="125">
        <f t="shared" si="5"/>
        <v>4.5454545454545456E-2</v>
      </c>
    </row>
    <row r="13" spans="1:31" ht="30" customHeight="1" x14ac:dyDescent="0.25">
      <c r="A13" s="4" t="str">
        <f t="shared" si="2"/>
        <v>Московский</v>
      </c>
      <c r="B13" s="12" t="str">
        <f t="shared" si="0"/>
        <v>ГБОУ СОШ №536</v>
      </c>
      <c r="C13" s="6">
        <f t="shared" si="0"/>
        <v>11536</v>
      </c>
      <c r="D13" s="6" t="str">
        <f t="shared" si="0"/>
        <v>СОШ</v>
      </c>
      <c r="E13" s="8" t="str">
        <f t="shared" si="0"/>
        <v>3а</v>
      </c>
      <c r="F13" s="8">
        <f t="shared" si="0"/>
        <v>75</v>
      </c>
      <c r="G13" s="8">
        <f t="shared" si="0"/>
        <v>66</v>
      </c>
      <c r="H13" s="8">
        <f t="shared" si="3"/>
        <v>11536010</v>
      </c>
      <c r="I13" s="9"/>
      <c r="J13" s="9">
        <v>1</v>
      </c>
      <c r="K13" s="10">
        <v>1</v>
      </c>
      <c r="L13" s="10"/>
      <c r="M13" s="9">
        <v>1</v>
      </c>
      <c r="N13" s="9"/>
      <c r="O13" s="10">
        <v>2</v>
      </c>
      <c r="P13" s="10"/>
      <c r="Q13" s="9">
        <v>1</v>
      </c>
      <c r="R13" s="9"/>
      <c r="S13" s="10">
        <v>0</v>
      </c>
      <c r="T13" s="10"/>
      <c r="U13" s="9">
        <v>1</v>
      </c>
      <c r="V13" s="9"/>
      <c r="W13" s="10"/>
      <c r="X13" s="10">
        <v>2</v>
      </c>
      <c r="Y13" s="9">
        <v>1</v>
      </c>
      <c r="Z13" s="9"/>
      <c r="AA13" s="11">
        <f t="shared" si="1"/>
        <v>10</v>
      </c>
      <c r="AC13" s="83">
        <v>8</v>
      </c>
      <c r="AD13" s="83">
        <f t="shared" si="4"/>
        <v>2</v>
      </c>
      <c r="AE13" s="125">
        <f t="shared" si="5"/>
        <v>3.0303030303030304E-2</v>
      </c>
    </row>
    <row r="14" spans="1:31" ht="30" customHeight="1" x14ac:dyDescent="0.25">
      <c r="A14" s="4" t="str">
        <f t="shared" si="2"/>
        <v>Московский</v>
      </c>
      <c r="B14" s="12" t="str">
        <f t="shared" si="0"/>
        <v>ГБОУ СОШ №536</v>
      </c>
      <c r="C14" s="6">
        <f t="shared" si="0"/>
        <v>11536</v>
      </c>
      <c r="D14" s="6" t="str">
        <f t="shared" si="0"/>
        <v>СОШ</v>
      </c>
      <c r="E14" s="8" t="str">
        <f t="shared" si="0"/>
        <v>3а</v>
      </c>
      <c r="F14" s="8">
        <f t="shared" si="0"/>
        <v>75</v>
      </c>
      <c r="G14" s="8">
        <f t="shared" si="0"/>
        <v>66</v>
      </c>
      <c r="H14" s="8">
        <f t="shared" si="3"/>
        <v>11536011</v>
      </c>
      <c r="I14" s="9"/>
      <c r="J14" s="9">
        <v>1</v>
      </c>
      <c r="K14" s="10">
        <v>1</v>
      </c>
      <c r="L14" s="10"/>
      <c r="M14" s="9">
        <v>1</v>
      </c>
      <c r="N14" s="9"/>
      <c r="O14" s="10">
        <v>2</v>
      </c>
      <c r="P14" s="10"/>
      <c r="Q14" s="9"/>
      <c r="R14" s="9">
        <v>2</v>
      </c>
      <c r="S14" s="10">
        <v>1</v>
      </c>
      <c r="T14" s="10"/>
      <c r="U14" s="9">
        <v>1</v>
      </c>
      <c r="V14" s="9"/>
      <c r="W14" s="10">
        <v>2</v>
      </c>
      <c r="X14" s="10"/>
      <c r="Y14" s="9">
        <v>1</v>
      </c>
      <c r="Z14" s="9"/>
      <c r="AA14" s="11">
        <f t="shared" si="1"/>
        <v>12</v>
      </c>
      <c r="AC14" s="83">
        <v>9</v>
      </c>
      <c r="AD14" s="83">
        <f t="shared" si="4"/>
        <v>5</v>
      </c>
      <c r="AE14" s="125">
        <f t="shared" si="5"/>
        <v>7.575757575757576E-2</v>
      </c>
    </row>
    <row r="15" spans="1:31" ht="30" customHeight="1" x14ac:dyDescent="0.25">
      <c r="A15" s="4" t="str">
        <f t="shared" si="2"/>
        <v>Московский</v>
      </c>
      <c r="B15" s="12" t="str">
        <f t="shared" si="0"/>
        <v>ГБОУ СОШ №536</v>
      </c>
      <c r="C15" s="6">
        <f t="shared" si="0"/>
        <v>11536</v>
      </c>
      <c r="D15" s="6" t="str">
        <f t="shared" si="0"/>
        <v>СОШ</v>
      </c>
      <c r="E15" s="8" t="str">
        <f t="shared" si="0"/>
        <v>3а</v>
      </c>
      <c r="F15" s="8">
        <f t="shared" si="0"/>
        <v>75</v>
      </c>
      <c r="G15" s="8">
        <f t="shared" si="0"/>
        <v>66</v>
      </c>
      <c r="H15" s="8">
        <f t="shared" si="3"/>
        <v>11536012</v>
      </c>
      <c r="I15" s="9">
        <v>1</v>
      </c>
      <c r="J15" s="9"/>
      <c r="K15" s="10">
        <v>0</v>
      </c>
      <c r="L15" s="10"/>
      <c r="M15" s="9">
        <v>1</v>
      </c>
      <c r="N15" s="9"/>
      <c r="O15" s="10">
        <v>1</v>
      </c>
      <c r="P15" s="10"/>
      <c r="Q15" s="9">
        <v>2</v>
      </c>
      <c r="R15" s="9"/>
      <c r="S15" s="10">
        <v>0</v>
      </c>
      <c r="T15" s="10"/>
      <c r="U15" s="9"/>
      <c r="V15" s="9">
        <v>0</v>
      </c>
      <c r="W15" s="10"/>
      <c r="X15" s="10">
        <v>1</v>
      </c>
      <c r="Y15" s="9">
        <v>0</v>
      </c>
      <c r="Z15" s="9"/>
      <c r="AA15" s="11">
        <f t="shared" si="1"/>
        <v>6</v>
      </c>
      <c r="AC15" s="83">
        <v>10</v>
      </c>
      <c r="AD15" s="83">
        <f t="shared" si="4"/>
        <v>7</v>
      </c>
      <c r="AE15" s="125">
        <f t="shared" si="5"/>
        <v>0.10606060606060606</v>
      </c>
    </row>
    <row r="16" spans="1:31" ht="30" customHeight="1" x14ac:dyDescent="0.25">
      <c r="A16" s="4" t="str">
        <f t="shared" si="2"/>
        <v>Московский</v>
      </c>
      <c r="B16" s="12" t="str">
        <f t="shared" si="0"/>
        <v>ГБОУ СОШ №536</v>
      </c>
      <c r="C16" s="6">
        <f t="shared" si="0"/>
        <v>11536</v>
      </c>
      <c r="D16" s="6" t="str">
        <f t="shared" si="0"/>
        <v>СОШ</v>
      </c>
      <c r="E16" s="8" t="str">
        <f t="shared" si="0"/>
        <v>3а</v>
      </c>
      <c r="F16" s="8">
        <f t="shared" si="0"/>
        <v>75</v>
      </c>
      <c r="G16" s="8">
        <f t="shared" si="0"/>
        <v>66</v>
      </c>
      <c r="H16" s="8">
        <f t="shared" si="3"/>
        <v>11536013</v>
      </c>
      <c r="I16" s="9"/>
      <c r="J16" s="9">
        <v>2</v>
      </c>
      <c r="K16" s="10">
        <v>1</v>
      </c>
      <c r="L16" s="10"/>
      <c r="M16" s="9">
        <v>1</v>
      </c>
      <c r="N16" s="9"/>
      <c r="O16" s="10"/>
      <c r="P16" s="10">
        <v>2</v>
      </c>
      <c r="Q16" s="9">
        <v>2</v>
      </c>
      <c r="R16" s="9"/>
      <c r="S16" s="10">
        <v>1</v>
      </c>
      <c r="T16" s="10"/>
      <c r="U16" s="9">
        <v>1</v>
      </c>
      <c r="V16" s="9"/>
      <c r="W16" s="10">
        <v>2</v>
      </c>
      <c r="X16" s="10"/>
      <c r="Y16" s="9">
        <v>1</v>
      </c>
      <c r="Z16" s="9"/>
      <c r="AA16" s="11">
        <f t="shared" si="1"/>
        <v>13</v>
      </c>
      <c r="AC16" s="83">
        <v>11</v>
      </c>
      <c r="AD16" s="83">
        <f t="shared" si="4"/>
        <v>11</v>
      </c>
      <c r="AE16" s="125">
        <f t="shared" si="5"/>
        <v>0.16666666666666666</v>
      </c>
    </row>
    <row r="17" spans="1:31" ht="30" customHeight="1" x14ac:dyDescent="0.25">
      <c r="A17" s="4" t="str">
        <f t="shared" si="2"/>
        <v>Московский</v>
      </c>
      <c r="B17" s="12" t="str">
        <f t="shared" si="0"/>
        <v>ГБОУ СОШ №536</v>
      </c>
      <c r="C17" s="6">
        <f t="shared" si="0"/>
        <v>11536</v>
      </c>
      <c r="D17" s="6" t="str">
        <f t="shared" si="0"/>
        <v>СОШ</v>
      </c>
      <c r="E17" s="8" t="str">
        <f t="shared" si="0"/>
        <v>3а</v>
      </c>
      <c r="F17" s="8">
        <f t="shared" si="0"/>
        <v>75</v>
      </c>
      <c r="G17" s="8">
        <f t="shared" si="0"/>
        <v>66</v>
      </c>
      <c r="H17" s="8">
        <f t="shared" si="3"/>
        <v>11536014</v>
      </c>
      <c r="I17" s="9"/>
      <c r="J17" s="9">
        <v>1</v>
      </c>
      <c r="K17" s="10">
        <v>1</v>
      </c>
      <c r="L17" s="10"/>
      <c r="M17" s="9">
        <v>1</v>
      </c>
      <c r="N17" s="9"/>
      <c r="O17" s="10">
        <v>2</v>
      </c>
      <c r="P17" s="10"/>
      <c r="Q17" s="9">
        <v>1</v>
      </c>
      <c r="R17" s="9"/>
      <c r="S17" s="10">
        <v>1</v>
      </c>
      <c r="T17" s="10"/>
      <c r="U17" s="9">
        <v>1</v>
      </c>
      <c r="V17" s="9"/>
      <c r="W17" s="10"/>
      <c r="X17" s="10">
        <v>2</v>
      </c>
      <c r="Y17" s="9">
        <v>0</v>
      </c>
      <c r="Z17" s="9"/>
      <c r="AA17" s="11">
        <f t="shared" si="1"/>
        <v>10</v>
      </c>
      <c r="AC17" s="83">
        <v>12</v>
      </c>
      <c r="AD17" s="83">
        <f t="shared" si="4"/>
        <v>15</v>
      </c>
      <c r="AE17" s="125">
        <f t="shared" si="5"/>
        <v>0.22727272727272727</v>
      </c>
    </row>
    <row r="18" spans="1:31" ht="30" customHeight="1" x14ac:dyDescent="0.25">
      <c r="A18" s="4" t="str">
        <f t="shared" si="2"/>
        <v>Московский</v>
      </c>
      <c r="B18" s="12" t="str">
        <f t="shared" si="0"/>
        <v>ГБОУ СОШ №536</v>
      </c>
      <c r="C18" s="6">
        <f t="shared" si="0"/>
        <v>11536</v>
      </c>
      <c r="D18" s="6" t="str">
        <f t="shared" si="0"/>
        <v>СОШ</v>
      </c>
      <c r="E18" s="8" t="str">
        <f t="shared" si="0"/>
        <v>3а</v>
      </c>
      <c r="F18" s="8">
        <f t="shared" si="0"/>
        <v>75</v>
      </c>
      <c r="G18" s="8">
        <f t="shared" si="0"/>
        <v>66</v>
      </c>
      <c r="H18" s="8">
        <f t="shared" si="3"/>
        <v>11536015</v>
      </c>
      <c r="I18" s="9"/>
      <c r="J18" s="9">
        <v>2</v>
      </c>
      <c r="K18" s="10">
        <v>1</v>
      </c>
      <c r="L18" s="10"/>
      <c r="M18" s="9">
        <v>1</v>
      </c>
      <c r="N18" s="9"/>
      <c r="O18" s="10">
        <v>1</v>
      </c>
      <c r="P18" s="10"/>
      <c r="Q18" s="9">
        <v>1</v>
      </c>
      <c r="R18" s="9"/>
      <c r="S18" s="10">
        <v>1</v>
      </c>
      <c r="T18" s="10"/>
      <c r="U18" s="9"/>
      <c r="V18" s="9">
        <v>0</v>
      </c>
      <c r="W18" s="10"/>
      <c r="X18" s="10">
        <v>1</v>
      </c>
      <c r="Y18" s="9">
        <v>1</v>
      </c>
      <c r="Z18" s="9"/>
      <c r="AA18" s="11">
        <f t="shared" si="1"/>
        <v>9</v>
      </c>
      <c r="AC18" s="83">
        <v>13</v>
      </c>
      <c r="AD18" s="83">
        <f t="shared" si="4"/>
        <v>5</v>
      </c>
      <c r="AE18" s="125">
        <f t="shared" si="5"/>
        <v>7.575757575757576E-2</v>
      </c>
    </row>
    <row r="19" spans="1:31" ht="30" customHeight="1" x14ac:dyDescent="0.25">
      <c r="A19" s="4" t="str">
        <f t="shared" si="2"/>
        <v>Московский</v>
      </c>
      <c r="B19" s="12" t="str">
        <f t="shared" si="0"/>
        <v>ГБОУ СОШ №536</v>
      </c>
      <c r="C19" s="6">
        <f t="shared" si="0"/>
        <v>11536</v>
      </c>
      <c r="D19" s="6" t="str">
        <f t="shared" si="0"/>
        <v>СОШ</v>
      </c>
      <c r="E19" s="8" t="str">
        <f t="shared" si="0"/>
        <v>3а</v>
      </c>
      <c r="F19" s="8">
        <f t="shared" si="0"/>
        <v>75</v>
      </c>
      <c r="G19" s="8">
        <f t="shared" si="0"/>
        <v>66</v>
      </c>
      <c r="H19" s="8">
        <f t="shared" si="3"/>
        <v>11536016</v>
      </c>
      <c r="I19" s="9"/>
      <c r="J19" s="9">
        <v>2</v>
      </c>
      <c r="K19" s="10">
        <v>1</v>
      </c>
      <c r="L19" s="10"/>
      <c r="M19" s="9">
        <v>1</v>
      </c>
      <c r="N19" s="9"/>
      <c r="O19" s="10">
        <v>2</v>
      </c>
      <c r="P19" s="10"/>
      <c r="Q19" s="9"/>
      <c r="R19" s="9">
        <v>2</v>
      </c>
      <c r="S19" s="10">
        <v>1</v>
      </c>
      <c r="T19" s="10"/>
      <c r="U19" s="9"/>
      <c r="V19" s="9">
        <v>1</v>
      </c>
      <c r="W19" s="10"/>
      <c r="X19" s="10">
        <v>2</v>
      </c>
      <c r="Y19" s="9">
        <v>1</v>
      </c>
      <c r="Z19" s="9"/>
      <c r="AA19" s="11">
        <f t="shared" si="1"/>
        <v>13</v>
      </c>
      <c r="AC19" s="52"/>
      <c r="AD19" s="85">
        <f>SUM(AD5:AD18)</f>
        <v>66</v>
      </c>
      <c r="AE19" s="52"/>
    </row>
    <row r="20" spans="1:31" ht="30" customHeight="1" x14ac:dyDescent="0.25">
      <c r="A20" s="4" t="str">
        <f t="shared" si="2"/>
        <v>Московский</v>
      </c>
      <c r="B20" s="12" t="str">
        <f t="shared" si="0"/>
        <v>ГБОУ СОШ №536</v>
      </c>
      <c r="C20" s="6">
        <f t="shared" si="0"/>
        <v>11536</v>
      </c>
      <c r="D20" s="6" t="str">
        <f t="shared" si="0"/>
        <v>СОШ</v>
      </c>
      <c r="E20" s="8" t="str">
        <f t="shared" si="0"/>
        <v>3а</v>
      </c>
      <c r="F20" s="8">
        <f t="shared" si="0"/>
        <v>75</v>
      </c>
      <c r="G20" s="8">
        <f t="shared" si="0"/>
        <v>66</v>
      </c>
      <c r="H20" s="8">
        <f t="shared" si="3"/>
        <v>11536017</v>
      </c>
      <c r="I20" s="9"/>
      <c r="J20" s="9">
        <v>1</v>
      </c>
      <c r="K20" s="10">
        <v>0</v>
      </c>
      <c r="L20" s="10"/>
      <c r="M20" s="9">
        <v>1</v>
      </c>
      <c r="N20" s="9"/>
      <c r="O20" s="10">
        <v>0</v>
      </c>
      <c r="P20" s="10"/>
      <c r="Q20" s="9">
        <v>1</v>
      </c>
      <c r="R20" s="9"/>
      <c r="S20" s="10">
        <v>1</v>
      </c>
      <c r="T20" s="10"/>
      <c r="U20" s="9">
        <v>0</v>
      </c>
      <c r="V20" s="9"/>
      <c r="W20" s="10">
        <v>2</v>
      </c>
      <c r="X20" s="10"/>
      <c r="Y20" s="9">
        <v>0</v>
      </c>
      <c r="Z20" s="9"/>
      <c r="AA20" s="11">
        <f t="shared" si="1"/>
        <v>6</v>
      </c>
    </row>
    <row r="21" spans="1:31" ht="30" customHeight="1" x14ac:dyDescent="0.25">
      <c r="A21" s="4" t="str">
        <f t="shared" si="2"/>
        <v>Московский</v>
      </c>
      <c r="B21" s="12" t="str">
        <f t="shared" si="2"/>
        <v>ГБОУ СОШ №536</v>
      </c>
      <c r="C21" s="6">
        <f t="shared" si="2"/>
        <v>11536</v>
      </c>
      <c r="D21" s="6" t="str">
        <f t="shared" si="2"/>
        <v>СОШ</v>
      </c>
      <c r="E21" s="8" t="str">
        <f t="shared" si="2"/>
        <v>3а</v>
      </c>
      <c r="F21" s="8">
        <f t="shared" si="2"/>
        <v>75</v>
      </c>
      <c r="G21" s="8">
        <f t="shared" si="2"/>
        <v>66</v>
      </c>
      <c r="H21" s="8">
        <f t="shared" si="3"/>
        <v>11536018</v>
      </c>
      <c r="I21" s="9">
        <v>1</v>
      </c>
      <c r="J21" s="9"/>
      <c r="K21" s="10">
        <v>1</v>
      </c>
      <c r="L21" s="10"/>
      <c r="M21" s="9">
        <v>1</v>
      </c>
      <c r="N21" s="9"/>
      <c r="O21" s="10">
        <v>2</v>
      </c>
      <c r="P21" s="10"/>
      <c r="Q21" s="9">
        <v>2</v>
      </c>
      <c r="R21" s="9"/>
      <c r="S21" s="10">
        <v>1</v>
      </c>
      <c r="T21" s="10"/>
      <c r="U21" s="9">
        <v>1</v>
      </c>
      <c r="V21" s="9"/>
      <c r="W21" s="10">
        <v>1</v>
      </c>
      <c r="X21" s="10"/>
      <c r="Y21" s="9">
        <v>1</v>
      </c>
      <c r="Z21" s="9"/>
      <c r="AA21" s="11">
        <f t="shared" si="1"/>
        <v>11</v>
      </c>
    </row>
    <row r="22" spans="1:31" ht="30" customHeight="1" x14ac:dyDescent="0.25">
      <c r="A22" s="4" t="str">
        <f t="shared" ref="A22:G37" si="6">A21</f>
        <v>Московский</v>
      </c>
      <c r="B22" s="12" t="str">
        <f t="shared" si="6"/>
        <v>ГБОУ СОШ №536</v>
      </c>
      <c r="C22" s="6">
        <f t="shared" si="6"/>
        <v>11536</v>
      </c>
      <c r="D22" s="6" t="str">
        <f t="shared" si="6"/>
        <v>СОШ</v>
      </c>
      <c r="E22" s="8" t="str">
        <f t="shared" si="6"/>
        <v>3а</v>
      </c>
      <c r="F22" s="8">
        <f t="shared" si="6"/>
        <v>75</v>
      </c>
      <c r="G22" s="8">
        <f t="shared" si="6"/>
        <v>66</v>
      </c>
      <c r="H22" s="8">
        <f t="shared" si="3"/>
        <v>11536019</v>
      </c>
      <c r="I22" s="9"/>
      <c r="J22" s="9">
        <v>1</v>
      </c>
      <c r="K22" s="10">
        <v>1</v>
      </c>
      <c r="L22" s="10"/>
      <c r="M22" s="9">
        <v>1</v>
      </c>
      <c r="N22" s="9"/>
      <c r="O22" s="10">
        <v>2</v>
      </c>
      <c r="P22" s="10"/>
      <c r="Q22" s="9"/>
      <c r="R22" s="9">
        <v>2</v>
      </c>
      <c r="S22" s="10">
        <v>1</v>
      </c>
      <c r="T22" s="10"/>
      <c r="U22" s="9"/>
      <c r="V22" s="9">
        <v>1</v>
      </c>
      <c r="W22" s="10"/>
      <c r="X22" s="10">
        <v>2</v>
      </c>
      <c r="Y22" s="9">
        <v>0</v>
      </c>
      <c r="Z22" s="9"/>
      <c r="AA22" s="11">
        <f t="shared" si="1"/>
        <v>11</v>
      </c>
    </row>
    <row r="23" spans="1:31" ht="30" customHeight="1" x14ac:dyDescent="0.25">
      <c r="A23" s="4" t="str">
        <f t="shared" si="6"/>
        <v>Московский</v>
      </c>
      <c r="B23" s="12" t="str">
        <f t="shared" si="6"/>
        <v>ГБОУ СОШ №536</v>
      </c>
      <c r="C23" s="6">
        <f t="shared" si="6"/>
        <v>11536</v>
      </c>
      <c r="D23" s="6" t="str">
        <f t="shared" si="6"/>
        <v>СОШ</v>
      </c>
      <c r="E23" s="8" t="str">
        <f t="shared" si="6"/>
        <v>3а</v>
      </c>
      <c r="F23" s="8">
        <f t="shared" si="6"/>
        <v>75</v>
      </c>
      <c r="G23" s="8">
        <f t="shared" si="6"/>
        <v>66</v>
      </c>
      <c r="H23" s="8">
        <f t="shared" si="3"/>
        <v>11536020</v>
      </c>
      <c r="I23" s="9"/>
      <c r="J23" s="9">
        <v>1</v>
      </c>
      <c r="K23" s="10">
        <v>1</v>
      </c>
      <c r="L23" s="10"/>
      <c r="M23" s="9">
        <v>1</v>
      </c>
      <c r="N23" s="9"/>
      <c r="O23" s="10">
        <v>2</v>
      </c>
      <c r="P23" s="10"/>
      <c r="Q23" s="9"/>
      <c r="R23" s="9">
        <v>2</v>
      </c>
      <c r="S23" s="10">
        <v>1</v>
      </c>
      <c r="T23" s="10"/>
      <c r="U23" s="9">
        <v>1</v>
      </c>
      <c r="V23" s="9"/>
      <c r="W23" s="10"/>
      <c r="X23" s="10">
        <v>2</v>
      </c>
      <c r="Y23" s="9">
        <v>1</v>
      </c>
      <c r="Z23" s="9"/>
      <c r="AA23" s="11">
        <f t="shared" si="1"/>
        <v>12</v>
      </c>
    </row>
    <row r="24" spans="1:31" ht="30" customHeight="1" x14ac:dyDescent="0.25">
      <c r="A24" s="4" t="str">
        <f t="shared" si="6"/>
        <v>Московский</v>
      </c>
      <c r="B24" s="12" t="str">
        <f t="shared" si="6"/>
        <v>ГБОУ СОШ №536</v>
      </c>
      <c r="C24" s="6">
        <f t="shared" si="6"/>
        <v>11536</v>
      </c>
      <c r="D24" s="6" t="str">
        <f t="shared" si="6"/>
        <v>СОШ</v>
      </c>
      <c r="E24" s="8" t="str">
        <f t="shared" si="6"/>
        <v>3а</v>
      </c>
      <c r="F24" s="8">
        <f t="shared" si="6"/>
        <v>75</v>
      </c>
      <c r="G24" s="8">
        <f t="shared" si="6"/>
        <v>66</v>
      </c>
      <c r="H24" s="8">
        <f t="shared" si="3"/>
        <v>11536021</v>
      </c>
      <c r="I24" s="9"/>
      <c r="J24" s="9">
        <v>1</v>
      </c>
      <c r="K24" s="10">
        <v>1</v>
      </c>
      <c r="L24" s="10"/>
      <c r="M24" s="9">
        <v>1</v>
      </c>
      <c r="N24" s="9"/>
      <c r="O24" s="10">
        <v>2</v>
      </c>
      <c r="P24" s="10"/>
      <c r="Q24" s="9"/>
      <c r="R24" s="9">
        <v>2</v>
      </c>
      <c r="S24" s="10">
        <v>1</v>
      </c>
      <c r="T24" s="10"/>
      <c r="U24" s="9">
        <v>1</v>
      </c>
      <c r="V24" s="9"/>
      <c r="W24" s="10"/>
      <c r="X24" s="10">
        <v>2</v>
      </c>
      <c r="Y24" s="9">
        <v>1</v>
      </c>
      <c r="Z24" s="9"/>
      <c r="AA24" s="11">
        <f t="shared" si="1"/>
        <v>12</v>
      </c>
    </row>
    <row r="25" spans="1:31" ht="30" customHeight="1" x14ac:dyDescent="0.25">
      <c r="A25" s="4" t="str">
        <f t="shared" si="6"/>
        <v>Московский</v>
      </c>
      <c r="B25" s="12" t="str">
        <f t="shared" si="6"/>
        <v>ГБОУ СОШ №536</v>
      </c>
      <c r="C25" s="6">
        <f t="shared" si="6"/>
        <v>11536</v>
      </c>
      <c r="D25" s="6" t="str">
        <f t="shared" si="6"/>
        <v>СОШ</v>
      </c>
      <c r="E25" s="8" t="str">
        <f t="shared" si="6"/>
        <v>3а</v>
      </c>
      <c r="F25" s="8">
        <f t="shared" si="6"/>
        <v>75</v>
      </c>
      <c r="G25" s="8">
        <f t="shared" si="6"/>
        <v>66</v>
      </c>
      <c r="H25" s="8">
        <f t="shared" si="3"/>
        <v>11536022</v>
      </c>
      <c r="I25" s="9"/>
      <c r="J25" s="9">
        <v>0</v>
      </c>
      <c r="K25" s="10">
        <v>1</v>
      </c>
      <c r="L25" s="10"/>
      <c r="M25" s="9">
        <v>1</v>
      </c>
      <c r="N25" s="9"/>
      <c r="O25" s="10">
        <v>2</v>
      </c>
      <c r="P25" s="10"/>
      <c r="Q25" s="9"/>
      <c r="R25" s="9">
        <v>2</v>
      </c>
      <c r="S25" s="10"/>
      <c r="T25" s="10">
        <v>1</v>
      </c>
      <c r="U25" s="9">
        <v>1</v>
      </c>
      <c r="V25" s="9"/>
      <c r="W25" s="10"/>
      <c r="X25" s="10">
        <v>2</v>
      </c>
      <c r="Y25" s="9">
        <v>1</v>
      </c>
      <c r="Z25" s="9"/>
      <c r="AA25" s="11">
        <f t="shared" si="1"/>
        <v>11</v>
      </c>
    </row>
    <row r="26" spans="1:31" ht="30" customHeight="1" x14ac:dyDescent="0.25">
      <c r="A26" s="4" t="str">
        <f t="shared" si="6"/>
        <v>Московский</v>
      </c>
      <c r="B26" s="12" t="str">
        <f t="shared" si="6"/>
        <v>ГБОУ СОШ №536</v>
      </c>
      <c r="C26" s="6">
        <f t="shared" si="6"/>
        <v>11536</v>
      </c>
      <c r="D26" s="6" t="str">
        <f t="shared" si="6"/>
        <v>СОШ</v>
      </c>
      <c r="E26" s="8" t="str">
        <f t="shared" si="6"/>
        <v>3а</v>
      </c>
      <c r="F26" s="8">
        <f t="shared" si="6"/>
        <v>75</v>
      </c>
      <c r="G26" s="8">
        <f t="shared" si="6"/>
        <v>66</v>
      </c>
      <c r="H26" s="8">
        <f t="shared" si="3"/>
        <v>11536023</v>
      </c>
      <c r="I26" s="9"/>
      <c r="J26" s="9">
        <v>2</v>
      </c>
      <c r="K26" s="10">
        <v>1</v>
      </c>
      <c r="L26" s="10"/>
      <c r="M26" s="9">
        <v>1</v>
      </c>
      <c r="N26" s="9"/>
      <c r="O26" s="10"/>
      <c r="P26" s="10">
        <v>2</v>
      </c>
      <c r="Q26" s="9">
        <v>0</v>
      </c>
      <c r="R26" s="9"/>
      <c r="S26" s="10">
        <v>1</v>
      </c>
      <c r="T26" s="10"/>
      <c r="U26" s="9">
        <v>1</v>
      </c>
      <c r="V26" s="9"/>
      <c r="W26" s="10"/>
      <c r="X26" s="10">
        <v>2</v>
      </c>
      <c r="Y26" s="9">
        <v>1</v>
      </c>
      <c r="Z26" s="9"/>
      <c r="AA26" s="11">
        <f t="shared" si="1"/>
        <v>11</v>
      </c>
    </row>
    <row r="27" spans="1:31" ht="30" customHeight="1" x14ac:dyDescent="0.25">
      <c r="A27" s="4" t="str">
        <f t="shared" si="6"/>
        <v>Московский</v>
      </c>
      <c r="B27" s="12" t="str">
        <f t="shared" si="6"/>
        <v>ГБОУ СОШ №536</v>
      </c>
      <c r="C27" s="6">
        <f t="shared" si="6"/>
        <v>11536</v>
      </c>
      <c r="D27" s="6" t="str">
        <f t="shared" si="6"/>
        <v>СОШ</v>
      </c>
      <c r="E27" s="8" t="str">
        <f t="shared" si="6"/>
        <v>3а</v>
      </c>
      <c r="F27" s="8">
        <f t="shared" si="6"/>
        <v>75</v>
      </c>
      <c r="G27" s="8">
        <f t="shared" si="6"/>
        <v>66</v>
      </c>
      <c r="H27" s="8">
        <f t="shared" si="3"/>
        <v>11536024</v>
      </c>
      <c r="I27" s="9"/>
      <c r="J27" s="9">
        <v>2</v>
      </c>
      <c r="K27" s="10">
        <v>1</v>
      </c>
      <c r="L27" s="10"/>
      <c r="M27" s="9">
        <v>1</v>
      </c>
      <c r="N27" s="9"/>
      <c r="O27" s="10">
        <v>1</v>
      </c>
      <c r="P27" s="10"/>
      <c r="Q27" s="9"/>
      <c r="R27" s="9">
        <v>1</v>
      </c>
      <c r="S27" s="10">
        <v>0</v>
      </c>
      <c r="T27" s="10"/>
      <c r="U27" s="9">
        <v>1</v>
      </c>
      <c r="V27" s="9"/>
      <c r="W27" s="10"/>
      <c r="X27" s="10">
        <v>2</v>
      </c>
      <c r="Y27" s="9">
        <v>1</v>
      </c>
      <c r="Z27" s="9"/>
      <c r="AA27" s="11">
        <f t="shared" si="1"/>
        <v>10</v>
      </c>
    </row>
    <row r="28" spans="1:31" ht="30" customHeight="1" x14ac:dyDescent="0.25">
      <c r="A28" s="4" t="str">
        <f t="shared" si="6"/>
        <v>Московский</v>
      </c>
      <c r="B28" s="12" t="str">
        <f t="shared" si="6"/>
        <v>ГБОУ СОШ №536</v>
      </c>
      <c r="C28" s="6">
        <f t="shared" si="6"/>
        <v>11536</v>
      </c>
      <c r="D28" s="6" t="str">
        <f t="shared" si="6"/>
        <v>СОШ</v>
      </c>
      <c r="E28" s="8" t="str">
        <f t="shared" si="6"/>
        <v>3а</v>
      </c>
      <c r="F28" s="8">
        <f t="shared" si="6"/>
        <v>75</v>
      </c>
      <c r="G28" s="8">
        <f t="shared" si="6"/>
        <v>66</v>
      </c>
      <c r="H28" s="8">
        <f t="shared" si="3"/>
        <v>11536025</v>
      </c>
      <c r="I28" s="9">
        <v>2</v>
      </c>
      <c r="J28" s="9"/>
      <c r="K28" s="10">
        <v>1</v>
      </c>
      <c r="L28" s="10"/>
      <c r="M28" s="9">
        <v>1</v>
      </c>
      <c r="N28" s="9"/>
      <c r="O28" s="10">
        <v>2</v>
      </c>
      <c r="P28" s="10"/>
      <c r="Q28" s="9"/>
      <c r="R28" s="9">
        <v>2</v>
      </c>
      <c r="S28" s="10">
        <v>1</v>
      </c>
      <c r="T28" s="10"/>
      <c r="U28" s="9">
        <v>1</v>
      </c>
      <c r="V28" s="9"/>
      <c r="W28" s="10">
        <v>0</v>
      </c>
      <c r="X28" s="10"/>
      <c r="Y28" s="9">
        <v>1</v>
      </c>
      <c r="Z28" s="9"/>
      <c r="AA28" s="11">
        <f t="shared" si="1"/>
        <v>11</v>
      </c>
    </row>
    <row r="29" spans="1:31" ht="30" customHeight="1" x14ac:dyDescent="0.25">
      <c r="A29" s="4" t="str">
        <f t="shared" si="6"/>
        <v>Московский</v>
      </c>
      <c r="B29" s="12" t="str">
        <f t="shared" si="6"/>
        <v>ГБОУ СОШ №536</v>
      </c>
      <c r="C29" s="6">
        <f t="shared" si="6"/>
        <v>11536</v>
      </c>
      <c r="D29" s="6" t="str">
        <f t="shared" si="6"/>
        <v>СОШ</v>
      </c>
      <c r="E29" s="8" t="str">
        <f t="shared" si="6"/>
        <v>3а</v>
      </c>
      <c r="F29" s="8">
        <f t="shared" si="6"/>
        <v>75</v>
      </c>
      <c r="G29" s="8">
        <f t="shared" si="6"/>
        <v>66</v>
      </c>
      <c r="H29" s="8">
        <f t="shared" si="3"/>
        <v>11536026</v>
      </c>
      <c r="I29" s="9"/>
      <c r="J29" s="9">
        <v>2</v>
      </c>
      <c r="K29" s="10">
        <v>1</v>
      </c>
      <c r="L29" s="10"/>
      <c r="M29" s="9">
        <v>1</v>
      </c>
      <c r="N29" s="9"/>
      <c r="O29" s="10">
        <v>2</v>
      </c>
      <c r="P29" s="10"/>
      <c r="Q29" s="9"/>
      <c r="R29" s="9">
        <v>2</v>
      </c>
      <c r="S29" s="10"/>
      <c r="T29" s="10">
        <v>1</v>
      </c>
      <c r="U29" s="9">
        <v>1</v>
      </c>
      <c r="V29" s="9"/>
      <c r="W29" s="10"/>
      <c r="X29" s="10">
        <v>2</v>
      </c>
      <c r="Y29" s="9">
        <v>1</v>
      </c>
      <c r="Z29" s="9"/>
      <c r="AA29" s="11">
        <f t="shared" si="1"/>
        <v>13</v>
      </c>
    </row>
    <row r="30" spans="1:31" ht="30" customHeight="1" x14ac:dyDescent="0.25">
      <c r="A30" s="4" t="str">
        <f t="shared" si="6"/>
        <v>Московский</v>
      </c>
      <c r="B30" s="12" t="str">
        <f t="shared" si="6"/>
        <v>ГБОУ СОШ №536</v>
      </c>
      <c r="C30" s="6">
        <f t="shared" si="6"/>
        <v>11536</v>
      </c>
      <c r="D30" s="6" t="str">
        <f t="shared" si="6"/>
        <v>СОШ</v>
      </c>
      <c r="E30" s="8" t="str">
        <f t="shared" si="6"/>
        <v>3а</v>
      </c>
      <c r="F30" s="8">
        <f t="shared" si="6"/>
        <v>75</v>
      </c>
      <c r="G30" s="8">
        <f t="shared" si="6"/>
        <v>66</v>
      </c>
      <c r="H30" s="8">
        <f t="shared" si="3"/>
        <v>11536027</v>
      </c>
      <c r="I30" s="9">
        <v>0</v>
      </c>
      <c r="J30" s="9"/>
      <c r="K30" s="10">
        <v>0</v>
      </c>
      <c r="L30" s="10"/>
      <c r="M30" s="9">
        <v>1</v>
      </c>
      <c r="N30" s="9"/>
      <c r="O30" s="10">
        <v>0</v>
      </c>
      <c r="P30" s="10"/>
      <c r="Q30" s="9"/>
      <c r="R30" s="9">
        <v>2</v>
      </c>
      <c r="S30" s="10">
        <v>0</v>
      </c>
      <c r="T30" s="10"/>
      <c r="U30" s="9">
        <v>0</v>
      </c>
      <c r="V30" s="9"/>
      <c r="W30" s="10">
        <v>0</v>
      </c>
      <c r="X30" s="10"/>
      <c r="Y30" s="9">
        <v>0</v>
      </c>
      <c r="Z30" s="9"/>
      <c r="AA30" s="11">
        <f t="shared" si="1"/>
        <v>3</v>
      </c>
    </row>
    <row r="31" spans="1:31" ht="30" customHeight="1" x14ac:dyDescent="0.25">
      <c r="A31" s="4" t="str">
        <f t="shared" si="6"/>
        <v>Московский</v>
      </c>
      <c r="B31" s="12" t="str">
        <f t="shared" si="6"/>
        <v>ГБОУ СОШ №536</v>
      </c>
      <c r="C31" s="6">
        <f t="shared" si="6"/>
        <v>11536</v>
      </c>
      <c r="D31" s="6" t="str">
        <f t="shared" si="6"/>
        <v>СОШ</v>
      </c>
      <c r="E31" s="8" t="str">
        <f t="shared" si="6"/>
        <v>3а</v>
      </c>
      <c r="F31" s="8">
        <f t="shared" si="6"/>
        <v>75</v>
      </c>
      <c r="G31" s="8">
        <f t="shared" si="6"/>
        <v>66</v>
      </c>
      <c r="H31" s="8">
        <f t="shared" si="3"/>
        <v>11536028</v>
      </c>
      <c r="I31" s="9">
        <v>2</v>
      </c>
      <c r="J31" s="9"/>
      <c r="K31" s="10">
        <v>1</v>
      </c>
      <c r="L31" s="10"/>
      <c r="M31" s="9">
        <v>1</v>
      </c>
      <c r="N31" s="9"/>
      <c r="O31" s="10">
        <v>2</v>
      </c>
      <c r="P31" s="10"/>
      <c r="Q31" s="9"/>
      <c r="R31" s="9">
        <v>2</v>
      </c>
      <c r="S31" s="10">
        <v>1</v>
      </c>
      <c r="T31" s="10"/>
      <c r="U31" s="9">
        <v>1</v>
      </c>
      <c r="V31" s="9"/>
      <c r="W31" s="10"/>
      <c r="X31" s="10">
        <v>2</v>
      </c>
      <c r="Y31" s="9">
        <v>1</v>
      </c>
      <c r="Z31" s="9"/>
      <c r="AA31" s="11">
        <f t="shared" si="1"/>
        <v>13</v>
      </c>
    </row>
    <row r="32" spans="1:31" ht="30" customHeight="1" x14ac:dyDescent="0.25">
      <c r="A32" s="4" t="str">
        <f t="shared" si="6"/>
        <v>Московский</v>
      </c>
      <c r="B32" s="12" t="str">
        <f t="shared" si="6"/>
        <v>ГБОУ СОШ №536</v>
      </c>
      <c r="C32" s="6">
        <f t="shared" si="6"/>
        <v>11536</v>
      </c>
      <c r="D32" s="6" t="str">
        <f t="shared" si="6"/>
        <v>СОШ</v>
      </c>
      <c r="E32" s="8" t="str">
        <f t="shared" si="6"/>
        <v>3а</v>
      </c>
      <c r="F32" s="8">
        <f t="shared" si="6"/>
        <v>75</v>
      </c>
      <c r="G32" s="8">
        <f t="shared" si="6"/>
        <v>66</v>
      </c>
      <c r="H32" s="8">
        <f t="shared" si="3"/>
        <v>11536029</v>
      </c>
      <c r="I32" s="9"/>
      <c r="J32" s="9">
        <v>0</v>
      </c>
      <c r="K32" s="10">
        <v>1</v>
      </c>
      <c r="L32" s="10"/>
      <c r="M32" s="9">
        <v>1</v>
      </c>
      <c r="N32" s="9"/>
      <c r="O32" s="10"/>
      <c r="P32" s="10">
        <v>1</v>
      </c>
      <c r="Q32" s="9">
        <v>2</v>
      </c>
      <c r="R32" s="9"/>
      <c r="S32" s="10"/>
      <c r="T32" s="10">
        <v>1</v>
      </c>
      <c r="U32" s="9"/>
      <c r="V32" s="9">
        <v>0</v>
      </c>
      <c r="W32" s="10"/>
      <c r="X32" s="10">
        <v>2</v>
      </c>
      <c r="Y32" s="9"/>
      <c r="Z32" s="9">
        <v>1</v>
      </c>
      <c r="AA32" s="11">
        <f t="shared" si="1"/>
        <v>9</v>
      </c>
    </row>
    <row r="33" spans="1:27" ht="30" customHeight="1" x14ac:dyDescent="0.25">
      <c r="A33" s="4" t="str">
        <f t="shared" si="6"/>
        <v>Московский</v>
      </c>
      <c r="B33" s="12" t="str">
        <f t="shared" si="6"/>
        <v>ГБОУ СОШ №536</v>
      </c>
      <c r="C33" s="6">
        <f t="shared" si="6"/>
        <v>11536</v>
      </c>
      <c r="D33" s="6" t="str">
        <f t="shared" si="6"/>
        <v>СОШ</v>
      </c>
      <c r="E33" s="13" t="s">
        <v>24</v>
      </c>
      <c r="F33" s="8">
        <f t="shared" si="6"/>
        <v>75</v>
      </c>
      <c r="G33" s="8">
        <f t="shared" si="6"/>
        <v>66</v>
      </c>
      <c r="H33" s="8">
        <f t="shared" si="3"/>
        <v>11536030</v>
      </c>
      <c r="I33" s="9">
        <v>2</v>
      </c>
      <c r="J33" s="9"/>
      <c r="K33" s="10">
        <v>1</v>
      </c>
      <c r="L33" s="10"/>
      <c r="M33" s="9">
        <v>1</v>
      </c>
      <c r="N33" s="9"/>
      <c r="O33" s="10"/>
      <c r="P33" s="10">
        <v>2</v>
      </c>
      <c r="Q33" s="9"/>
      <c r="R33" s="9">
        <v>1</v>
      </c>
      <c r="S33" s="10"/>
      <c r="T33" s="10">
        <v>1</v>
      </c>
      <c r="U33" s="9">
        <v>0</v>
      </c>
      <c r="V33" s="9"/>
      <c r="W33" s="10">
        <v>0</v>
      </c>
      <c r="X33" s="10"/>
      <c r="Y33" s="9">
        <v>1</v>
      </c>
      <c r="Z33" s="9"/>
      <c r="AA33" s="11">
        <f t="shared" si="1"/>
        <v>9</v>
      </c>
    </row>
    <row r="34" spans="1:27" ht="30" customHeight="1" x14ac:dyDescent="0.25">
      <c r="A34" s="4" t="str">
        <f t="shared" si="6"/>
        <v>Московский</v>
      </c>
      <c r="B34" s="12" t="str">
        <f t="shared" si="6"/>
        <v>ГБОУ СОШ №536</v>
      </c>
      <c r="C34" s="6">
        <f t="shared" si="6"/>
        <v>11536</v>
      </c>
      <c r="D34" s="6" t="str">
        <f t="shared" si="6"/>
        <v>СОШ</v>
      </c>
      <c r="E34" s="8" t="str">
        <f t="shared" si="6"/>
        <v>3б</v>
      </c>
      <c r="F34" s="8">
        <f t="shared" si="6"/>
        <v>75</v>
      </c>
      <c r="G34" s="8">
        <f t="shared" si="6"/>
        <v>66</v>
      </c>
      <c r="H34" s="8">
        <f t="shared" si="3"/>
        <v>11536031</v>
      </c>
      <c r="I34" s="9">
        <v>2</v>
      </c>
      <c r="J34" s="9"/>
      <c r="K34" s="10">
        <v>1</v>
      </c>
      <c r="L34" s="10"/>
      <c r="M34" s="9">
        <v>1</v>
      </c>
      <c r="N34" s="9"/>
      <c r="O34" s="10">
        <v>0</v>
      </c>
      <c r="P34" s="10"/>
      <c r="Q34" s="9">
        <v>0</v>
      </c>
      <c r="R34" s="9"/>
      <c r="S34" s="10">
        <v>1</v>
      </c>
      <c r="T34" s="10"/>
      <c r="U34" s="9"/>
      <c r="V34" s="9">
        <v>0</v>
      </c>
      <c r="W34" s="10">
        <v>0</v>
      </c>
      <c r="X34" s="10"/>
      <c r="Y34" s="9">
        <v>0</v>
      </c>
      <c r="Z34" s="9"/>
      <c r="AA34" s="11">
        <f t="shared" si="1"/>
        <v>5</v>
      </c>
    </row>
    <row r="35" spans="1:27" ht="30" customHeight="1" x14ac:dyDescent="0.25">
      <c r="A35" s="4" t="str">
        <f t="shared" si="6"/>
        <v>Московский</v>
      </c>
      <c r="B35" s="12" t="str">
        <f t="shared" si="6"/>
        <v>ГБОУ СОШ №536</v>
      </c>
      <c r="C35" s="6">
        <f t="shared" si="6"/>
        <v>11536</v>
      </c>
      <c r="D35" s="6" t="str">
        <f t="shared" si="6"/>
        <v>СОШ</v>
      </c>
      <c r="E35" s="8" t="str">
        <f t="shared" si="6"/>
        <v>3б</v>
      </c>
      <c r="F35" s="8">
        <f t="shared" si="6"/>
        <v>75</v>
      </c>
      <c r="G35" s="8">
        <f t="shared" si="6"/>
        <v>66</v>
      </c>
      <c r="H35" s="8">
        <f t="shared" si="3"/>
        <v>11536032</v>
      </c>
      <c r="I35" s="9">
        <v>2</v>
      </c>
      <c r="J35" s="9"/>
      <c r="K35" s="10">
        <v>1</v>
      </c>
      <c r="L35" s="10"/>
      <c r="M35" s="9">
        <v>1</v>
      </c>
      <c r="N35" s="9"/>
      <c r="O35" s="10"/>
      <c r="P35" s="10">
        <v>2</v>
      </c>
      <c r="Q35" s="9">
        <v>2</v>
      </c>
      <c r="R35" s="9"/>
      <c r="S35" s="10">
        <v>1</v>
      </c>
      <c r="T35" s="10"/>
      <c r="U35" s="9">
        <v>0</v>
      </c>
      <c r="V35" s="9"/>
      <c r="W35" s="10"/>
      <c r="X35" s="10">
        <v>2</v>
      </c>
      <c r="Y35" s="9">
        <v>1</v>
      </c>
      <c r="Z35" s="9"/>
      <c r="AA35" s="11">
        <f t="shared" si="1"/>
        <v>12</v>
      </c>
    </row>
    <row r="36" spans="1:27" ht="30" customHeight="1" x14ac:dyDescent="0.25">
      <c r="A36" s="4" t="str">
        <f t="shared" si="6"/>
        <v>Московский</v>
      </c>
      <c r="B36" s="12" t="str">
        <f t="shared" si="6"/>
        <v>ГБОУ СОШ №536</v>
      </c>
      <c r="C36" s="6">
        <f t="shared" si="6"/>
        <v>11536</v>
      </c>
      <c r="D36" s="6" t="str">
        <f t="shared" si="6"/>
        <v>СОШ</v>
      </c>
      <c r="E36" s="8" t="str">
        <f t="shared" si="6"/>
        <v>3б</v>
      </c>
      <c r="F36" s="8">
        <f t="shared" si="6"/>
        <v>75</v>
      </c>
      <c r="G36" s="8">
        <f t="shared" si="6"/>
        <v>66</v>
      </c>
      <c r="H36" s="8">
        <f t="shared" si="3"/>
        <v>11536033</v>
      </c>
      <c r="I36" s="9">
        <v>2</v>
      </c>
      <c r="J36" s="9"/>
      <c r="K36" s="10">
        <v>0</v>
      </c>
      <c r="L36" s="10"/>
      <c r="M36" s="9">
        <v>1</v>
      </c>
      <c r="N36" s="9"/>
      <c r="O36" s="10">
        <v>1</v>
      </c>
      <c r="P36" s="10"/>
      <c r="Q36" s="9">
        <v>1</v>
      </c>
      <c r="R36" s="9"/>
      <c r="S36" s="10"/>
      <c r="T36" s="10">
        <v>0</v>
      </c>
      <c r="U36" s="9">
        <v>0</v>
      </c>
      <c r="V36" s="9"/>
      <c r="W36" s="10">
        <v>1</v>
      </c>
      <c r="X36" s="10"/>
      <c r="Y36" s="9"/>
      <c r="Z36" s="9">
        <v>0</v>
      </c>
      <c r="AA36" s="11">
        <f t="shared" si="1"/>
        <v>6</v>
      </c>
    </row>
    <row r="37" spans="1:27" ht="30" customHeight="1" x14ac:dyDescent="0.25">
      <c r="A37" s="4" t="str">
        <f t="shared" si="6"/>
        <v>Московский</v>
      </c>
      <c r="B37" s="12" t="str">
        <f t="shared" si="6"/>
        <v>ГБОУ СОШ №536</v>
      </c>
      <c r="C37" s="6">
        <f t="shared" si="6"/>
        <v>11536</v>
      </c>
      <c r="D37" s="6" t="str">
        <f t="shared" si="6"/>
        <v>СОШ</v>
      </c>
      <c r="E37" s="8" t="str">
        <f t="shared" si="6"/>
        <v>3б</v>
      </c>
      <c r="F37" s="8">
        <f t="shared" si="6"/>
        <v>75</v>
      </c>
      <c r="G37" s="8">
        <f t="shared" si="6"/>
        <v>66</v>
      </c>
      <c r="H37" s="8">
        <f t="shared" si="3"/>
        <v>11536034</v>
      </c>
      <c r="I37" s="9"/>
      <c r="J37" s="9">
        <v>0</v>
      </c>
      <c r="K37" s="10">
        <v>1</v>
      </c>
      <c r="L37" s="10"/>
      <c r="M37" s="9">
        <v>1</v>
      </c>
      <c r="N37" s="9"/>
      <c r="O37" s="10">
        <v>1</v>
      </c>
      <c r="P37" s="10"/>
      <c r="Q37" s="9">
        <v>2</v>
      </c>
      <c r="R37" s="9"/>
      <c r="S37" s="10">
        <v>0</v>
      </c>
      <c r="T37" s="10"/>
      <c r="U37" s="9">
        <v>0</v>
      </c>
      <c r="V37" s="9"/>
      <c r="W37" s="10">
        <v>2</v>
      </c>
      <c r="X37" s="10"/>
      <c r="Y37" s="9">
        <v>0</v>
      </c>
      <c r="Z37" s="9"/>
      <c r="AA37" s="11">
        <f t="shared" si="1"/>
        <v>7</v>
      </c>
    </row>
    <row r="38" spans="1:27" ht="30" customHeight="1" x14ac:dyDescent="0.25">
      <c r="A38" s="4" t="str">
        <f t="shared" ref="A38:G53" si="7">A37</f>
        <v>Московский</v>
      </c>
      <c r="B38" s="12" t="str">
        <f t="shared" si="7"/>
        <v>ГБОУ СОШ №536</v>
      </c>
      <c r="C38" s="6">
        <f t="shared" si="7"/>
        <v>11536</v>
      </c>
      <c r="D38" s="6" t="str">
        <f t="shared" si="7"/>
        <v>СОШ</v>
      </c>
      <c r="E38" s="8" t="str">
        <f t="shared" si="7"/>
        <v>3б</v>
      </c>
      <c r="F38" s="8">
        <f t="shared" si="7"/>
        <v>75</v>
      </c>
      <c r="G38" s="8">
        <f t="shared" si="7"/>
        <v>66</v>
      </c>
      <c r="H38" s="8">
        <f t="shared" si="3"/>
        <v>11536035</v>
      </c>
      <c r="I38" s="9">
        <v>2</v>
      </c>
      <c r="J38" s="9"/>
      <c r="K38" s="10">
        <v>0</v>
      </c>
      <c r="L38" s="10"/>
      <c r="M38" s="9">
        <v>0</v>
      </c>
      <c r="N38" s="9"/>
      <c r="O38" s="10">
        <v>1</v>
      </c>
      <c r="P38" s="10"/>
      <c r="Q38" s="9">
        <v>0</v>
      </c>
      <c r="R38" s="9"/>
      <c r="S38" s="10">
        <v>0</v>
      </c>
      <c r="T38" s="10"/>
      <c r="U38" s="9">
        <v>1</v>
      </c>
      <c r="V38" s="9"/>
      <c r="W38" s="10">
        <v>0</v>
      </c>
      <c r="X38" s="10"/>
      <c r="Y38" s="9">
        <v>0</v>
      </c>
      <c r="Z38" s="9"/>
      <c r="AA38" s="11">
        <f t="shared" si="1"/>
        <v>4</v>
      </c>
    </row>
    <row r="39" spans="1:27" ht="30" customHeight="1" x14ac:dyDescent="0.25">
      <c r="A39" s="4" t="str">
        <f t="shared" si="7"/>
        <v>Московский</v>
      </c>
      <c r="B39" s="12" t="str">
        <f t="shared" si="7"/>
        <v>ГБОУ СОШ №536</v>
      </c>
      <c r="C39" s="6">
        <f t="shared" si="7"/>
        <v>11536</v>
      </c>
      <c r="D39" s="6" t="str">
        <f t="shared" si="7"/>
        <v>СОШ</v>
      </c>
      <c r="E39" s="8" t="str">
        <f t="shared" si="7"/>
        <v>3б</v>
      </c>
      <c r="F39" s="8">
        <f t="shared" si="7"/>
        <v>75</v>
      </c>
      <c r="G39" s="8">
        <f t="shared" si="7"/>
        <v>66</v>
      </c>
      <c r="H39" s="8">
        <f t="shared" si="3"/>
        <v>11536036</v>
      </c>
      <c r="I39" s="9">
        <v>2</v>
      </c>
      <c r="J39" s="9"/>
      <c r="K39" s="10">
        <v>0</v>
      </c>
      <c r="L39" s="10"/>
      <c r="M39" s="9">
        <v>1</v>
      </c>
      <c r="N39" s="9"/>
      <c r="O39" s="10">
        <v>1</v>
      </c>
      <c r="P39" s="10"/>
      <c r="Q39" s="9"/>
      <c r="R39" s="9">
        <v>2</v>
      </c>
      <c r="S39" s="10">
        <v>1</v>
      </c>
      <c r="T39" s="10"/>
      <c r="U39" s="9"/>
      <c r="V39" s="9">
        <v>0</v>
      </c>
      <c r="W39" s="10"/>
      <c r="X39" s="10">
        <v>2</v>
      </c>
      <c r="Y39" s="9">
        <v>1</v>
      </c>
      <c r="Z39" s="9"/>
      <c r="AA39" s="11">
        <f t="shared" si="1"/>
        <v>10</v>
      </c>
    </row>
    <row r="40" spans="1:27" ht="30" customHeight="1" x14ac:dyDescent="0.25">
      <c r="A40" s="4" t="str">
        <f t="shared" si="7"/>
        <v>Московский</v>
      </c>
      <c r="B40" s="12" t="str">
        <f t="shared" si="7"/>
        <v>ГБОУ СОШ №536</v>
      </c>
      <c r="C40" s="6">
        <f t="shared" si="7"/>
        <v>11536</v>
      </c>
      <c r="D40" s="6" t="str">
        <f t="shared" si="7"/>
        <v>СОШ</v>
      </c>
      <c r="E40" s="8" t="str">
        <f t="shared" si="7"/>
        <v>3б</v>
      </c>
      <c r="F40" s="8">
        <f t="shared" si="7"/>
        <v>75</v>
      </c>
      <c r="G40" s="8">
        <f t="shared" si="7"/>
        <v>66</v>
      </c>
      <c r="H40" s="8">
        <f t="shared" si="3"/>
        <v>11536037</v>
      </c>
      <c r="I40" s="9"/>
      <c r="J40" s="9">
        <v>2</v>
      </c>
      <c r="K40" s="10">
        <v>1</v>
      </c>
      <c r="L40" s="10"/>
      <c r="M40" s="9">
        <v>1</v>
      </c>
      <c r="N40" s="9"/>
      <c r="O40" s="10"/>
      <c r="P40" s="10">
        <v>2</v>
      </c>
      <c r="Q40" s="9"/>
      <c r="R40" s="9">
        <v>2</v>
      </c>
      <c r="S40" s="10">
        <v>1</v>
      </c>
      <c r="T40" s="10"/>
      <c r="U40" s="9"/>
      <c r="V40" s="9">
        <v>0</v>
      </c>
      <c r="W40" s="10">
        <v>2</v>
      </c>
      <c r="X40" s="10"/>
      <c r="Y40" s="9">
        <v>1</v>
      </c>
      <c r="Z40" s="9"/>
      <c r="AA40" s="11">
        <f t="shared" si="1"/>
        <v>12</v>
      </c>
    </row>
    <row r="41" spans="1:27" ht="30" customHeight="1" x14ac:dyDescent="0.25">
      <c r="A41" s="4" t="str">
        <f t="shared" si="7"/>
        <v>Московский</v>
      </c>
      <c r="B41" s="12" t="str">
        <f t="shared" si="7"/>
        <v>ГБОУ СОШ №536</v>
      </c>
      <c r="C41" s="6">
        <f t="shared" si="7"/>
        <v>11536</v>
      </c>
      <c r="D41" s="6" t="str">
        <f t="shared" si="7"/>
        <v>СОШ</v>
      </c>
      <c r="E41" s="8" t="str">
        <f t="shared" si="7"/>
        <v>3б</v>
      </c>
      <c r="F41" s="8">
        <f t="shared" si="7"/>
        <v>75</v>
      </c>
      <c r="G41" s="8">
        <f t="shared" si="7"/>
        <v>66</v>
      </c>
      <c r="H41" s="8">
        <f t="shared" si="3"/>
        <v>11536038</v>
      </c>
      <c r="I41" s="9">
        <v>2</v>
      </c>
      <c r="J41" s="9"/>
      <c r="K41" s="10">
        <v>1</v>
      </c>
      <c r="L41" s="10"/>
      <c r="M41" s="9"/>
      <c r="N41" s="9">
        <v>0</v>
      </c>
      <c r="O41" s="10">
        <v>2</v>
      </c>
      <c r="P41" s="10"/>
      <c r="Q41" s="9">
        <v>2</v>
      </c>
      <c r="R41" s="9"/>
      <c r="S41" s="10">
        <v>1</v>
      </c>
      <c r="T41" s="10"/>
      <c r="U41" s="9"/>
      <c r="V41" s="9">
        <v>0</v>
      </c>
      <c r="W41" s="10"/>
      <c r="X41" s="10">
        <v>2</v>
      </c>
      <c r="Y41" s="9">
        <v>1</v>
      </c>
      <c r="Z41" s="9"/>
      <c r="AA41" s="11">
        <f t="shared" si="1"/>
        <v>11</v>
      </c>
    </row>
    <row r="42" spans="1:27" ht="30" customHeight="1" x14ac:dyDescent="0.25">
      <c r="A42" s="4" t="str">
        <f t="shared" si="7"/>
        <v>Московский</v>
      </c>
      <c r="B42" s="12" t="str">
        <f t="shared" si="7"/>
        <v>ГБОУ СОШ №536</v>
      </c>
      <c r="C42" s="6">
        <f t="shared" si="7"/>
        <v>11536</v>
      </c>
      <c r="D42" s="6" t="str">
        <f t="shared" si="7"/>
        <v>СОШ</v>
      </c>
      <c r="E42" s="8" t="str">
        <f t="shared" si="7"/>
        <v>3б</v>
      </c>
      <c r="F42" s="8">
        <f t="shared" si="7"/>
        <v>75</v>
      </c>
      <c r="G42" s="8">
        <f t="shared" si="7"/>
        <v>66</v>
      </c>
      <c r="H42" s="8">
        <f t="shared" si="3"/>
        <v>11536039</v>
      </c>
      <c r="I42" s="9">
        <v>2</v>
      </c>
      <c r="J42" s="9"/>
      <c r="K42" s="10">
        <v>0</v>
      </c>
      <c r="L42" s="10"/>
      <c r="M42" s="9">
        <v>1</v>
      </c>
      <c r="N42" s="9"/>
      <c r="O42" s="10">
        <v>2</v>
      </c>
      <c r="P42" s="10"/>
      <c r="Q42" s="9">
        <v>2</v>
      </c>
      <c r="R42" s="9"/>
      <c r="S42" s="10"/>
      <c r="T42" s="10">
        <v>1</v>
      </c>
      <c r="U42" s="9">
        <v>0</v>
      </c>
      <c r="V42" s="9"/>
      <c r="W42" s="10"/>
      <c r="X42" s="10">
        <v>2</v>
      </c>
      <c r="Y42" s="9">
        <v>0</v>
      </c>
      <c r="Z42" s="9"/>
      <c r="AA42" s="11">
        <f t="shared" si="1"/>
        <v>10</v>
      </c>
    </row>
    <row r="43" spans="1:27" ht="30" customHeight="1" x14ac:dyDescent="0.25">
      <c r="A43" s="4" t="str">
        <f t="shared" si="7"/>
        <v>Московский</v>
      </c>
      <c r="B43" s="12" t="str">
        <f t="shared" si="7"/>
        <v>ГБОУ СОШ №536</v>
      </c>
      <c r="C43" s="6">
        <f t="shared" si="7"/>
        <v>11536</v>
      </c>
      <c r="D43" s="6" t="str">
        <f t="shared" si="7"/>
        <v>СОШ</v>
      </c>
      <c r="E43" s="8" t="str">
        <f t="shared" si="7"/>
        <v>3б</v>
      </c>
      <c r="F43" s="8">
        <f t="shared" si="7"/>
        <v>75</v>
      </c>
      <c r="G43" s="8">
        <f t="shared" si="7"/>
        <v>66</v>
      </c>
      <c r="H43" s="8">
        <f t="shared" si="3"/>
        <v>11536040</v>
      </c>
      <c r="I43" s="9"/>
      <c r="J43" s="9">
        <v>2</v>
      </c>
      <c r="K43" s="10">
        <v>1</v>
      </c>
      <c r="L43" s="10"/>
      <c r="M43" s="9">
        <v>1</v>
      </c>
      <c r="N43" s="9"/>
      <c r="O43" s="10">
        <v>2</v>
      </c>
      <c r="P43" s="10"/>
      <c r="Q43" s="9">
        <v>2</v>
      </c>
      <c r="R43" s="9"/>
      <c r="S43" s="10">
        <v>1</v>
      </c>
      <c r="T43" s="10"/>
      <c r="U43" s="9">
        <v>0</v>
      </c>
      <c r="V43" s="9"/>
      <c r="W43" s="10">
        <v>2</v>
      </c>
      <c r="X43" s="10"/>
      <c r="Y43" s="9">
        <v>1</v>
      </c>
      <c r="Z43" s="9"/>
      <c r="AA43" s="11">
        <f t="shared" si="1"/>
        <v>12</v>
      </c>
    </row>
    <row r="44" spans="1:27" ht="30" customHeight="1" x14ac:dyDescent="0.25">
      <c r="A44" s="4" t="str">
        <f t="shared" si="7"/>
        <v>Московский</v>
      </c>
      <c r="B44" s="12" t="str">
        <f t="shared" si="7"/>
        <v>ГБОУ СОШ №536</v>
      </c>
      <c r="C44" s="6">
        <f t="shared" si="7"/>
        <v>11536</v>
      </c>
      <c r="D44" s="6" t="str">
        <f t="shared" si="7"/>
        <v>СОШ</v>
      </c>
      <c r="E44" s="8" t="str">
        <f t="shared" si="7"/>
        <v>3б</v>
      </c>
      <c r="F44" s="8">
        <f t="shared" si="7"/>
        <v>75</v>
      </c>
      <c r="G44" s="8">
        <f t="shared" si="7"/>
        <v>66</v>
      </c>
      <c r="H44" s="8">
        <f t="shared" si="3"/>
        <v>11536041</v>
      </c>
      <c r="I44" s="9">
        <v>2</v>
      </c>
      <c r="J44" s="9"/>
      <c r="K44" s="10">
        <v>1</v>
      </c>
      <c r="L44" s="10"/>
      <c r="M44" s="9">
        <v>1</v>
      </c>
      <c r="N44" s="9"/>
      <c r="O44" s="10">
        <v>2</v>
      </c>
      <c r="P44" s="10"/>
      <c r="Q44" s="9"/>
      <c r="R44" s="9">
        <v>2</v>
      </c>
      <c r="S44" s="10"/>
      <c r="T44" s="10">
        <v>0</v>
      </c>
      <c r="U44" s="9"/>
      <c r="V44" s="9">
        <v>0</v>
      </c>
      <c r="W44" s="10">
        <v>2</v>
      </c>
      <c r="X44" s="10"/>
      <c r="Y44" s="9">
        <v>1</v>
      </c>
      <c r="Z44" s="9"/>
      <c r="AA44" s="11">
        <f t="shared" si="1"/>
        <v>11</v>
      </c>
    </row>
    <row r="45" spans="1:27" ht="30" customHeight="1" x14ac:dyDescent="0.25">
      <c r="A45" s="4" t="str">
        <f t="shared" si="7"/>
        <v>Московский</v>
      </c>
      <c r="B45" s="12" t="str">
        <f t="shared" si="7"/>
        <v>ГБОУ СОШ №536</v>
      </c>
      <c r="C45" s="6">
        <f t="shared" si="7"/>
        <v>11536</v>
      </c>
      <c r="D45" s="6" t="str">
        <f t="shared" si="7"/>
        <v>СОШ</v>
      </c>
      <c r="E45" s="8" t="str">
        <f t="shared" si="7"/>
        <v>3б</v>
      </c>
      <c r="F45" s="8">
        <f t="shared" si="7"/>
        <v>75</v>
      </c>
      <c r="G45" s="8">
        <f t="shared" si="7"/>
        <v>66</v>
      </c>
      <c r="H45" s="8">
        <f t="shared" si="3"/>
        <v>11536042</v>
      </c>
      <c r="I45" s="9"/>
      <c r="J45" s="9">
        <v>2</v>
      </c>
      <c r="K45" s="10">
        <v>1</v>
      </c>
      <c r="L45" s="10"/>
      <c r="M45" s="9">
        <v>1</v>
      </c>
      <c r="N45" s="9"/>
      <c r="O45" s="10"/>
      <c r="P45" s="10">
        <v>1</v>
      </c>
      <c r="Q45" s="9"/>
      <c r="R45" s="9">
        <v>1</v>
      </c>
      <c r="S45" s="10">
        <v>1</v>
      </c>
      <c r="T45" s="10"/>
      <c r="U45" s="9">
        <v>0</v>
      </c>
      <c r="V45" s="9"/>
      <c r="W45" s="10">
        <v>2</v>
      </c>
      <c r="X45" s="10"/>
      <c r="Y45" s="9">
        <v>0</v>
      </c>
      <c r="Z45" s="9"/>
      <c r="AA45" s="11">
        <f t="shared" si="1"/>
        <v>9</v>
      </c>
    </row>
    <row r="46" spans="1:27" ht="30" customHeight="1" x14ac:dyDescent="0.25">
      <c r="A46" s="4" t="str">
        <f t="shared" si="7"/>
        <v>Московский</v>
      </c>
      <c r="B46" s="12" t="str">
        <f t="shared" si="7"/>
        <v>ГБОУ СОШ №536</v>
      </c>
      <c r="C46" s="6">
        <f t="shared" si="7"/>
        <v>11536</v>
      </c>
      <c r="D46" s="6" t="str">
        <f t="shared" si="7"/>
        <v>СОШ</v>
      </c>
      <c r="E46" s="8" t="str">
        <f t="shared" si="7"/>
        <v>3б</v>
      </c>
      <c r="F46" s="8">
        <f t="shared" si="7"/>
        <v>75</v>
      </c>
      <c r="G46" s="8">
        <f t="shared" si="7"/>
        <v>66</v>
      </c>
      <c r="H46" s="8">
        <f t="shared" si="3"/>
        <v>11536043</v>
      </c>
      <c r="I46" s="9"/>
      <c r="J46" s="9">
        <v>2</v>
      </c>
      <c r="K46" s="10"/>
      <c r="L46" s="10">
        <v>0</v>
      </c>
      <c r="M46" s="9">
        <v>1</v>
      </c>
      <c r="N46" s="9"/>
      <c r="O46" s="10"/>
      <c r="P46" s="10">
        <v>2</v>
      </c>
      <c r="Q46" s="9"/>
      <c r="R46" s="9">
        <v>2</v>
      </c>
      <c r="S46" s="10">
        <v>1</v>
      </c>
      <c r="T46" s="10"/>
      <c r="U46" s="9">
        <v>1</v>
      </c>
      <c r="V46" s="9"/>
      <c r="W46" s="10"/>
      <c r="X46" s="10">
        <v>2</v>
      </c>
      <c r="Y46" s="9">
        <v>1</v>
      </c>
      <c r="Z46" s="9"/>
      <c r="AA46" s="11">
        <f t="shared" si="1"/>
        <v>12</v>
      </c>
    </row>
    <row r="47" spans="1:27" ht="30" customHeight="1" x14ac:dyDescent="0.25">
      <c r="A47" s="4" t="str">
        <f t="shared" si="7"/>
        <v>Московский</v>
      </c>
      <c r="B47" s="12" t="str">
        <f t="shared" si="7"/>
        <v>ГБОУ СОШ №536</v>
      </c>
      <c r="C47" s="6">
        <f t="shared" si="7"/>
        <v>11536</v>
      </c>
      <c r="D47" s="6" t="str">
        <f t="shared" si="7"/>
        <v>СОШ</v>
      </c>
      <c r="E47" s="8" t="str">
        <f t="shared" si="7"/>
        <v>3б</v>
      </c>
      <c r="F47" s="8">
        <f t="shared" si="7"/>
        <v>75</v>
      </c>
      <c r="G47" s="8">
        <f t="shared" si="7"/>
        <v>66</v>
      </c>
      <c r="H47" s="8">
        <f t="shared" si="3"/>
        <v>11536044</v>
      </c>
      <c r="I47" s="9">
        <v>2</v>
      </c>
      <c r="J47" s="9"/>
      <c r="K47" s="10">
        <v>0</v>
      </c>
      <c r="L47" s="10"/>
      <c r="M47" s="9">
        <v>1</v>
      </c>
      <c r="N47" s="9"/>
      <c r="O47" s="10">
        <v>2</v>
      </c>
      <c r="P47" s="10"/>
      <c r="Q47" s="9">
        <v>2</v>
      </c>
      <c r="R47" s="9"/>
      <c r="S47" s="10">
        <v>1</v>
      </c>
      <c r="T47" s="10"/>
      <c r="U47" s="9"/>
      <c r="V47" s="9">
        <v>0</v>
      </c>
      <c r="W47" s="10">
        <v>2</v>
      </c>
      <c r="X47" s="10"/>
      <c r="Y47" s="9"/>
      <c r="Z47" s="9">
        <v>1</v>
      </c>
      <c r="AA47" s="11">
        <f t="shared" si="1"/>
        <v>11</v>
      </c>
    </row>
    <row r="48" spans="1:27" ht="30" customHeight="1" x14ac:dyDescent="0.25">
      <c r="A48" s="4" t="str">
        <f t="shared" si="7"/>
        <v>Московский</v>
      </c>
      <c r="B48" s="12" t="str">
        <f t="shared" si="7"/>
        <v>ГБОУ СОШ №536</v>
      </c>
      <c r="C48" s="6">
        <f t="shared" si="7"/>
        <v>11536</v>
      </c>
      <c r="D48" s="6" t="str">
        <f t="shared" si="7"/>
        <v>СОШ</v>
      </c>
      <c r="E48" s="8" t="str">
        <f t="shared" si="7"/>
        <v>3б</v>
      </c>
      <c r="F48" s="8">
        <f t="shared" si="7"/>
        <v>75</v>
      </c>
      <c r="G48" s="8">
        <f t="shared" si="7"/>
        <v>66</v>
      </c>
      <c r="H48" s="8">
        <f t="shared" si="3"/>
        <v>11536045</v>
      </c>
      <c r="I48" s="9">
        <v>2</v>
      </c>
      <c r="J48" s="9"/>
      <c r="K48" s="10">
        <v>1</v>
      </c>
      <c r="L48" s="10"/>
      <c r="M48" s="9">
        <v>1</v>
      </c>
      <c r="N48" s="9"/>
      <c r="O48" s="10">
        <v>2</v>
      </c>
      <c r="P48" s="10"/>
      <c r="Q48" s="9"/>
      <c r="R48" s="9">
        <v>2</v>
      </c>
      <c r="S48" s="10"/>
      <c r="T48" s="10">
        <v>1</v>
      </c>
      <c r="U48" s="9"/>
      <c r="V48" s="9">
        <v>0</v>
      </c>
      <c r="W48" s="10">
        <v>2</v>
      </c>
      <c r="X48" s="10"/>
      <c r="Y48" s="9">
        <v>1</v>
      </c>
      <c r="Z48" s="9"/>
      <c r="AA48" s="11">
        <f t="shared" si="1"/>
        <v>12</v>
      </c>
    </row>
    <row r="49" spans="1:27" ht="30" customHeight="1" x14ac:dyDescent="0.25">
      <c r="A49" s="4" t="str">
        <f t="shared" si="7"/>
        <v>Московский</v>
      </c>
      <c r="B49" s="12" t="str">
        <f t="shared" si="7"/>
        <v>ГБОУ СОШ №536</v>
      </c>
      <c r="C49" s="6">
        <f t="shared" si="7"/>
        <v>11536</v>
      </c>
      <c r="D49" s="6" t="str">
        <f t="shared" si="7"/>
        <v>СОШ</v>
      </c>
      <c r="E49" s="8" t="str">
        <f t="shared" si="7"/>
        <v>3б</v>
      </c>
      <c r="F49" s="8">
        <f t="shared" si="7"/>
        <v>75</v>
      </c>
      <c r="G49" s="8">
        <f t="shared" si="7"/>
        <v>66</v>
      </c>
      <c r="H49" s="8">
        <f t="shared" si="3"/>
        <v>11536046</v>
      </c>
      <c r="I49" s="9"/>
      <c r="J49" s="9">
        <v>2</v>
      </c>
      <c r="K49" s="10">
        <v>0</v>
      </c>
      <c r="L49" s="10"/>
      <c r="M49" s="9">
        <v>0</v>
      </c>
      <c r="N49" s="9"/>
      <c r="O49" s="10">
        <v>2</v>
      </c>
      <c r="P49" s="10"/>
      <c r="Q49" s="9">
        <v>1</v>
      </c>
      <c r="R49" s="9"/>
      <c r="S49" s="10">
        <v>1</v>
      </c>
      <c r="T49" s="10"/>
      <c r="U49" s="9">
        <v>1</v>
      </c>
      <c r="V49" s="9"/>
      <c r="W49" s="10">
        <v>1</v>
      </c>
      <c r="X49" s="10"/>
      <c r="Y49" s="9"/>
      <c r="Z49" s="9">
        <v>0</v>
      </c>
      <c r="AA49" s="11">
        <f t="shared" si="1"/>
        <v>8</v>
      </c>
    </row>
    <row r="50" spans="1:27" ht="30" customHeight="1" x14ac:dyDescent="0.25">
      <c r="A50" s="4" t="str">
        <f t="shared" si="7"/>
        <v>Московский</v>
      </c>
      <c r="B50" s="12" t="str">
        <f t="shared" si="7"/>
        <v>ГБОУ СОШ №536</v>
      </c>
      <c r="C50" s="6">
        <f t="shared" si="7"/>
        <v>11536</v>
      </c>
      <c r="D50" s="6" t="str">
        <f t="shared" si="7"/>
        <v>СОШ</v>
      </c>
      <c r="E50" s="8" t="str">
        <f t="shared" si="7"/>
        <v>3б</v>
      </c>
      <c r="F50" s="8">
        <f t="shared" si="7"/>
        <v>75</v>
      </c>
      <c r="G50" s="8">
        <f t="shared" si="7"/>
        <v>66</v>
      </c>
      <c r="H50" s="8">
        <f t="shared" si="3"/>
        <v>11536047</v>
      </c>
      <c r="I50" s="9">
        <v>2</v>
      </c>
      <c r="J50" s="9"/>
      <c r="K50" s="10">
        <v>1</v>
      </c>
      <c r="L50" s="10"/>
      <c r="M50" s="9">
        <v>0</v>
      </c>
      <c r="N50" s="9"/>
      <c r="O50" s="10">
        <v>2</v>
      </c>
      <c r="P50" s="10"/>
      <c r="Q50" s="9">
        <v>2</v>
      </c>
      <c r="R50" s="9"/>
      <c r="S50" s="10">
        <v>1</v>
      </c>
      <c r="T50" s="10"/>
      <c r="U50" s="9"/>
      <c r="V50" s="9">
        <v>0</v>
      </c>
      <c r="W50" s="10">
        <v>2</v>
      </c>
      <c r="X50" s="10"/>
      <c r="Y50" s="9">
        <v>1</v>
      </c>
      <c r="Z50" s="9"/>
      <c r="AA50" s="11">
        <f t="shared" si="1"/>
        <v>11</v>
      </c>
    </row>
    <row r="51" spans="1:27" ht="30" customHeight="1" x14ac:dyDescent="0.25">
      <c r="A51" s="4" t="str">
        <f t="shared" si="7"/>
        <v>Московский</v>
      </c>
      <c r="B51" s="12" t="str">
        <f t="shared" si="7"/>
        <v>ГБОУ СОШ №536</v>
      </c>
      <c r="C51" s="6">
        <f t="shared" si="7"/>
        <v>11536</v>
      </c>
      <c r="D51" s="6" t="str">
        <f t="shared" si="7"/>
        <v>СОШ</v>
      </c>
      <c r="E51" s="8" t="str">
        <f t="shared" si="7"/>
        <v>3б</v>
      </c>
      <c r="F51" s="8">
        <f t="shared" si="7"/>
        <v>75</v>
      </c>
      <c r="G51" s="8">
        <f t="shared" si="7"/>
        <v>66</v>
      </c>
      <c r="H51" s="8">
        <f t="shared" si="3"/>
        <v>11536048</v>
      </c>
      <c r="I51" s="9"/>
      <c r="J51" s="9">
        <v>0</v>
      </c>
      <c r="K51" s="10">
        <v>0</v>
      </c>
      <c r="L51" s="10"/>
      <c r="M51" s="9">
        <v>1</v>
      </c>
      <c r="N51" s="9"/>
      <c r="O51" s="10">
        <v>2</v>
      </c>
      <c r="P51" s="10"/>
      <c r="Q51" s="9">
        <v>0</v>
      </c>
      <c r="R51" s="9"/>
      <c r="S51" s="10">
        <v>0</v>
      </c>
      <c r="T51" s="10"/>
      <c r="U51" s="9">
        <v>0</v>
      </c>
      <c r="V51" s="9"/>
      <c r="W51" s="10"/>
      <c r="X51" s="10">
        <v>2</v>
      </c>
      <c r="Y51" s="9">
        <v>1</v>
      </c>
      <c r="Z51" s="9"/>
      <c r="AA51" s="11">
        <f t="shared" si="1"/>
        <v>6</v>
      </c>
    </row>
    <row r="52" spans="1:27" ht="30" customHeight="1" x14ac:dyDescent="0.25">
      <c r="A52" s="4" t="str">
        <f t="shared" si="7"/>
        <v>Московский</v>
      </c>
      <c r="B52" s="12" t="str">
        <f t="shared" si="7"/>
        <v>ГБОУ СОШ №536</v>
      </c>
      <c r="C52" s="6">
        <f t="shared" si="7"/>
        <v>11536</v>
      </c>
      <c r="D52" s="6" t="str">
        <f t="shared" si="7"/>
        <v>СОШ</v>
      </c>
      <c r="E52" s="8" t="str">
        <f t="shared" si="7"/>
        <v>3б</v>
      </c>
      <c r="F52" s="8">
        <f t="shared" si="7"/>
        <v>75</v>
      </c>
      <c r="G52" s="8">
        <f t="shared" si="7"/>
        <v>66</v>
      </c>
      <c r="H52" s="8">
        <f t="shared" si="3"/>
        <v>11536049</v>
      </c>
      <c r="I52" s="9">
        <v>2</v>
      </c>
      <c r="J52" s="9"/>
      <c r="K52" s="10">
        <v>0</v>
      </c>
      <c r="L52" s="10"/>
      <c r="M52" s="9">
        <v>0</v>
      </c>
      <c r="N52" s="9"/>
      <c r="O52" s="10">
        <v>2</v>
      </c>
      <c r="P52" s="10"/>
      <c r="Q52" s="9">
        <v>1</v>
      </c>
      <c r="R52" s="9"/>
      <c r="S52" s="10">
        <v>1</v>
      </c>
      <c r="T52" s="10"/>
      <c r="U52" s="9">
        <v>0</v>
      </c>
      <c r="V52" s="9"/>
      <c r="W52" s="10">
        <v>0</v>
      </c>
      <c r="X52" s="10"/>
      <c r="Y52" s="9"/>
      <c r="Z52" s="9">
        <v>1</v>
      </c>
      <c r="AA52" s="11">
        <f t="shared" si="1"/>
        <v>7</v>
      </c>
    </row>
    <row r="53" spans="1:27" ht="30" customHeight="1" x14ac:dyDescent="0.25">
      <c r="A53" s="4" t="str">
        <f t="shared" si="7"/>
        <v>Московский</v>
      </c>
      <c r="B53" s="12" t="str">
        <f t="shared" si="7"/>
        <v>ГБОУ СОШ №536</v>
      </c>
      <c r="C53" s="6">
        <f t="shared" si="7"/>
        <v>11536</v>
      </c>
      <c r="D53" s="6" t="str">
        <f t="shared" si="7"/>
        <v>СОШ</v>
      </c>
      <c r="E53" s="8" t="str">
        <f t="shared" si="7"/>
        <v>3б</v>
      </c>
      <c r="F53" s="8">
        <f t="shared" si="7"/>
        <v>75</v>
      </c>
      <c r="G53" s="8">
        <f t="shared" si="7"/>
        <v>66</v>
      </c>
      <c r="H53" s="8">
        <f t="shared" si="3"/>
        <v>11536050</v>
      </c>
      <c r="I53" s="9"/>
      <c r="J53" s="9">
        <v>2</v>
      </c>
      <c r="K53" s="10">
        <v>1</v>
      </c>
      <c r="L53" s="10"/>
      <c r="M53" s="9">
        <v>0</v>
      </c>
      <c r="N53" s="9"/>
      <c r="O53" s="10">
        <v>2</v>
      </c>
      <c r="P53" s="10"/>
      <c r="Q53" s="9">
        <v>2</v>
      </c>
      <c r="R53" s="9"/>
      <c r="S53" s="10">
        <v>1</v>
      </c>
      <c r="T53" s="10"/>
      <c r="U53" s="9"/>
      <c r="V53" s="9">
        <v>1</v>
      </c>
      <c r="W53" s="10">
        <v>2</v>
      </c>
      <c r="X53" s="10"/>
      <c r="Y53" s="9">
        <v>1</v>
      </c>
      <c r="Z53" s="9"/>
      <c r="AA53" s="11">
        <f t="shared" si="1"/>
        <v>12</v>
      </c>
    </row>
    <row r="54" spans="1:27" ht="30" customHeight="1" x14ac:dyDescent="0.25">
      <c r="A54" s="4" t="str">
        <f t="shared" ref="A54:G69" si="8">A53</f>
        <v>Московский</v>
      </c>
      <c r="B54" s="12" t="str">
        <f t="shared" si="8"/>
        <v>ГБОУ СОШ №536</v>
      </c>
      <c r="C54" s="6">
        <f t="shared" si="8"/>
        <v>11536</v>
      </c>
      <c r="D54" s="6" t="str">
        <f t="shared" si="8"/>
        <v>СОШ</v>
      </c>
      <c r="E54" s="8" t="str">
        <f t="shared" si="8"/>
        <v>3б</v>
      </c>
      <c r="F54" s="8">
        <f t="shared" si="8"/>
        <v>75</v>
      </c>
      <c r="G54" s="8">
        <f t="shared" si="8"/>
        <v>66</v>
      </c>
      <c r="H54" s="8">
        <f t="shared" si="3"/>
        <v>11536051</v>
      </c>
      <c r="I54" s="9"/>
      <c r="J54" s="9">
        <v>2</v>
      </c>
      <c r="K54" s="10">
        <v>1</v>
      </c>
      <c r="L54" s="10"/>
      <c r="M54" s="9">
        <v>1</v>
      </c>
      <c r="N54" s="9"/>
      <c r="O54" s="10">
        <v>2</v>
      </c>
      <c r="P54" s="10"/>
      <c r="Q54" s="9"/>
      <c r="R54" s="9">
        <v>2</v>
      </c>
      <c r="S54" s="10">
        <v>1</v>
      </c>
      <c r="T54" s="10"/>
      <c r="U54" s="9"/>
      <c r="V54" s="9">
        <v>0</v>
      </c>
      <c r="W54" s="10">
        <v>2</v>
      </c>
      <c r="X54" s="10"/>
      <c r="Y54" s="9">
        <v>1</v>
      </c>
      <c r="Z54" s="9"/>
      <c r="AA54" s="11">
        <f t="shared" si="1"/>
        <v>12</v>
      </c>
    </row>
    <row r="55" spans="1:27" ht="30" customHeight="1" x14ac:dyDescent="0.25">
      <c r="A55" s="4" t="str">
        <f t="shared" si="8"/>
        <v>Московский</v>
      </c>
      <c r="B55" s="12" t="str">
        <f t="shared" si="8"/>
        <v>ГБОУ СОШ №536</v>
      </c>
      <c r="C55" s="6">
        <f t="shared" si="8"/>
        <v>11536</v>
      </c>
      <c r="D55" s="6" t="str">
        <f t="shared" si="8"/>
        <v>СОШ</v>
      </c>
      <c r="E55" s="13" t="s">
        <v>25</v>
      </c>
      <c r="F55" s="8">
        <f t="shared" si="8"/>
        <v>75</v>
      </c>
      <c r="G55" s="8">
        <f t="shared" si="8"/>
        <v>66</v>
      </c>
      <c r="H55" s="8">
        <f t="shared" si="3"/>
        <v>11536052</v>
      </c>
      <c r="I55" s="9">
        <v>0</v>
      </c>
      <c r="J55" s="9"/>
      <c r="K55" s="10"/>
      <c r="L55" s="10">
        <v>0</v>
      </c>
      <c r="M55" s="9">
        <v>0</v>
      </c>
      <c r="N55" s="9"/>
      <c r="O55" s="10"/>
      <c r="P55" s="10">
        <v>0</v>
      </c>
      <c r="Q55" s="9"/>
      <c r="R55" s="9">
        <v>1</v>
      </c>
      <c r="S55" s="10">
        <v>0</v>
      </c>
      <c r="T55" s="10"/>
      <c r="U55" s="9">
        <v>1</v>
      </c>
      <c r="V55" s="9"/>
      <c r="W55" s="10">
        <v>0</v>
      </c>
      <c r="X55" s="10"/>
      <c r="Y55" s="9">
        <v>0</v>
      </c>
      <c r="Z55" s="9"/>
      <c r="AA55" s="11">
        <f t="shared" si="1"/>
        <v>2</v>
      </c>
    </row>
    <row r="56" spans="1:27" ht="30" customHeight="1" x14ac:dyDescent="0.25">
      <c r="A56" s="4" t="str">
        <f t="shared" si="8"/>
        <v>Московский</v>
      </c>
      <c r="B56" s="12" t="str">
        <f t="shared" si="8"/>
        <v>ГБОУ СОШ №536</v>
      </c>
      <c r="C56" s="6">
        <f t="shared" si="8"/>
        <v>11536</v>
      </c>
      <c r="D56" s="6" t="str">
        <f t="shared" si="8"/>
        <v>СОШ</v>
      </c>
      <c r="E56" s="8" t="str">
        <f t="shared" si="8"/>
        <v>3в</v>
      </c>
      <c r="F56" s="8">
        <f t="shared" si="8"/>
        <v>75</v>
      </c>
      <c r="G56" s="8">
        <f t="shared" si="8"/>
        <v>66</v>
      </c>
      <c r="H56" s="8">
        <f t="shared" si="3"/>
        <v>11536053</v>
      </c>
      <c r="I56" s="9"/>
      <c r="J56" s="9">
        <v>1</v>
      </c>
      <c r="K56" s="10">
        <v>1</v>
      </c>
      <c r="L56" s="10"/>
      <c r="M56" s="9"/>
      <c r="N56" s="9">
        <v>0</v>
      </c>
      <c r="O56" s="10"/>
      <c r="P56" s="10">
        <v>0</v>
      </c>
      <c r="Q56" s="9">
        <v>0</v>
      </c>
      <c r="R56" s="9"/>
      <c r="S56" s="10">
        <v>0</v>
      </c>
      <c r="T56" s="10"/>
      <c r="U56" s="9">
        <v>0</v>
      </c>
      <c r="V56" s="9"/>
      <c r="W56" s="10"/>
      <c r="X56" s="10">
        <v>0</v>
      </c>
      <c r="Y56" s="9"/>
      <c r="Z56" s="9">
        <v>0</v>
      </c>
      <c r="AA56" s="11">
        <f t="shared" si="1"/>
        <v>2</v>
      </c>
    </row>
    <row r="57" spans="1:27" ht="30" customHeight="1" x14ac:dyDescent="0.25">
      <c r="A57" s="4" t="str">
        <f t="shared" si="8"/>
        <v>Московский</v>
      </c>
      <c r="B57" s="12" t="str">
        <f t="shared" si="8"/>
        <v>ГБОУ СОШ №536</v>
      </c>
      <c r="C57" s="6">
        <f t="shared" si="8"/>
        <v>11536</v>
      </c>
      <c r="D57" s="6" t="str">
        <f t="shared" si="8"/>
        <v>СОШ</v>
      </c>
      <c r="E57" s="8" t="str">
        <f t="shared" si="8"/>
        <v>3в</v>
      </c>
      <c r="F57" s="8">
        <f t="shared" si="8"/>
        <v>75</v>
      </c>
      <c r="G57" s="8">
        <f t="shared" si="8"/>
        <v>66</v>
      </c>
      <c r="H57" s="8">
        <f t="shared" si="3"/>
        <v>11536054</v>
      </c>
      <c r="I57" s="9"/>
      <c r="J57" s="9">
        <v>2</v>
      </c>
      <c r="K57" s="10">
        <v>1</v>
      </c>
      <c r="L57" s="10"/>
      <c r="M57" s="9">
        <v>1</v>
      </c>
      <c r="N57" s="9"/>
      <c r="O57" s="10">
        <v>2</v>
      </c>
      <c r="P57" s="10"/>
      <c r="Q57" s="9">
        <v>2</v>
      </c>
      <c r="R57" s="9"/>
      <c r="S57" s="10"/>
      <c r="T57" s="10">
        <v>1</v>
      </c>
      <c r="U57" s="9"/>
      <c r="V57" s="9">
        <v>0</v>
      </c>
      <c r="W57" s="10">
        <v>1</v>
      </c>
      <c r="X57" s="10"/>
      <c r="Y57" s="9">
        <v>1</v>
      </c>
      <c r="Z57" s="9"/>
      <c r="AA57" s="11">
        <f t="shared" si="1"/>
        <v>11</v>
      </c>
    </row>
    <row r="58" spans="1:27" ht="30" customHeight="1" x14ac:dyDescent="0.25">
      <c r="A58" s="4" t="str">
        <f t="shared" si="8"/>
        <v>Московский</v>
      </c>
      <c r="B58" s="12" t="str">
        <f t="shared" si="8"/>
        <v>ГБОУ СОШ №536</v>
      </c>
      <c r="C58" s="6">
        <f t="shared" si="8"/>
        <v>11536</v>
      </c>
      <c r="D58" s="6" t="str">
        <f t="shared" si="8"/>
        <v>СОШ</v>
      </c>
      <c r="E58" s="8" t="str">
        <f t="shared" si="8"/>
        <v>3в</v>
      </c>
      <c r="F58" s="8">
        <f t="shared" si="8"/>
        <v>75</v>
      </c>
      <c r="G58" s="8">
        <f t="shared" si="8"/>
        <v>66</v>
      </c>
      <c r="H58" s="8">
        <f t="shared" si="3"/>
        <v>11536055</v>
      </c>
      <c r="I58" s="9"/>
      <c r="J58" s="9">
        <v>2</v>
      </c>
      <c r="K58" s="10">
        <v>1</v>
      </c>
      <c r="L58" s="10"/>
      <c r="M58" s="9">
        <v>1</v>
      </c>
      <c r="N58" s="9"/>
      <c r="O58" s="10">
        <v>1</v>
      </c>
      <c r="P58" s="10"/>
      <c r="Q58" s="9"/>
      <c r="R58" s="9">
        <v>1</v>
      </c>
      <c r="S58" s="10">
        <v>1</v>
      </c>
      <c r="T58" s="10"/>
      <c r="U58" s="9"/>
      <c r="V58" s="9">
        <v>1</v>
      </c>
      <c r="W58" s="10">
        <v>2</v>
      </c>
      <c r="X58" s="10"/>
      <c r="Y58" s="9">
        <v>0</v>
      </c>
      <c r="Z58" s="9"/>
      <c r="AA58" s="11">
        <f t="shared" si="1"/>
        <v>10</v>
      </c>
    </row>
    <row r="59" spans="1:27" ht="30" customHeight="1" x14ac:dyDescent="0.25">
      <c r="A59" s="4" t="str">
        <f t="shared" si="8"/>
        <v>Московский</v>
      </c>
      <c r="B59" s="12" t="str">
        <f t="shared" si="8"/>
        <v>ГБОУ СОШ №536</v>
      </c>
      <c r="C59" s="6">
        <f t="shared" si="8"/>
        <v>11536</v>
      </c>
      <c r="D59" s="6" t="str">
        <f t="shared" si="8"/>
        <v>СОШ</v>
      </c>
      <c r="E59" s="8" t="str">
        <f t="shared" si="8"/>
        <v>3в</v>
      </c>
      <c r="F59" s="8">
        <f t="shared" si="8"/>
        <v>75</v>
      </c>
      <c r="G59" s="8">
        <f t="shared" si="8"/>
        <v>66</v>
      </c>
      <c r="H59" s="8">
        <f t="shared" si="3"/>
        <v>11536056</v>
      </c>
      <c r="I59" s="9">
        <v>0</v>
      </c>
      <c r="J59" s="9"/>
      <c r="K59" s="10">
        <v>0</v>
      </c>
      <c r="L59" s="10"/>
      <c r="M59" s="9">
        <v>0</v>
      </c>
      <c r="N59" s="9"/>
      <c r="O59" s="10">
        <v>1</v>
      </c>
      <c r="P59" s="10"/>
      <c r="Q59" s="9">
        <v>1</v>
      </c>
      <c r="R59" s="9"/>
      <c r="S59" s="10">
        <v>0</v>
      </c>
      <c r="T59" s="10"/>
      <c r="U59" s="9"/>
      <c r="V59" s="9">
        <v>0</v>
      </c>
      <c r="W59" s="10">
        <v>0</v>
      </c>
      <c r="X59" s="10"/>
      <c r="Y59" s="9">
        <v>0</v>
      </c>
      <c r="Z59" s="9"/>
      <c r="AA59" s="11">
        <f t="shared" si="1"/>
        <v>2</v>
      </c>
    </row>
    <row r="60" spans="1:27" ht="30" customHeight="1" x14ac:dyDescent="0.25">
      <c r="A60" s="4" t="str">
        <f t="shared" si="8"/>
        <v>Московский</v>
      </c>
      <c r="B60" s="12" t="str">
        <f t="shared" si="8"/>
        <v>ГБОУ СОШ №536</v>
      </c>
      <c r="C60" s="6">
        <f t="shared" si="8"/>
        <v>11536</v>
      </c>
      <c r="D60" s="6" t="str">
        <f t="shared" si="8"/>
        <v>СОШ</v>
      </c>
      <c r="E60" s="8" t="str">
        <f t="shared" si="8"/>
        <v>3в</v>
      </c>
      <c r="F60" s="8">
        <f t="shared" si="8"/>
        <v>75</v>
      </c>
      <c r="G60" s="8">
        <f t="shared" si="8"/>
        <v>66</v>
      </c>
      <c r="H60" s="8">
        <f t="shared" si="3"/>
        <v>11536057</v>
      </c>
      <c r="I60" s="9"/>
      <c r="J60" s="9">
        <v>1</v>
      </c>
      <c r="K60" s="10">
        <v>0</v>
      </c>
      <c r="L60" s="10"/>
      <c r="M60" s="9"/>
      <c r="N60" s="9">
        <v>0</v>
      </c>
      <c r="O60" s="10">
        <v>0</v>
      </c>
      <c r="P60" s="10"/>
      <c r="Q60" s="9"/>
      <c r="R60" s="9">
        <v>2</v>
      </c>
      <c r="S60" s="10">
        <v>0</v>
      </c>
      <c r="T60" s="10"/>
      <c r="U60" s="9"/>
      <c r="V60" s="9">
        <v>1</v>
      </c>
      <c r="W60" s="10">
        <v>1</v>
      </c>
      <c r="X60" s="10"/>
      <c r="Y60" s="9">
        <v>0</v>
      </c>
      <c r="Z60" s="9"/>
      <c r="AA60" s="11">
        <f t="shared" si="1"/>
        <v>5</v>
      </c>
    </row>
    <row r="61" spans="1:27" ht="30" customHeight="1" x14ac:dyDescent="0.25">
      <c r="A61" s="4" t="str">
        <f t="shared" si="8"/>
        <v>Московский</v>
      </c>
      <c r="B61" s="12" t="str">
        <f t="shared" si="8"/>
        <v>ГБОУ СОШ №536</v>
      </c>
      <c r="C61" s="6">
        <f t="shared" si="8"/>
        <v>11536</v>
      </c>
      <c r="D61" s="6" t="str">
        <f t="shared" si="8"/>
        <v>СОШ</v>
      </c>
      <c r="E61" s="8" t="str">
        <f t="shared" si="8"/>
        <v>3в</v>
      </c>
      <c r="F61" s="8">
        <f t="shared" si="8"/>
        <v>75</v>
      </c>
      <c r="G61" s="8">
        <f t="shared" si="8"/>
        <v>66</v>
      </c>
      <c r="H61" s="8">
        <f t="shared" si="3"/>
        <v>11536058</v>
      </c>
      <c r="I61" s="9"/>
      <c r="J61" s="9">
        <v>2</v>
      </c>
      <c r="K61" s="10">
        <v>1</v>
      </c>
      <c r="L61" s="10"/>
      <c r="M61" s="9">
        <v>1</v>
      </c>
      <c r="N61" s="9"/>
      <c r="O61" s="10">
        <v>2</v>
      </c>
      <c r="P61" s="10"/>
      <c r="Q61" s="9">
        <v>2</v>
      </c>
      <c r="R61" s="9"/>
      <c r="S61" s="10"/>
      <c r="T61" s="10">
        <v>1</v>
      </c>
      <c r="U61" s="9"/>
      <c r="V61" s="9">
        <v>0</v>
      </c>
      <c r="W61" s="10"/>
      <c r="X61" s="10">
        <v>2</v>
      </c>
      <c r="Y61" s="9">
        <v>1</v>
      </c>
      <c r="Z61" s="9"/>
      <c r="AA61" s="11">
        <f t="shared" si="1"/>
        <v>12</v>
      </c>
    </row>
    <row r="62" spans="1:27" ht="30" customHeight="1" x14ac:dyDescent="0.25">
      <c r="A62" s="4" t="str">
        <f t="shared" si="8"/>
        <v>Московский</v>
      </c>
      <c r="B62" s="12" t="str">
        <f t="shared" si="8"/>
        <v>ГБОУ СОШ №536</v>
      </c>
      <c r="C62" s="6">
        <f t="shared" si="8"/>
        <v>11536</v>
      </c>
      <c r="D62" s="6" t="str">
        <f t="shared" si="8"/>
        <v>СОШ</v>
      </c>
      <c r="E62" s="8" t="str">
        <f t="shared" si="8"/>
        <v>3в</v>
      </c>
      <c r="F62" s="8">
        <f t="shared" si="8"/>
        <v>75</v>
      </c>
      <c r="G62" s="8">
        <f t="shared" si="8"/>
        <v>66</v>
      </c>
      <c r="H62" s="8">
        <f t="shared" si="3"/>
        <v>11536059</v>
      </c>
      <c r="I62" s="9">
        <v>0</v>
      </c>
      <c r="J62" s="9"/>
      <c r="K62" s="10"/>
      <c r="L62" s="10">
        <v>0</v>
      </c>
      <c r="M62" s="9">
        <v>0</v>
      </c>
      <c r="N62" s="9"/>
      <c r="O62" s="10">
        <v>1</v>
      </c>
      <c r="P62" s="10"/>
      <c r="Q62" s="9">
        <v>0</v>
      </c>
      <c r="R62" s="9"/>
      <c r="S62" s="10">
        <v>0</v>
      </c>
      <c r="T62" s="10"/>
      <c r="U62" s="9">
        <v>0</v>
      </c>
      <c r="V62" s="9"/>
      <c r="W62" s="10">
        <v>0</v>
      </c>
      <c r="X62" s="10"/>
      <c r="Y62" s="9"/>
      <c r="Z62" s="9">
        <v>0</v>
      </c>
      <c r="AA62" s="11">
        <f t="shared" si="1"/>
        <v>1</v>
      </c>
    </row>
    <row r="63" spans="1:27" ht="30" customHeight="1" x14ac:dyDescent="0.25">
      <c r="A63" s="4" t="str">
        <f t="shared" si="8"/>
        <v>Московский</v>
      </c>
      <c r="B63" s="12" t="str">
        <f t="shared" si="8"/>
        <v>ГБОУ СОШ №536</v>
      </c>
      <c r="C63" s="6">
        <f t="shared" si="8"/>
        <v>11536</v>
      </c>
      <c r="D63" s="6" t="str">
        <f t="shared" si="8"/>
        <v>СОШ</v>
      </c>
      <c r="E63" s="8" t="str">
        <f t="shared" si="8"/>
        <v>3в</v>
      </c>
      <c r="F63" s="8">
        <f t="shared" si="8"/>
        <v>75</v>
      </c>
      <c r="G63" s="8">
        <f t="shared" si="8"/>
        <v>66</v>
      </c>
      <c r="H63" s="8">
        <f t="shared" si="3"/>
        <v>11536060</v>
      </c>
      <c r="I63" s="9">
        <v>0</v>
      </c>
      <c r="J63" s="9"/>
      <c r="K63" s="10"/>
      <c r="L63" s="10">
        <v>0</v>
      </c>
      <c r="M63" s="9"/>
      <c r="N63" s="9">
        <v>0</v>
      </c>
      <c r="O63" s="10">
        <v>0</v>
      </c>
      <c r="P63" s="10"/>
      <c r="Q63" s="9"/>
      <c r="R63" s="9">
        <v>0</v>
      </c>
      <c r="S63" s="10"/>
      <c r="T63" s="10">
        <v>1</v>
      </c>
      <c r="U63" s="9">
        <v>1</v>
      </c>
      <c r="V63" s="9"/>
      <c r="W63" s="10"/>
      <c r="X63" s="10">
        <v>1</v>
      </c>
      <c r="Y63" s="9">
        <v>0</v>
      </c>
      <c r="Z63" s="9"/>
      <c r="AA63" s="11">
        <f t="shared" si="1"/>
        <v>3</v>
      </c>
    </row>
    <row r="64" spans="1:27" ht="30" customHeight="1" x14ac:dyDescent="0.25">
      <c r="A64" s="4" t="str">
        <f t="shared" si="8"/>
        <v>Московский</v>
      </c>
      <c r="B64" s="12" t="str">
        <f t="shared" si="8"/>
        <v>ГБОУ СОШ №536</v>
      </c>
      <c r="C64" s="6">
        <f t="shared" si="8"/>
        <v>11536</v>
      </c>
      <c r="D64" s="6" t="str">
        <f t="shared" si="8"/>
        <v>СОШ</v>
      </c>
      <c r="E64" s="8" t="str">
        <f t="shared" si="8"/>
        <v>3в</v>
      </c>
      <c r="F64" s="8">
        <f t="shared" si="8"/>
        <v>75</v>
      </c>
      <c r="G64" s="8">
        <f t="shared" si="8"/>
        <v>66</v>
      </c>
      <c r="H64" s="8">
        <f t="shared" si="3"/>
        <v>11536061</v>
      </c>
      <c r="I64" s="9"/>
      <c r="J64" s="9">
        <v>2</v>
      </c>
      <c r="K64" s="10">
        <v>0</v>
      </c>
      <c r="L64" s="10"/>
      <c r="M64" s="9"/>
      <c r="N64" s="9">
        <v>0</v>
      </c>
      <c r="O64" s="10"/>
      <c r="P64" s="10">
        <v>2</v>
      </c>
      <c r="Q64" s="9"/>
      <c r="R64" s="9">
        <v>2</v>
      </c>
      <c r="S64" s="10">
        <v>0</v>
      </c>
      <c r="T64" s="10"/>
      <c r="U64" s="9"/>
      <c r="V64" s="9">
        <v>1</v>
      </c>
      <c r="W64" s="10"/>
      <c r="X64" s="10">
        <v>2</v>
      </c>
      <c r="Y64" s="9">
        <v>0</v>
      </c>
      <c r="Z64" s="9"/>
      <c r="AA64" s="11">
        <f t="shared" si="1"/>
        <v>9</v>
      </c>
    </row>
    <row r="65" spans="1:27" ht="30" customHeight="1" x14ac:dyDescent="0.25">
      <c r="A65" s="4" t="str">
        <f t="shared" si="8"/>
        <v>Московский</v>
      </c>
      <c r="B65" s="12" t="str">
        <f t="shared" si="8"/>
        <v>ГБОУ СОШ №536</v>
      </c>
      <c r="C65" s="6">
        <f t="shared" si="8"/>
        <v>11536</v>
      </c>
      <c r="D65" s="6" t="str">
        <f t="shared" si="8"/>
        <v>СОШ</v>
      </c>
      <c r="E65" s="8" t="str">
        <f t="shared" si="8"/>
        <v>3в</v>
      </c>
      <c r="F65" s="8">
        <f t="shared" si="8"/>
        <v>75</v>
      </c>
      <c r="G65" s="8">
        <f t="shared" si="8"/>
        <v>66</v>
      </c>
      <c r="H65" s="8">
        <f t="shared" si="3"/>
        <v>11536062</v>
      </c>
      <c r="I65" s="9">
        <v>0</v>
      </c>
      <c r="J65" s="9"/>
      <c r="K65" s="10">
        <v>0</v>
      </c>
      <c r="L65" s="10"/>
      <c r="M65" s="9">
        <v>0</v>
      </c>
      <c r="N65" s="9"/>
      <c r="O65" s="10"/>
      <c r="P65" s="10">
        <v>0</v>
      </c>
      <c r="Q65" s="9">
        <v>0</v>
      </c>
      <c r="R65" s="9"/>
      <c r="S65" s="10">
        <v>0</v>
      </c>
      <c r="T65" s="10"/>
      <c r="U65" s="9"/>
      <c r="V65" s="9">
        <v>1</v>
      </c>
      <c r="W65" s="10"/>
      <c r="X65" s="10">
        <v>0</v>
      </c>
      <c r="Y65" s="9">
        <v>0</v>
      </c>
      <c r="Z65" s="9"/>
      <c r="AA65" s="11">
        <f t="shared" si="1"/>
        <v>1</v>
      </c>
    </row>
    <row r="66" spans="1:27" ht="30" customHeight="1" x14ac:dyDescent="0.25">
      <c r="A66" s="4" t="str">
        <f t="shared" si="8"/>
        <v>Московский</v>
      </c>
      <c r="B66" s="12" t="str">
        <f t="shared" si="8"/>
        <v>ГБОУ СОШ №536</v>
      </c>
      <c r="C66" s="6">
        <f t="shared" si="8"/>
        <v>11536</v>
      </c>
      <c r="D66" s="6" t="str">
        <f t="shared" si="8"/>
        <v>СОШ</v>
      </c>
      <c r="E66" s="8" t="str">
        <f t="shared" si="8"/>
        <v>3в</v>
      </c>
      <c r="F66" s="8">
        <f t="shared" si="8"/>
        <v>75</v>
      </c>
      <c r="G66" s="8">
        <f t="shared" si="8"/>
        <v>66</v>
      </c>
      <c r="H66" s="8">
        <f t="shared" si="3"/>
        <v>11536063</v>
      </c>
      <c r="I66" s="9"/>
      <c r="J66" s="9">
        <v>1</v>
      </c>
      <c r="K66" s="10"/>
      <c r="L66" s="10">
        <v>1</v>
      </c>
      <c r="M66" s="9"/>
      <c r="N66" s="9">
        <v>0</v>
      </c>
      <c r="O66" s="10"/>
      <c r="P66" s="10">
        <v>2</v>
      </c>
      <c r="Q66" s="9"/>
      <c r="R66" s="9">
        <v>1</v>
      </c>
      <c r="S66" s="10">
        <v>0</v>
      </c>
      <c r="T66" s="10"/>
      <c r="U66" s="9">
        <v>1</v>
      </c>
      <c r="V66" s="9"/>
      <c r="W66" s="10"/>
      <c r="X66" s="10">
        <v>1</v>
      </c>
      <c r="Y66" s="9"/>
      <c r="Z66" s="9">
        <v>0</v>
      </c>
      <c r="AA66" s="11">
        <f t="shared" si="1"/>
        <v>7</v>
      </c>
    </row>
    <row r="67" spans="1:27" ht="30" customHeight="1" x14ac:dyDescent="0.25">
      <c r="A67" s="4" t="str">
        <f t="shared" si="8"/>
        <v>Московский</v>
      </c>
      <c r="B67" s="12" t="str">
        <f t="shared" si="8"/>
        <v>ГБОУ СОШ №536</v>
      </c>
      <c r="C67" s="6">
        <f t="shared" si="8"/>
        <v>11536</v>
      </c>
      <c r="D67" s="6" t="str">
        <f t="shared" si="8"/>
        <v>СОШ</v>
      </c>
      <c r="E67" s="8" t="str">
        <f t="shared" si="8"/>
        <v>3в</v>
      </c>
      <c r="F67" s="8">
        <f t="shared" si="8"/>
        <v>75</v>
      </c>
      <c r="G67" s="8">
        <f t="shared" si="8"/>
        <v>66</v>
      </c>
      <c r="H67" s="8">
        <f t="shared" si="3"/>
        <v>11536064</v>
      </c>
      <c r="I67" s="9"/>
      <c r="J67" s="9">
        <v>1</v>
      </c>
      <c r="K67" s="10">
        <v>0</v>
      </c>
      <c r="L67" s="10"/>
      <c r="M67" s="9">
        <v>0</v>
      </c>
      <c r="N67" s="9"/>
      <c r="O67" s="10">
        <v>0</v>
      </c>
      <c r="P67" s="10"/>
      <c r="Q67" s="9">
        <v>0</v>
      </c>
      <c r="R67" s="9"/>
      <c r="S67" s="10"/>
      <c r="T67" s="10">
        <v>1</v>
      </c>
      <c r="U67" s="9"/>
      <c r="V67" s="9">
        <v>0</v>
      </c>
      <c r="W67" s="10">
        <v>1</v>
      </c>
      <c r="X67" s="10"/>
      <c r="Y67" s="9">
        <v>0</v>
      </c>
      <c r="Z67" s="9"/>
      <c r="AA67" s="11">
        <f t="shared" si="1"/>
        <v>3</v>
      </c>
    </row>
    <row r="68" spans="1:27" ht="30" customHeight="1" x14ac:dyDescent="0.25">
      <c r="A68" s="4" t="str">
        <f t="shared" si="8"/>
        <v>Московский</v>
      </c>
      <c r="B68" s="12" t="str">
        <f t="shared" si="8"/>
        <v>ГБОУ СОШ №536</v>
      </c>
      <c r="C68" s="6">
        <f t="shared" si="8"/>
        <v>11536</v>
      </c>
      <c r="D68" s="6" t="str">
        <f t="shared" si="8"/>
        <v>СОШ</v>
      </c>
      <c r="E68" s="8" t="str">
        <f t="shared" si="8"/>
        <v>3в</v>
      </c>
      <c r="F68" s="8">
        <f t="shared" si="8"/>
        <v>75</v>
      </c>
      <c r="G68" s="8">
        <f t="shared" si="8"/>
        <v>66</v>
      </c>
      <c r="H68" s="8">
        <f t="shared" si="3"/>
        <v>11536065</v>
      </c>
      <c r="I68" s="9"/>
      <c r="J68" s="9">
        <v>0</v>
      </c>
      <c r="K68" s="10">
        <v>0</v>
      </c>
      <c r="L68" s="10"/>
      <c r="M68" s="9">
        <v>0</v>
      </c>
      <c r="N68" s="9"/>
      <c r="O68" s="10">
        <v>1</v>
      </c>
      <c r="P68" s="10"/>
      <c r="Q68" s="9"/>
      <c r="R68" s="9">
        <v>1</v>
      </c>
      <c r="S68" s="10">
        <v>1</v>
      </c>
      <c r="T68" s="10"/>
      <c r="U68" s="9"/>
      <c r="V68" s="9">
        <v>0</v>
      </c>
      <c r="W68" s="10">
        <v>2</v>
      </c>
      <c r="X68" s="10"/>
      <c r="Y68" s="9">
        <v>1</v>
      </c>
      <c r="Z68" s="9"/>
      <c r="AA68" s="11">
        <f t="shared" si="1"/>
        <v>6</v>
      </c>
    </row>
    <row r="69" spans="1:27" ht="30" customHeight="1" x14ac:dyDescent="0.25">
      <c r="A69" s="4" t="str">
        <f t="shared" si="8"/>
        <v>Московский</v>
      </c>
      <c r="B69" s="12" t="str">
        <f t="shared" si="8"/>
        <v>ГБОУ СОШ №536</v>
      </c>
      <c r="C69" s="6">
        <f t="shared" si="8"/>
        <v>11536</v>
      </c>
      <c r="D69" s="6" t="str">
        <f t="shared" si="8"/>
        <v>СОШ</v>
      </c>
      <c r="E69" s="8" t="str">
        <f t="shared" si="8"/>
        <v>3в</v>
      </c>
      <c r="F69" s="8">
        <f t="shared" si="8"/>
        <v>75</v>
      </c>
      <c r="G69" s="8">
        <f t="shared" si="8"/>
        <v>66</v>
      </c>
      <c r="H69" s="8">
        <f t="shared" si="3"/>
        <v>11536066</v>
      </c>
      <c r="I69" s="9"/>
      <c r="J69" s="9">
        <v>2</v>
      </c>
      <c r="K69" s="10">
        <v>1</v>
      </c>
      <c r="L69" s="10"/>
      <c r="M69" s="9"/>
      <c r="N69" s="9">
        <v>0</v>
      </c>
      <c r="O69" s="10">
        <v>1</v>
      </c>
      <c r="P69" s="10"/>
      <c r="Q69" s="9">
        <v>0</v>
      </c>
      <c r="R69" s="9"/>
      <c r="S69" s="10"/>
      <c r="T69" s="10">
        <v>0</v>
      </c>
      <c r="U69" s="9"/>
      <c r="V69" s="9">
        <v>0</v>
      </c>
      <c r="W69" s="10">
        <v>1</v>
      </c>
      <c r="X69" s="10"/>
      <c r="Y69" s="9"/>
      <c r="Z69" s="9">
        <v>1</v>
      </c>
      <c r="AA69" s="11">
        <f t="shared" ref="AA69" si="9">IF(COUNTBLANK(I69:Z69)&lt;=9,SUM(I69:Z69),"Не писал")</f>
        <v>6</v>
      </c>
    </row>
    <row r="70" spans="1:27" x14ac:dyDescent="0.25">
      <c r="I70" s="15">
        <f>COUNTA(I4:I69)</f>
        <v>26</v>
      </c>
      <c r="J70" s="15">
        <f t="shared" ref="J70:AA70" si="10">COUNTA(J4:J69)</f>
        <v>40</v>
      </c>
      <c r="K70" s="15">
        <f t="shared" si="10"/>
        <v>61</v>
      </c>
      <c r="L70" s="15">
        <f t="shared" si="10"/>
        <v>5</v>
      </c>
      <c r="M70" s="15">
        <f t="shared" si="10"/>
        <v>59</v>
      </c>
      <c r="N70" s="15">
        <f t="shared" si="10"/>
        <v>7</v>
      </c>
      <c r="O70" s="15">
        <f t="shared" si="10"/>
        <v>48</v>
      </c>
      <c r="P70" s="15">
        <f t="shared" si="10"/>
        <v>18</v>
      </c>
      <c r="Q70" s="15">
        <f t="shared" si="10"/>
        <v>38</v>
      </c>
      <c r="R70" s="15">
        <f t="shared" si="10"/>
        <v>28</v>
      </c>
      <c r="S70" s="15">
        <f t="shared" si="10"/>
        <v>50</v>
      </c>
      <c r="T70" s="15">
        <f t="shared" si="10"/>
        <v>16</v>
      </c>
      <c r="U70" s="15">
        <f t="shared" si="10"/>
        <v>41</v>
      </c>
      <c r="V70" s="15">
        <f t="shared" si="10"/>
        <v>25</v>
      </c>
      <c r="W70" s="15">
        <f t="shared" si="10"/>
        <v>36</v>
      </c>
      <c r="X70" s="15">
        <f t="shared" si="10"/>
        <v>30</v>
      </c>
      <c r="Y70" s="15">
        <f t="shared" si="10"/>
        <v>57</v>
      </c>
      <c r="Z70" s="15">
        <f t="shared" si="10"/>
        <v>9</v>
      </c>
      <c r="AA70" s="15">
        <f t="shared" si="10"/>
        <v>66</v>
      </c>
    </row>
    <row r="71" spans="1:27" x14ac:dyDescent="0.25">
      <c r="I71" s="92">
        <f>SUM(I4:I69)/(I70*I72)</f>
        <v>0.69230769230769229</v>
      </c>
      <c r="J71" s="92">
        <f t="shared" ref="J71:AA71" si="11">SUM(J4:J69)/(J70*J72)</f>
        <v>0.67500000000000004</v>
      </c>
      <c r="K71" s="92">
        <f t="shared" si="11"/>
        <v>0.68852459016393441</v>
      </c>
      <c r="L71" s="92">
        <f t="shared" si="11"/>
        <v>0.2</v>
      </c>
      <c r="M71" s="92">
        <f t="shared" si="11"/>
        <v>0.79661016949152541</v>
      </c>
      <c r="N71" s="92">
        <f t="shared" si="11"/>
        <v>0</v>
      </c>
      <c r="O71" s="92">
        <f t="shared" si="11"/>
        <v>0.75</v>
      </c>
      <c r="P71" s="92">
        <f t="shared" si="11"/>
        <v>0.72222222222222221</v>
      </c>
      <c r="Q71" s="92">
        <f t="shared" si="11"/>
        <v>0.61842105263157898</v>
      </c>
      <c r="R71" s="92">
        <f t="shared" si="11"/>
        <v>0.8392857142857143</v>
      </c>
      <c r="S71" s="92">
        <f t="shared" si="11"/>
        <v>0.68</v>
      </c>
      <c r="T71" s="92">
        <f t="shared" si="11"/>
        <v>0.8125</v>
      </c>
      <c r="U71" s="92">
        <f t="shared" si="11"/>
        <v>0.68292682926829273</v>
      </c>
      <c r="V71" s="92">
        <f t="shared" si="11"/>
        <v>0.28000000000000003</v>
      </c>
      <c r="W71" s="92">
        <f t="shared" si="11"/>
        <v>0.59722222222222221</v>
      </c>
      <c r="X71" s="92">
        <f t="shared" si="11"/>
        <v>0.8666666666666667</v>
      </c>
      <c r="Y71" s="92">
        <f t="shared" si="11"/>
        <v>0.64912280701754388</v>
      </c>
      <c r="Z71" s="92">
        <f t="shared" si="11"/>
        <v>0.44444444444444442</v>
      </c>
      <c r="AA71" s="92">
        <f t="shared" si="11"/>
        <v>0.68764568764568768</v>
      </c>
    </row>
    <row r="72" spans="1:27" s="52" customFormat="1" x14ac:dyDescent="0.25">
      <c r="A72" s="52" t="s">
        <v>120</v>
      </c>
      <c r="E72" s="14"/>
      <c r="F72" s="14"/>
      <c r="G72" s="14"/>
      <c r="H72" s="14"/>
      <c r="I72" s="15">
        <v>2</v>
      </c>
      <c r="J72" s="15">
        <v>2</v>
      </c>
      <c r="K72" s="15">
        <v>1</v>
      </c>
      <c r="L72" s="15">
        <v>1</v>
      </c>
      <c r="M72" s="15">
        <v>1</v>
      </c>
      <c r="N72" s="15">
        <v>1</v>
      </c>
      <c r="O72" s="15">
        <v>2</v>
      </c>
      <c r="P72" s="15">
        <v>2</v>
      </c>
      <c r="Q72" s="15">
        <v>2</v>
      </c>
      <c r="R72" s="15">
        <v>2</v>
      </c>
      <c r="S72" s="86">
        <v>1</v>
      </c>
      <c r="T72" s="15">
        <v>1</v>
      </c>
      <c r="U72" s="87">
        <v>1</v>
      </c>
      <c r="V72" s="15">
        <v>1</v>
      </c>
      <c r="W72" s="15">
        <v>2</v>
      </c>
      <c r="X72" s="15">
        <v>2</v>
      </c>
      <c r="Y72" s="87">
        <v>1</v>
      </c>
      <c r="Z72" s="15">
        <v>1</v>
      </c>
      <c r="AA72" s="15">
        <v>13</v>
      </c>
    </row>
    <row r="73" spans="1:27" x14ac:dyDescent="0.25">
      <c r="I73" s="15">
        <f>SUM(I4:J69)/(66*I72)</f>
        <v>0.68181818181818177</v>
      </c>
      <c r="K73" s="15">
        <f t="shared" ref="K73:AA73" si="12">SUM(K4:L69)/(66*K72)</f>
        <v>0.65151515151515149</v>
      </c>
      <c r="M73" s="15">
        <f t="shared" si="12"/>
        <v>0.71212121212121215</v>
      </c>
      <c r="O73" s="15">
        <f t="shared" si="12"/>
        <v>0.74242424242424243</v>
      </c>
      <c r="Q73" s="15">
        <f t="shared" si="12"/>
        <v>0.71212121212121215</v>
      </c>
      <c r="S73" s="15">
        <f t="shared" si="12"/>
        <v>0.71212121212121215</v>
      </c>
      <c r="U73" s="15">
        <f t="shared" si="12"/>
        <v>0.53030303030303028</v>
      </c>
      <c r="W73" s="15">
        <f t="shared" si="12"/>
        <v>0.71969696969696972</v>
      </c>
      <c r="Y73" s="15">
        <f t="shared" si="12"/>
        <v>0.62121212121212122</v>
      </c>
      <c r="AA73" s="15">
        <f t="shared" si="12"/>
        <v>0.68764568764568768</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allowBlank="1" showErrorMessage="1" sqref="E4:G69 A4"/>
    <dataValidation operator="lessThanOrEqual" allowBlank="1" showInputMessage="1" showErrorMessage="1" sqref="H4:H69"/>
    <dataValidation type="list" allowBlank="1" showInputMessage="1" showErrorMessage="1" sqref="I4:J69 O4:R69 W4:X69">
      <formula1>балл2</formula1>
    </dataValidation>
    <dataValidation type="list" allowBlank="1" showInputMessage="1" showErrorMessage="1" sqref="K4:N69 S4:V69 Y4:Z69">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dimension ref="A1:AE80"/>
  <sheetViews>
    <sheetView showGridLines="0" topLeftCell="A70" zoomScale="80" zoomScaleNormal="80" workbookViewId="0">
      <selection activeCell="A80" sqref="A80:XFD80"/>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9" width="8.42578125" style="15" customWidth="1"/>
    <col min="10" max="26" width="5.7109375" style="15" customWidth="1"/>
  </cols>
  <sheetData>
    <row r="1" spans="1:31"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1"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1"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1" ht="30" customHeight="1" x14ac:dyDescent="0.25">
      <c r="A4" s="4" t="s">
        <v>17</v>
      </c>
      <c r="B4" s="12" t="s">
        <v>60</v>
      </c>
      <c r="C4" s="6">
        <f>VLOOKUP(B4,[27]Списки!$C$1:$E$40,2,FALSE)</f>
        <v>11537</v>
      </c>
      <c r="D4" s="6" t="str">
        <f>VLOOKUP(B4,[27]Списки!$C$1:$E$40,3,FALSE)</f>
        <v>СОШ</v>
      </c>
      <c r="E4" s="7" t="s">
        <v>23</v>
      </c>
      <c r="F4" s="8">
        <v>86</v>
      </c>
      <c r="G4" s="8">
        <v>73</v>
      </c>
      <c r="H4" s="8">
        <f>C4*1000+1</f>
        <v>11537001</v>
      </c>
      <c r="I4" s="9"/>
      <c r="J4" s="9">
        <v>0</v>
      </c>
      <c r="K4" s="10"/>
      <c r="L4" s="10">
        <v>0</v>
      </c>
      <c r="M4" s="9">
        <v>0</v>
      </c>
      <c r="N4" s="9"/>
      <c r="O4" s="10">
        <v>2</v>
      </c>
      <c r="P4" s="10"/>
      <c r="Q4" s="9">
        <v>1</v>
      </c>
      <c r="R4" s="9"/>
      <c r="S4" s="10">
        <v>0</v>
      </c>
      <c r="T4" s="10"/>
      <c r="U4" s="9">
        <v>0</v>
      </c>
      <c r="V4" s="9"/>
      <c r="W4" s="10"/>
      <c r="X4" s="10">
        <v>2</v>
      </c>
      <c r="Y4" s="9">
        <v>1</v>
      </c>
      <c r="Z4" s="9"/>
      <c r="AA4" s="11">
        <f>IF(COUNTBLANK(I4:Z4)&lt;=9,SUM(I4:Z4),"Не писал")</f>
        <v>6</v>
      </c>
      <c r="AC4" s="58" t="s">
        <v>81</v>
      </c>
      <c r="AD4" s="58" t="s">
        <v>150</v>
      </c>
      <c r="AE4" s="58" t="s">
        <v>106</v>
      </c>
    </row>
    <row r="5" spans="1:31" ht="30" customHeight="1" x14ac:dyDescent="0.25">
      <c r="A5" s="4" t="str">
        <f>A4</f>
        <v>Московский</v>
      </c>
      <c r="B5" s="12" t="str">
        <f t="shared" ref="B5:G20" si="0">B4</f>
        <v>ГБОУ СОШ №537</v>
      </c>
      <c r="C5" s="6">
        <f t="shared" si="0"/>
        <v>11537</v>
      </c>
      <c r="D5" s="6" t="str">
        <f t="shared" si="0"/>
        <v>СОШ</v>
      </c>
      <c r="E5" s="8" t="str">
        <f t="shared" si="0"/>
        <v>3а</v>
      </c>
      <c r="F5" s="8">
        <f t="shared" si="0"/>
        <v>86</v>
      </c>
      <c r="G5" s="8">
        <f t="shared" si="0"/>
        <v>73</v>
      </c>
      <c r="H5" s="8">
        <f>H4+1</f>
        <v>11537002</v>
      </c>
      <c r="I5" s="9"/>
      <c r="J5" s="9">
        <v>2</v>
      </c>
      <c r="K5" s="10">
        <v>1</v>
      </c>
      <c r="L5" s="10"/>
      <c r="M5" s="9">
        <v>1</v>
      </c>
      <c r="N5" s="9"/>
      <c r="O5" s="10">
        <v>2</v>
      </c>
      <c r="P5" s="10"/>
      <c r="Q5" s="9">
        <v>1</v>
      </c>
      <c r="R5" s="9"/>
      <c r="S5" s="10">
        <v>1</v>
      </c>
      <c r="T5" s="10"/>
      <c r="U5" s="9">
        <v>0</v>
      </c>
      <c r="V5" s="9"/>
      <c r="W5" s="10">
        <v>2</v>
      </c>
      <c r="X5" s="10"/>
      <c r="Y5" s="9">
        <v>1</v>
      </c>
      <c r="Z5" s="9"/>
      <c r="AA5" s="11">
        <f t="shared" ref="AA5:AA55" si="1">IF(COUNTBLANK(I5:Z5)&lt;=9,SUM(I5:Z5),"Не писал")</f>
        <v>11</v>
      </c>
      <c r="AC5" s="83">
        <v>0</v>
      </c>
      <c r="AD5" s="83">
        <f>COUNTIF(AA$4:AA$76,AC5)</f>
        <v>0</v>
      </c>
      <c r="AE5" s="125">
        <f>AD5/$AD$19</f>
        <v>0</v>
      </c>
    </row>
    <row r="6" spans="1:31" ht="30" customHeight="1" x14ac:dyDescent="0.25">
      <c r="A6" s="4" t="str">
        <f t="shared" ref="A6:G21" si="2">A5</f>
        <v>Московский</v>
      </c>
      <c r="B6" s="12" t="str">
        <f t="shared" si="0"/>
        <v>ГБОУ СОШ №537</v>
      </c>
      <c r="C6" s="6">
        <f t="shared" si="0"/>
        <v>11537</v>
      </c>
      <c r="D6" s="6" t="str">
        <f t="shared" si="0"/>
        <v>СОШ</v>
      </c>
      <c r="E6" s="8" t="str">
        <f t="shared" si="0"/>
        <v>3а</v>
      </c>
      <c r="F6" s="8">
        <f t="shared" si="0"/>
        <v>86</v>
      </c>
      <c r="G6" s="8">
        <f t="shared" si="0"/>
        <v>73</v>
      </c>
      <c r="H6" s="8">
        <f t="shared" ref="H6:H69" si="3">H5+1</f>
        <v>11537003</v>
      </c>
      <c r="I6" s="9"/>
      <c r="J6" s="9">
        <v>2</v>
      </c>
      <c r="K6" s="10">
        <v>1</v>
      </c>
      <c r="L6" s="10"/>
      <c r="M6" s="9">
        <v>0</v>
      </c>
      <c r="N6" s="9"/>
      <c r="O6" s="10">
        <v>1</v>
      </c>
      <c r="P6" s="10"/>
      <c r="Q6" s="9"/>
      <c r="R6" s="9">
        <v>1</v>
      </c>
      <c r="S6" s="10">
        <v>1</v>
      </c>
      <c r="T6" s="10"/>
      <c r="U6" s="9">
        <v>1</v>
      </c>
      <c r="V6" s="9"/>
      <c r="W6" s="10">
        <v>1</v>
      </c>
      <c r="X6" s="10"/>
      <c r="Y6" s="9">
        <v>1</v>
      </c>
      <c r="Z6" s="9"/>
      <c r="AA6" s="11">
        <f t="shared" si="1"/>
        <v>9</v>
      </c>
      <c r="AC6" s="83">
        <v>1</v>
      </c>
      <c r="AD6" s="83">
        <f t="shared" ref="AD6:AD18" si="4">COUNTIF(AA$4:AA$76,AC6)</f>
        <v>0</v>
      </c>
      <c r="AE6" s="125">
        <f t="shared" ref="AE6:AE18" si="5">AD6/$AD$19</f>
        <v>0</v>
      </c>
    </row>
    <row r="7" spans="1:31" ht="30" customHeight="1" x14ac:dyDescent="0.25">
      <c r="A7" s="4" t="str">
        <f t="shared" si="2"/>
        <v>Московский</v>
      </c>
      <c r="B7" s="12" t="str">
        <f t="shared" si="0"/>
        <v>ГБОУ СОШ №537</v>
      </c>
      <c r="C7" s="6">
        <f t="shared" si="0"/>
        <v>11537</v>
      </c>
      <c r="D7" s="6" t="str">
        <f t="shared" si="0"/>
        <v>СОШ</v>
      </c>
      <c r="E7" s="8" t="str">
        <f t="shared" si="0"/>
        <v>3а</v>
      </c>
      <c r="F7" s="8">
        <f t="shared" si="0"/>
        <v>86</v>
      </c>
      <c r="G7" s="8">
        <f t="shared" si="0"/>
        <v>73</v>
      </c>
      <c r="H7" s="8">
        <f t="shared" si="3"/>
        <v>11537004</v>
      </c>
      <c r="I7" s="9">
        <v>0</v>
      </c>
      <c r="J7" s="9"/>
      <c r="K7" s="10">
        <v>1</v>
      </c>
      <c r="L7" s="10"/>
      <c r="M7" s="9">
        <v>0</v>
      </c>
      <c r="N7" s="9"/>
      <c r="O7" s="10">
        <v>2</v>
      </c>
      <c r="P7" s="10"/>
      <c r="Q7" s="9"/>
      <c r="R7" s="9">
        <v>1</v>
      </c>
      <c r="S7" s="10">
        <v>1</v>
      </c>
      <c r="T7" s="10"/>
      <c r="U7" s="9">
        <v>1</v>
      </c>
      <c r="V7" s="9"/>
      <c r="W7" s="10">
        <v>2</v>
      </c>
      <c r="X7" s="10"/>
      <c r="Y7" s="9">
        <v>1</v>
      </c>
      <c r="Z7" s="9"/>
      <c r="AA7" s="11">
        <f t="shared" si="1"/>
        <v>9</v>
      </c>
      <c r="AC7" s="83">
        <v>2</v>
      </c>
      <c r="AD7" s="83">
        <f t="shared" si="4"/>
        <v>0</v>
      </c>
      <c r="AE7" s="125">
        <f t="shared" si="5"/>
        <v>0</v>
      </c>
    </row>
    <row r="8" spans="1:31" ht="30" customHeight="1" x14ac:dyDescent="0.25">
      <c r="A8" s="4" t="str">
        <f t="shared" si="2"/>
        <v>Московский</v>
      </c>
      <c r="B8" s="12" t="str">
        <f t="shared" si="0"/>
        <v>ГБОУ СОШ №537</v>
      </c>
      <c r="C8" s="6">
        <f t="shared" si="0"/>
        <v>11537</v>
      </c>
      <c r="D8" s="6" t="str">
        <f t="shared" si="0"/>
        <v>СОШ</v>
      </c>
      <c r="E8" s="8" t="str">
        <f t="shared" si="0"/>
        <v>3а</v>
      </c>
      <c r="F8" s="8">
        <f t="shared" si="0"/>
        <v>86</v>
      </c>
      <c r="G8" s="8">
        <f t="shared" si="0"/>
        <v>73</v>
      </c>
      <c r="H8" s="8">
        <f t="shared" si="3"/>
        <v>11537005</v>
      </c>
      <c r="I8" s="9">
        <v>2</v>
      </c>
      <c r="J8" s="9"/>
      <c r="K8" s="10">
        <v>1</v>
      </c>
      <c r="L8" s="10"/>
      <c r="M8" s="9">
        <v>1</v>
      </c>
      <c r="N8" s="9"/>
      <c r="O8" s="10"/>
      <c r="P8" s="10">
        <v>2</v>
      </c>
      <c r="Q8" s="9"/>
      <c r="R8" s="9">
        <v>2</v>
      </c>
      <c r="S8" s="10">
        <v>1</v>
      </c>
      <c r="T8" s="10"/>
      <c r="U8" s="9"/>
      <c r="V8" s="9">
        <v>0</v>
      </c>
      <c r="W8" s="10"/>
      <c r="X8" s="10">
        <v>2</v>
      </c>
      <c r="Y8" s="9"/>
      <c r="Z8" s="9">
        <v>1</v>
      </c>
      <c r="AA8" s="11">
        <f t="shared" si="1"/>
        <v>12</v>
      </c>
      <c r="AC8" s="83">
        <v>3</v>
      </c>
      <c r="AD8" s="83">
        <f t="shared" si="4"/>
        <v>3</v>
      </c>
      <c r="AE8" s="125">
        <f t="shared" si="5"/>
        <v>4.1095890410958902E-2</v>
      </c>
    </row>
    <row r="9" spans="1:31" ht="30" customHeight="1" x14ac:dyDescent="0.25">
      <c r="A9" s="4" t="str">
        <f t="shared" si="2"/>
        <v>Московский</v>
      </c>
      <c r="B9" s="12" t="str">
        <f t="shared" si="0"/>
        <v>ГБОУ СОШ №537</v>
      </c>
      <c r="C9" s="6">
        <f t="shared" si="0"/>
        <v>11537</v>
      </c>
      <c r="D9" s="6" t="str">
        <f t="shared" si="0"/>
        <v>СОШ</v>
      </c>
      <c r="E9" s="8" t="str">
        <f t="shared" si="0"/>
        <v>3а</v>
      </c>
      <c r="F9" s="8">
        <f t="shared" si="0"/>
        <v>86</v>
      </c>
      <c r="G9" s="8">
        <f t="shared" si="0"/>
        <v>73</v>
      </c>
      <c r="H9" s="8">
        <f t="shared" si="3"/>
        <v>11537006</v>
      </c>
      <c r="I9" s="9">
        <v>0</v>
      </c>
      <c r="J9" s="9"/>
      <c r="K9" s="10">
        <v>0</v>
      </c>
      <c r="L9" s="10"/>
      <c r="M9" s="9">
        <v>0</v>
      </c>
      <c r="N9" s="9"/>
      <c r="O9" s="10">
        <v>2</v>
      </c>
      <c r="P9" s="10"/>
      <c r="Q9" s="9"/>
      <c r="R9" s="9">
        <v>1</v>
      </c>
      <c r="S9" s="10">
        <v>0</v>
      </c>
      <c r="T9" s="10"/>
      <c r="U9" s="9">
        <v>0</v>
      </c>
      <c r="V9" s="9"/>
      <c r="W9" s="10"/>
      <c r="X9" s="10">
        <v>0</v>
      </c>
      <c r="Y9" s="9">
        <v>0</v>
      </c>
      <c r="Z9" s="9"/>
      <c r="AA9" s="11">
        <f t="shared" si="1"/>
        <v>3</v>
      </c>
      <c r="AC9" s="83">
        <v>4</v>
      </c>
      <c r="AD9" s="83">
        <f t="shared" si="4"/>
        <v>4</v>
      </c>
      <c r="AE9" s="125">
        <f t="shared" si="5"/>
        <v>5.4794520547945202E-2</v>
      </c>
    </row>
    <row r="10" spans="1:31" ht="30" customHeight="1" x14ac:dyDescent="0.25">
      <c r="A10" s="4" t="str">
        <f t="shared" si="2"/>
        <v>Московский</v>
      </c>
      <c r="B10" s="12" t="str">
        <f t="shared" si="0"/>
        <v>ГБОУ СОШ №537</v>
      </c>
      <c r="C10" s="6">
        <f t="shared" si="0"/>
        <v>11537</v>
      </c>
      <c r="D10" s="6" t="str">
        <f t="shared" si="0"/>
        <v>СОШ</v>
      </c>
      <c r="E10" s="8" t="str">
        <f t="shared" si="0"/>
        <v>3а</v>
      </c>
      <c r="F10" s="8">
        <f t="shared" si="0"/>
        <v>86</v>
      </c>
      <c r="G10" s="8">
        <f t="shared" si="0"/>
        <v>73</v>
      </c>
      <c r="H10" s="8">
        <f t="shared" si="3"/>
        <v>11537007</v>
      </c>
      <c r="I10" s="9"/>
      <c r="J10" s="9">
        <v>2</v>
      </c>
      <c r="K10" s="10"/>
      <c r="L10" s="10">
        <v>1</v>
      </c>
      <c r="M10" s="9">
        <v>1</v>
      </c>
      <c r="N10" s="9"/>
      <c r="O10" s="10"/>
      <c r="P10" s="10">
        <v>2</v>
      </c>
      <c r="Q10" s="9"/>
      <c r="R10" s="9">
        <v>2</v>
      </c>
      <c r="S10" s="10"/>
      <c r="T10" s="10">
        <v>1</v>
      </c>
      <c r="U10" s="9">
        <v>0</v>
      </c>
      <c r="V10" s="9"/>
      <c r="W10" s="10">
        <v>1</v>
      </c>
      <c r="X10" s="10"/>
      <c r="Y10" s="9">
        <v>1</v>
      </c>
      <c r="Z10" s="9"/>
      <c r="AA10" s="11">
        <f t="shared" si="1"/>
        <v>11</v>
      </c>
      <c r="AC10" s="83">
        <v>5</v>
      </c>
      <c r="AD10" s="83">
        <f t="shared" si="4"/>
        <v>4</v>
      </c>
      <c r="AE10" s="125">
        <f t="shared" si="5"/>
        <v>5.4794520547945202E-2</v>
      </c>
    </row>
    <row r="11" spans="1:31" ht="30" customHeight="1" x14ac:dyDescent="0.25">
      <c r="A11" s="4" t="str">
        <f t="shared" si="2"/>
        <v>Московский</v>
      </c>
      <c r="B11" s="12" t="str">
        <f t="shared" si="0"/>
        <v>ГБОУ СОШ №537</v>
      </c>
      <c r="C11" s="6">
        <f t="shared" si="0"/>
        <v>11537</v>
      </c>
      <c r="D11" s="6" t="str">
        <f t="shared" si="0"/>
        <v>СОШ</v>
      </c>
      <c r="E11" s="8" t="str">
        <f t="shared" si="0"/>
        <v>3а</v>
      </c>
      <c r="F11" s="8">
        <f t="shared" si="0"/>
        <v>86</v>
      </c>
      <c r="G11" s="8">
        <f t="shared" si="0"/>
        <v>73</v>
      </c>
      <c r="H11" s="8">
        <f t="shared" si="3"/>
        <v>11537008</v>
      </c>
      <c r="I11" s="9"/>
      <c r="J11" s="9">
        <v>0</v>
      </c>
      <c r="K11" s="10">
        <v>1</v>
      </c>
      <c r="L11" s="10"/>
      <c r="M11" s="9"/>
      <c r="N11" s="9">
        <v>0</v>
      </c>
      <c r="O11" s="10">
        <v>2</v>
      </c>
      <c r="P11" s="10"/>
      <c r="Q11" s="9">
        <v>2</v>
      </c>
      <c r="R11" s="9"/>
      <c r="S11" s="10">
        <v>0</v>
      </c>
      <c r="T11" s="10"/>
      <c r="U11" s="9"/>
      <c r="V11" s="9">
        <v>0</v>
      </c>
      <c r="W11" s="10">
        <v>2</v>
      </c>
      <c r="X11" s="10"/>
      <c r="Y11" s="9">
        <v>1</v>
      </c>
      <c r="Z11" s="9"/>
      <c r="AA11" s="11">
        <f t="shared" si="1"/>
        <v>8</v>
      </c>
      <c r="AC11" s="83">
        <v>6</v>
      </c>
      <c r="AD11" s="83">
        <f t="shared" si="4"/>
        <v>3</v>
      </c>
      <c r="AE11" s="125">
        <f t="shared" si="5"/>
        <v>4.1095890410958902E-2</v>
      </c>
    </row>
    <row r="12" spans="1:31" ht="30" customHeight="1" x14ac:dyDescent="0.25">
      <c r="A12" s="4" t="str">
        <f t="shared" si="2"/>
        <v>Московский</v>
      </c>
      <c r="B12" s="12" t="str">
        <f t="shared" si="0"/>
        <v>ГБОУ СОШ №537</v>
      </c>
      <c r="C12" s="6">
        <f t="shared" si="0"/>
        <v>11537</v>
      </c>
      <c r="D12" s="6" t="str">
        <f t="shared" si="0"/>
        <v>СОШ</v>
      </c>
      <c r="E12" s="8" t="str">
        <f t="shared" si="0"/>
        <v>3а</v>
      </c>
      <c r="F12" s="8">
        <f t="shared" si="0"/>
        <v>86</v>
      </c>
      <c r="G12" s="8">
        <f t="shared" si="0"/>
        <v>73</v>
      </c>
      <c r="H12" s="8">
        <f t="shared" si="3"/>
        <v>11537009</v>
      </c>
      <c r="I12" s="9"/>
      <c r="J12" s="9">
        <v>1</v>
      </c>
      <c r="K12" s="10"/>
      <c r="L12" s="10">
        <v>1</v>
      </c>
      <c r="M12" s="9">
        <v>0</v>
      </c>
      <c r="N12" s="9"/>
      <c r="O12" s="10">
        <v>1</v>
      </c>
      <c r="P12" s="10"/>
      <c r="Q12" s="9"/>
      <c r="R12" s="9">
        <v>2</v>
      </c>
      <c r="S12" s="10"/>
      <c r="T12" s="10">
        <v>1</v>
      </c>
      <c r="U12" s="9">
        <v>0</v>
      </c>
      <c r="V12" s="9"/>
      <c r="W12" s="10">
        <v>1</v>
      </c>
      <c r="X12" s="10"/>
      <c r="Y12" s="9">
        <v>0</v>
      </c>
      <c r="Z12" s="9"/>
      <c r="AA12" s="11">
        <f t="shared" si="1"/>
        <v>7</v>
      </c>
      <c r="AC12" s="83">
        <v>7</v>
      </c>
      <c r="AD12" s="83">
        <f t="shared" si="4"/>
        <v>9</v>
      </c>
      <c r="AE12" s="125">
        <f t="shared" si="5"/>
        <v>0.12328767123287671</v>
      </c>
    </row>
    <row r="13" spans="1:31" ht="30" customHeight="1" x14ac:dyDescent="0.25">
      <c r="A13" s="4" t="str">
        <f t="shared" si="2"/>
        <v>Московский</v>
      </c>
      <c r="B13" s="12" t="str">
        <f t="shared" si="0"/>
        <v>ГБОУ СОШ №537</v>
      </c>
      <c r="C13" s="6">
        <f t="shared" si="0"/>
        <v>11537</v>
      </c>
      <c r="D13" s="6" t="str">
        <f t="shared" si="0"/>
        <v>СОШ</v>
      </c>
      <c r="E13" s="8" t="str">
        <f t="shared" si="0"/>
        <v>3а</v>
      </c>
      <c r="F13" s="8">
        <f t="shared" si="0"/>
        <v>86</v>
      </c>
      <c r="G13" s="8">
        <f t="shared" si="0"/>
        <v>73</v>
      </c>
      <c r="H13" s="8">
        <f t="shared" si="3"/>
        <v>11537010</v>
      </c>
      <c r="I13" s="9">
        <v>0</v>
      </c>
      <c r="J13" s="9"/>
      <c r="K13" s="10"/>
      <c r="L13" s="10">
        <v>1</v>
      </c>
      <c r="M13" s="9">
        <v>0</v>
      </c>
      <c r="N13" s="9"/>
      <c r="O13" s="10">
        <v>2</v>
      </c>
      <c r="P13" s="10"/>
      <c r="Q13" s="9">
        <v>0</v>
      </c>
      <c r="R13" s="9"/>
      <c r="S13" s="10">
        <v>1</v>
      </c>
      <c r="T13" s="10"/>
      <c r="U13" s="9">
        <v>0</v>
      </c>
      <c r="V13" s="9"/>
      <c r="W13" s="10">
        <v>2</v>
      </c>
      <c r="X13" s="10"/>
      <c r="Y13" s="9">
        <v>1</v>
      </c>
      <c r="Z13" s="9"/>
      <c r="AA13" s="11">
        <f t="shared" si="1"/>
        <v>7</v>
      </c>
      <c r="AC13" s="83">
        <v>8</v>
      </c>
      <c r="AD13" s="83">
        <f t="shared" si="4"/>
        <v>10</v>
      </c>
      <c r="AE13" s="125">
        <f t="shared" si="5"/>
        <v>0.13698630136986301</v>
      </c>
    </row>
    <row r="14" spans="1:31" ht="30" customHeight="1" x14ac:dyDescent="0.25">
      <c r="A14" s="4" t="str">
        <f t="shared" si="2"/>
        <v>Московский</v>
      </c>
      <c r="B14" s="12" t="str">
        <f t="shared" si="0"/>
        <v>ГБОУ СОШ №537</v>
      </c>
      <c r="C14" s="6">
        <f t="shared" si="0"/>
        <v>11537</v>
      </c>
      <c r="D14" s="6" t="str">
        <f t="shared" si="0"/>
        <v>СОШ</v>
      </c>
      <c r="E14" s="8" t="str">
        <f t="shared" si="0"/>
        <v>3а</v>
      </c>
      <c r="F14" s="8">
        <f t="shared" si="0"/>
        <v>86</v>
      </c>
      <c r="G14" s="8">
        <f t="shared" si="0"/>
        <v>73</v>
      </c>
      <c r="H14" s="8">
        <f t="shared" si="3"/>
        <v>11537011</v>
      </c>
      <c r="I14" s="9">
        <v>0</v>
      </c>
      <c r="J14" s="9"/>
      <c r="K14" s="10"/>
      <c r="L14" s="10">
        <v>1</v>
      </c>
      <c r="M14" s="9">
        <v>1</v>
      </c>
      <c r="N14" s="9"/>
      <c r="O14" s="10">
        <v>2</v>
      </c>
      <c r="P14" s="10"/>
      <c r="Q14" s="9">
        <v>1</v>
      </c>
      <c r="R14" s="9"/>
      <c r="S14" s="10">
        <v>1</v>
      </c>
      <c r="T14" s="10"/>
      <c r="U14" s="9">
        <v>0</v>
      </c>
      <c r="V14" s="9"/>
      <c r="W14" s="10"/>
      <c r="X14" s="10">
        <v>0</v>
      </c>
      <c r="Y14" s="9">
        <v>1</v>
      </c>
      <c r="Z14" s="9"/>
      <c r="AA14" s="11">
        <f t="shared" si="1"/>
        <v>7</v>
      </c>
      <c r="AC14" s="83">
        <v>9</v>
      </c>
      <c r="AD14" s="83">
        <f t="shared" si="4"/>
        <v>11</v>
      </c>
      <c r="AE14" s="125">
        <f t="shared" si="5"/>
        <v>0.15068493150684931</v>
      </c>
    </row>
    <row r="15" spans="1:31" ht="30" customHeight="1" x14ac:dyDescent="0.25">
      <c r="A15" s="4" t="str">
        <f t="shared" si="2"/>
        <v>Московский</v>
      </c>
      <c r="B15" s="12" t="str">
        <f t="shared" si="0"/>
        <v>ГБОУ СОШ №537</v>
      </c>
      <c r="C15" s="6">
        <f t="shared" si="0"/>
        <v>11537</v>
      </c>
      <c r="D15" s="6" t="str">
        <f t="shared" si="0"/>
        <v>СОШ</v>
      </c>
      <c r="E15" s="8" t="str">
        <f t="shared" si="0"/>
        <v>3а</v>
      </c>
      <c r="F15" s="8">
        <f t="shared" si="0"/>
        <v>86</v>
      </c>
      <c r="G15" s="8">
        <f t="shared" si="0"/>
        <v>73</v>
      </c>
      <c r="H15" s="8">
        <f t="shared" si="3"/>
        <v>11537012</v>
      </c>
      <c r="I15" s="9"/>
      <c r="J15" s="9">
        <v>2</v>
      </c>
      <c r="K15" s="10">
        <v>1</v>
      </c>
      <c r="L15" s="10"/>
      <c r="M15" s="9">
        <v>0</v>
      </c>
      <c r="N15" s="9"/>
      <c r="O15" s="10"/>
      <c r="P15" s="10">
        <v>2</v>
      </c>
      <c r="Q15" s="9"/>
      <c r="R15" s="9">
        <v>1</v>
      </c>
      <c r="S15" s="10"/>
      <c r="T15" s="10">
        <v>0</v>
      </c>
      <c r="U15" s="9">
        <v>1</v>
      </c>
      <c r="V15" s="9"/>
      <c r="W15" s="10"/>
      <c r="X15" s="10">
        <v>1</v>
      </c>
      <c r="Y15" s="9">
        <v>1</v>
      </c>
      <c r="Z15" s="9"/>
      <c r="AA15" s="11">
        <f t="shared" si="1"/>
        <v>9</v>
      </c>
      <c r="AC15" s="83">
        <v>10</v>
      </c>
      <c r="AD15" s="83">
        <f t="shared" si="4"/>
        <v>9</v>
      </c>
      <c r="AE15" s="125">
        <f t="shared" si="5"/>
        <v>0.12328767123287671</v>
      </c>
    </row>
    <row r="16" spans="1:31" ht="30" customHeight="1" x14ac:dyDescent="0.25">
      <c r="A16" s="4" t="str">
        <f t="shared" si="2"/>
        <v>Московский</v>
      </c>
      <c r="B16" s="12" t="str">
        <f t="shared" si="0"/>
        <v>ГБОУ СОШ №537</v>
      </c>
      <c r="C16" s="6">
        <f t="shared" si="0"/>
        <v>11537</v>
      </c>
      <c r="D16" s="6" t="str">
        <f t="shared" si="0"/>
        <v>СОШ</v>
      </c>
      <c r="E16" s="8" t="str">
        <f t="shared" si="0"/>
        <v>3а</v>
      </c>
      <c r="F16" s="8">
        <f t="shared" si="0"/>
        <v>86</v>
      </c>
      <c r="G16" s="8">
        <f t="shared" si="0"/>
        <v>73</v>
      </c>
      <c r="H16" s="8">
        <f t="shared" si="3"/>
        <v>11537013</v>
      </c>
      <c r="I16" s="9"/>
      <c r="J16" s="9">
        <v>2</v>
      </c>
      <c r="K16" s="10">
        <v>1</v>
      </c>
      <c r="L16" s="10"/>
      <c r="M16" s="9">
        <v>1</v>
      </c>
      <c r="N16" s="9"/>
      <c r="O16" s="10">
        <v>2</v>
      </c>
      <c r="P16" s="10"/>
      <c r="Q16" s="9">
        <v>1</v>
      </c>
      <c r="R16" s="9"/>
      <c r="S16" s="10"/>
      <c r="T16" s="10">
        <v>0</v>
      </c>
      <c r="U16" s="9"/>
      <c r="V16" s="9">
        <v>1</v>
      </c>
      <c r="W16" s="10">
        <v>2</v>
      </c>
      <c r="X16" s="10"/>
      <c r="Y16" s="9">
        <v>1</v>
      </c>
      <c r="Z16" s="9"/>
      <c r="AA16" s="11">
        <f t="shared" si="1"/>
        <v>11</v>
      </c>
      <c r="AC16" s="83">
        <v>11</v>
      </c>
      <c r="AD16" s="83">
        <f t="shared" si="4"/>
        <v>15</v>
      </c>
      <c r="AE16" s="125">
        <f t="shared" si="5"/>
        <v>0.20547945205479451</v>
      </c>
    </row>
    <row r="17" spans="1:31" ht="30" customHeight="1" x14ac:dyDescent="0.25">
      <c r="A17" s="4" t="str">
        <f t="shared" si="2"/>
        <v>Московский</v>
      </c>
      <c r="B17" s="12" t="str">
        <f t="shared" si="0"/>
        <v>ГБОУ СОШ №537</v>
      </c>
      <c r="C17" s="6">
        <f t="shared" si="0"/>
        <v>11537</v>
      </c>
      <c r="D17" s="6" t="str">
        <f t="shared" si="0"/>
        <v>СОШ</v>
      </c>
      <c r="E17" s="8" t="str">
        <f t="shared" si="0"/>
        <v>3а</v>
      </c>
      <c r="F17" s="8">
        <f t="shared" si="0"/>
        <v>86</v>
      </c>
      <c r="G17" s="8">
        <f t="shared" si="0"/>
        <v>73</v>
      </c>
      <c r="H17" s="8">
        <f t="shared" si="3"/>
        <v>11537014</v>
      </c>
      <c r="I17" s="9"/>
      <c r="J17" s="9">
        <v>1</v>
      </c>
      <c r="K17" s="10"/>
      <c r="L17" s="10">
        <v>1</v>
      </c>
      <c r="M17" s="9">
        <v>1</v>
      </c>
      <c r="N17" s="9"/>
      <c r="O17" s="10">
        <v>2</v>
      </c>
      <c r="P17" s="10"/>
      <c r="Q17" s="9"/>
      <c r="R17" s="9">
        <v>2</v>
      </c>
      <c r="S17" s="10">
        <v>0</v>
      </c>
      <c r="T17" s="10"/>
      <c r="U17" s="9">
        <v>0</v>
      </c>
      <c r="V17" s="9"/>
      <c r="W17" s="10">
        <v>0</v>
      </c>
      <c r="X17" s="10"/>
      <c r="Y17" s="9">
        <v>0</v>
      </c>
      <c r="Z17" s="9"/>
      <c r="AA17" s="11">
        <f t="shared" si="1"/>
        <v>7</v>
      </c>
      <c r="AC17" s="83">
        <v>12</v>
      </c>
      <c r="AD17" s="83">
        <f t="shared" si="4"/>
        <v>5</v>
      </c>
      <c r="AE17" s="125">
        <f t="shared" si="5"/>
        <v>6.8493150684931503E-2</v>
      </c>
    </row>
    <row r="18" spans="1:31" ht="30" customHeight="1" x14ac:dyDescent="0.25">
      <c r="A18" s="4" t="str">
        <f t="shared" si="2"/>
        <v>Московский</v>
      </c>
      <c r="B18" s="12" t="str">
        <f t="shared" si="0"/>
        <v>ГБОУ СОШ №537</v>
      </c>
      <c r="C18" s="6">
        <f t="shared" si="0"/>
        <v>11537</v>
      </c>
      <c r="D18" s="6" t="str">
        <f t="shared" si="0"/>
        <v>СОШ</v>
      </c>
      <c r="E18" s="8" t="str">
        <f t="shared" si="0"/>
        <v>3а</v>
      </c>
      <c r="F18" s="8">
        <f t="shared" si="0"/>
        <v>86</v>
      </c>
      <c r="G18" s="8">
        <f t="shared" si="0"/>
        <v>73</v>
      </c>
      <c r="H18" s="8">
        <f t="shared" si="3"/>
        <v>11537015</v>
      </c>
      <c r="I18" s="9"/>
      <c r="J18" s="9">
        <v>0</v>
      </c>
      <c r="K18" s="10"/>
      <c r="L18" s="10">
        <v>0</v>
      </c>
      <c r="M18" s="9">
        <v>1</v>
      </c>
      <c r="N18" s="9"/>
      <c r="O18" s="10">
        <v>2</v>
      </c>
      <c r="P18" s="10"/>
      <c r="Q18" s="9"/>
      <c r="R18" s="9">
        <v>1</v>
      </c>
      <c r="S18" s="10"/>
      <c r="T18" s="10">
        <v>0</v>
      </c>
      <c r="U18" s="9">
        <v>0</v>
      </c>
      <c r="V18" s="9"/>
      <c r="W18" s="10">
        <v>0</v>
      </c>
      <c r="X18" s="10"/>
      <c r="Y18" s="9"/>
      <c r="Z18" s="9">
        <v>1</v>
      </c>
      <c r="AA18" s="11">
        <f t="shared" si="1"/>
        <v>5</v>
      </c>
      <c r="AC18" s="83">
        <v>13</v>
      </c>
      <c r="AD18" s="83">
        <f t="shared" si="4"/>
        <v>0</v>
      </c>
      <c r="AE18" s="125">
        <f t="shared" si="5"/>
        <v>0</v>
      </c>
    </row>
    <row r="19" spans="1:31" ht="30" customHeight="1" x14ac:dyDescent="0.25">
      <c r="A19" s="4" t="str">
        <f t="shared" si="2"/>
        <v>Московский</v>
      </c>
      <c r="B19" s="12" t="str">
        <f t="shared" si="0"/>
        <v>ГБОУ СОШ №537</v>
      </c>
      <c r="C19" s="6">
        <f t="shared" si="0"/>
        <v>11537</v>
      </c>
      <c r="D19" s="6" t="str">
        <f t="shared" si="0"/>
        <v>СОШ</v>
      </c>
      <c r="E19" s="8" t="str">
        <f t="shared" si="0"/>
        <v>3а</v>
      </c>
      <c r="F19" s="8">
        <f t="shared" si="0"/>
        <v>86</v>
      </c>
      <c r="G19" s="8">
        <f t="shared" si="0"/>
        <v>73</v>
      </c>
      <c r="H19" s="8">
        <f t="shared" si="3"/>
        <v>11537016</v>
      </c>
      <c r="I19" s="9"/>
      <c r="J19" s="9">
        <v>1</v>
      </c>
      <c r="K19" s="10"/>
      <c r="L19" s="10">
        <v>1</v>
      </c>
      <c r="M19" s="9">
        <v>0</v>
      </c>
      <c r="N19" s="9"/>
      <c r="O19" s="10">
        <v>1</v>
      </c>
      <c r="P19" s="10"/>
      <c r="Q19" s="9"/>
      <c r="R19" s="9">
        <v>2</v>
      </c>
      <c r="S19" s="10">
        <v>1</v>
      </c>
      <c r="T19" s="10"/>
      <c r="U19" s="9">
        <v>0</v>
      </c>
      <c r="V19" s="9"/>
      <c r="W19" s="10">
        <v>2</v>
      </c>
      <c r="X19" s="10"/>
      <c r="Y19" s="9">
        <v>1</v>
      </c>
      <c r="Z19" s="9"/>
      <c r="AA19" s="11">
        <f t="shared" si="1"/>
        <v>9</v>
      </c>
      <c r="AC19" s="52"/>
      <c r="AD19" s="85">
        <f>SUM(AD5:AD18)</f>
        <v>73</v>
      </c>
      <c r="AE19" s="52"/>
    </row>
    <row r="20" spans="1:31" ht="30" customHeight="1" x14ac:dyDescent="0.25">
      <c r="A20" s="4" t="str">
        <f t="shared" si="2"/>
        <v>Московский</v>
      </c>
      <c r="B20" s="12" t="str">
        <f t="shared" si="0"/>
        <v>ГБОУ СОШ №537</v>
      </c>
      <c r="C20" s="6">
        <f t="shared" si="0"/>
        <v>11537</v>
      </c>
      <c r="D20" s="6" t="str">
        <f t="shared" si="0"/>
        <v>СОШ</v>
      </c>
      <c r="E20" s="8" t="str">
        <f t="shared" si="0"/>
        <v>3а</v>
      </c>
      <c r="F20" s="8">
        <f t="shared" si="0"/>
        <v>86</v>
      </c>
      <c r="G20" s="8">
        <f t="shared" si="0"/>
        <v>73</v>
      </c>
      <c r="H20" s="8">
        <f t="shared" si="3"/>
        <v>11537017</v>
      </c>
      <c r="I20" s="9">
        <v>0</v>
      </c>
      <c r="J20" s="9"/>
      <c r="K20" s="10">
        <v>1</v>
      </c>
      <c r="L20" s="10"/>
      <c r="M20" s="9">
        <v>0</v>
      </c>
      <c r="N20" s="9"/>
      <c r="O20" s="10">
        <v>1</v>
      </c>
      <c r="P20" s="10"/>
      <c r="Q20" s="9">
        <v>2</v>
      </c>
      <c r="R20" s="9"/>
      <c r="S20" s="10">
        <v>0</v>
      </c>
      <c r="T20" s="10"/>
      <c r="U20" s="9">
        <v>1</v>
      </c>
      <c r="V20" s="9"/>
      <c r="W20" s="10">
        <v>1</v>
      </c>
      <c r="X20" s="10"/>
      <c r="Y20" s="9">
        <v>1</v>
      </c>
      <c r="Z20" s="9"/>
      <c r="AA20" s="11">
        <f t="shared" si="1"/>
        <v>7</v>
      </c>
    </row>
    <row r="21" spans="1:31" ht="30" customHeight="1" x14ac:dyDescent="0.25">
      <c r="A21" s="4" t="str">
        <f t="shared" si="2"/>
        <v>Московский</v>
      </c>
      <c r="B21" s="12" t="str">
        <f t="shared" si="2"/>
        <v>ГБОУ СОШ №537</v>
      </c>
      <c r="C21" s="6">
        <f t="shared" si="2"/>
        <v>11537</v>
      </c>
      <c r="D21" s="6" t="str">
        <f t="shared" si="2"/>
        <v>СОШ</v>
      </c>
      <c r="E21" s="8" t="str">
        <f t="shared" si="2"/>
        <v>3а</v>
      </c>
      <c r="F21" s="8">
        <f t="shared" si="2"/>
        <v>86</v>
      </c>
      <c r="G21" s="8">
        <f t="shared" si="2"/>
        <v>73</v>
      </c>
      <c r="H21" s="8">
        <f t="shared" si="3"/>
        <v>11537018</v>
      </c>
      <c r="I21" s="9">
        <v>0</v>
      </c>
      <c r="J21" s="9"/>
      <c r="K21" s="10"/>
      <c r="L21" s="10">
        <v>1</v>
      </c>
      <c r="M21" s="9">
        <v>1</v>
      </c>
      <c r="N21" s="9"/>
      <c r="O21" s="10"/>
      <c r="P21" s="10">
        <v>2</v>
      </c>
      <c r="Q21" s="9"/>
      <c r="R21" s="9">
        <v>2</v>
      </c>
      <c r="S21" s="10"/>
      <c r="T21" s="10">
        <v>1</v>
      </c>
      <c r="U21" s="9"/>
      <c r="V21" s="9">
        <v>0</v>
      </c>
      <c r="W21" s="10"/>
      <c r="X21" s="10">
        <v>2</v>
      </c>
      <c r="Y21" s="9">
        <v>1</v>
      </c>
      <c r="Z21" s="9"/>
      <c r="AA21" s="11">
        <f t="shared" si="1"/>
        <v>10</v>
      </c>
    </row>
    <row r="22" spans="1:31" ht="30" customHeight="1" x14ac:dyDescent="0.25">
      <c r="A22" s="4" t="str">
        <f t="shared" ref="A22:G37" si="6">A21</f>
        <v>Московский</v>
      </c>
      <c r="B22" s="12" t="str">
        <f t="shared" si="6"/>
        <v>ГБОУ СОШ №537</v>
      </c>
      <c r="C22" s="6">
        <f t="shared" si="6"/>
        <v>11537</v>
      </c>
      <c r="D22" s="6" t="str">
        <f t="shared" si="6"/>
        <v>СОШ</v>
      </c>
      <c r="E22" s="8" t="str">
        <f t="shared" si="6"/>
        <v>3а</v>
      </c>
      <c r="F22" s="8">
        <f t="shared" si="6"/>
        <v>86</v>
      </c>
      <c r="G22" s="8">
        <f t="shared" si="6"/>
        <v>73</v>
      </c>
      <c r="H22" s="8">
        <f t="shared" si="3"/>
        <v>11537019</v>
      </c>
      <c r="I22" s="9"/>
      <c r="J22" s="9">
        <v>2</v>
      </c>
      <c r="K22" s="10">
        <v>0</v>
      </c>
      <c r="L22" s="10"/>
      <c r="M22" s="9">
        <v>0</v>
      </c>
      <c r="N22" s="9"/>
      <c r="O22" s="10"/>
      <c r="P22" s="10">
        <v>2</v>
      </c>
      <c r="Q22" s="9"/>
      <c r="R22" s="9">
        <v>0</v>
      </c>
      <c r="S22" s="10"/>
      <c r="T22" s="10">
        <v>0</v>
      </c>
      <c r="U22" s="9">
        <v>1</v>
      </c>
      <c r="V22" s="9"/>
      <c r="W22" s="10">
        <v>1</v>
      </c>
      <c r="X22" s="10"/>
      <c r="Y22" s="9">
        <v>1</v>
      </c>
      <c r="Z22" s="9"/>
      <c r="AA22" s="11">
        <f t="shared" si="1"/>
        <v>7</v>
      </c>
    </row>
    <row r="23" spans="1:31" ht="30" customHeight="1" x14ac:dyDescent="0.25">
      <c r="A23" s="4" t="str">
        <f t="shared" si="6"/>
        <v>Московский</v>
      </c>
      <c r="B23" s="12" t="str">
        <f t="shared" si="6"/>
        <v>ГБОУ СОШ №537</v>
      </c>
      <c r="C23" s="6">
        <f t="shared" si="6"/>
        <v>11537</v>
      </c>
      <c r="D23" s="6" t="str">
        <f t="shared" si="6"/>
        <v>СОШ</v>
      </c>
      <c r="E23" s="8" t="str">
        <f t="shared" si="6"/>
        <v>3а</v>
      </c>
      <c r="F23" s="8">
        <f t="shared" si="6"/>
        <v>86</v>
      </c>
      <c r="G23" s="8">
        <f t="shared" si="6"/>
        <v>73</v>
      </c>
      <c r="H23" s="8">
        <f t="shared" si="3"/>
        <v>11537020</v>
      </c>
      <c r="I23" s="9"/>
      <c r="J23" s="9">
        <v>2</v>
      </c>
      <c r="K23" s="10"/>
      <c r="L23" s="10">
        <v>1</v>
      </c>
      <c r="M23" s="9">
        <v>0</v>
      </c>
      <c r="N23" s="9"/>
      <c r="O23" s="10">
        <v>1</v>
      </c>
      <c r="P23" s="10"/>
      <c r="Q23" s="9"/>
      <c r="R23" s="9">
        <v>1</v>
      </c>
      <c r="S23" s="10">
        <v>1</v>
      </c>
      <c r="T23" s="10"/>
      <c r="U23" s="9">
        <v>0</v>
      </c>
      <c r="V23" s="9"/>
      <c r="W23" s="10"/>
      <c r="X23" s="10">
        <v>2</v>
      </c>
      <c r="Y23" s="9">
        <v>0</v>
      </c>
      <c r="Z23" s="9"/>
      <c r="AA23" s="11">
        <f t="shared" si="1"/>
        <v>8</v>
      </c>
    </row>
    <row r="24" spans="1:31" ht="30" customHeight="1" x14ac:dyDescent="0.25">
      <c r="A24" s="4" t="str">
        <f t="shared" si="6"/>
        <v>Московский</v>
      </c>
      <c r="B24" s="12" t="str">
        <f t="shared" si="6"/>
        <v>ГБОУ СОШ №537</v>
      </c>
      <c r="C24" s="6">
        <f t="shared" si="6"/>
        <v>11537</v>
      </c>
      <c r="D24" s="6" t="str">
        <f t="shared" si="6"/>
        <v>СОШ</v>
      </c>
      <c r="E24" s="8" t="str">
        <f t="shared" si="6"/>
        <v>3а</v>
      </c>
      <c r="F24" s="8">
        <f t="shared" si="6"/>
        <v>86</v>
      </c>
      <c r="G24" s="8">
        <f t="shared" si="6"/>
        <v>73</v>
      </c>
      <c r="H24" s="8">
        <f t="shared" si="3"/>
        <v>11537021</v>
      </c>
      <c r="I24" s="9">
        <v>0</v>
      </c>
      <c r="J24" s="9"/>
      <c r="K24" s="10"/>
      <c r="L24" s="10">
        <v>0</v>
      </c>
      <c r="M24" s="9">
        <v>0</v>
      </c>
      <c r="N24" s="9"/>
      <c r="O24" s="10"/>
      <c r="P24" s="10">
        <v>0</v>
      </c>
      <c r="Q24" s="9">
        <v>1</v>
      </c>
      <c r="R24" s="9"/>
      <c r="S24" s="10">
        <v>0</v>
      </c>
      <c r="T24" s="10"/>
      <c r="U24" s="9">
        <v>1</v>
      </c>
      <c r="V24" s="9"/>
      <c r="W24" s="10">
        <v>2</v>
      </c>
      <c r="X24" s="10"/>
      <c r="Y24" s="9">
        <v>0</v>
      </c>
      <c r="Z24" s="9"/>
      <c r="AA24" s="11">
        <f t="shared" si="1"/>
        <v>4</v>
      </c>
    </row>
    <row r="25" spans="1:31" ht="30" customHeight="1" x14ac:dyDescent="0.25">
      <c r="A25" s="4" t="str">
        <f t="shared" si="6"/>
        <v>Московский</v>
      </c>
      <c r="B25" s="12" t="str">
        <f t="shared" si="6"/>
        <v>ГБОУ СОШ №537</v>
      </c>
      <c r="C25" s="6">
        <f t="shared" si="6"/>
        <v>11537</v>
      </c>
      <c r="D25" s="6" t="str">
        <f t="shared" si="6"/>
        <v>СОШ</v>
      </c>
      <c r="E25" s="8" t="str">
        <f t="shared" si="6"/>
        <v>3а</v>
      </c>
      <c r="F25" s="8">
        <f t="shared" si="6"/>
        <v>86</v>
      </c>
      <c r="G25" s="8">
        <f t="shared" si="6"/>
        <v>73</v>
      </c>
      <c r="H25" s="8">
        <f t="shared" si="3"/>
        <v>11537022</v>
      </c>
      <c r="I25" s="9"/>
      <c r="J25" s="9">
        <v>0</v>
      </c>
      <c r="K25" s="10">
        <v>1</v>
      </c>
      <c r="L25" s="10"/>
      <c r="M25" s="9">
        <v>0</v>
      </c>
      <c r="N25" s="9"/>
      <c r="O25" s="10"/>
      <c r="P25" s="10">
        <v>2</v>
      </c>
      <c r="Q25" s="9">
        <v>1</v>
      </c>
      <c r="R25" s="9"/>
      <c r="S25" s="10"/>
      <c r="T25" s="10">
        <v>0</v>
      </c>
      <c r="U25" s="9">
        <v>0</v>
      </c>
      <c r="V25" s="9"/>
      <c r="W25" s="10">
        <v>1</v>
      </c>
      <c r="X25" s="10"/>
      <c r="Y25" s="9">
        <v>0</v>
      </c>
      <c r="Z25" s="9"/>
      <c r="AA25" s="11">
        <f t="shared" si="1"/>
        <v>5</v>
      </c>
    </row>
    <row r="26" spans="1:31" ht="30" customHeight="1" x14ac:dyDescent="0.25">
      <c r="A26" s="4" t="str">
        <f t="shared" si="6"/>
        <v>Московский</v>
      </c>
      <c r="B26" s="12" t="str">
        <f t="shared" si="6"/>
        <v>ГБОУ СОШ №537</v>
      </c>
      <c r="C26" s="6">
        <f t="shared" si="6"/>
        <v>11537</v>
      </c>
      <c r="D26" s="6" t="str">
        <f t="shared" si="6"/>
        <v>СОШ</v>
      </c>
      <c r="E26" s="8" t="str">
        <f t="shared" si="6"/>
        <v>3а</v>
      </c>
      <c r="F26" s="8">
        <f t="shared" si="6"/>
        <v>86</v>
      </c>
      <c r="G26" s="8">
        <f t="shared" si="6"/>
        <v>73</v>
      </c>
      <c r="H26" s="8">
        <f t="shared" si="3"/>
        <v>11537023</v>
      </c>
      <c r="I26" s="9"/>
      <c r="J26" s="9">
        <v>2</v>
      </c>
      <c r="K26" s="10">
        <v>1</v>
      </c>
      <c r="L26" s="10"/>
      <c r="M26" s="9">
        <v>1</v>
      </c>
      <c r="N26" s="9"/>
      <c r="O26" s="10"/>
      <c r="P26" s="10">
        <v>2</v>
      </c>
      <c r="Q26" s="9"/>
      <c r="R26" s="9">
        <v>1</v>
      </c>
      <c r="S26" s="10">
        <v>1</v>
      </c>
      <c r="T26" s="10"/>
      <c r="U26" s="9">
        <v>0</v>
      </c>
      <c r="V26" s="9"/>
      <c r="W26" s="10">
        <v>1</v>
      </c>
      <c r="X26" s="10"/>
      <c r="Y26" s="9"/>
      <c r="Z26" s="9">
        <v>1</v>
      </c>
      <c r="AA26" s="11">
        <f t="shared" si="1"/>
        <v>10</v>
      </c>
    </row>
    <row r="27" spans="1:31" ht="30" customHeight="1" x14ac:dyDescent="0.25">
      <c r="A27" s="4" t="str">
        <f t="shared" si="6"/>
        <v>Московский</v>
      </c>
      <c r="B27" s="12" t="str">
        <f t="shared" si="6"/>
        <v>ГБОУ СОШ №537</v>
      </c>
      <c r="C27" s="6">
        <f t="shared" si="6"/>
        <v>11537</v>
      </c>
      <c r="D27" s="6" t="str">
        <f t="shared" si="6"/>
        <v>СОШ</v>
      </c>
      <c r="E27" s="8" t="str">
        <f t="shared" si="6"/>
        <v>3а</v>
      </c>
      <c r="F27" s="8">
        <f t="shared" si="6"/>
        <v>86</v>
      </c>
      <c r="G27" s="8">
        <f t="shared" si="6"/>
        <v>73</v>
      </c>
      <c r="H27" s="8">
        <f t="shared" si="3"/>
        <v>11537024</v>
      </c>
      <c r="I27" s="9"/>
      <c r="J27" s="9">
        <v>2</v>
      </c>
      <c r="K27" s="10"/>
      <c r="L27" s="10">
        <v>1</v>
      </c>
      <c r="M27" s="9">
        <v>0</v>
      </c>
      <c r="N27" s="9"/>
      <c r="O27" s="10">
        <v>2</v>
      </c>
      <c r="P27" s="10"/>
      <c r="Q27" s="9"/>
      <c r="R27" s="9">
        <v>2</v>
      </c>
      <c r="S27" s="10">
        <v>1</v>
      </c>
      <c r="T27" s="10"/>
      <c r="U27" s="9">
        <v>0</v>
      </c>
      <c r="V27" s="9"/>
      <c r="W27" s="10">
        <v>2</v>
      </c>
      <c r="X27" s="10"/>
      <c r="Y27" s="9">
        <v>1</v>
      </c>
      <c r="Z27" s="9"/>
      <c r="AA27" s="11">
        <f t="shared" si="1"/>
        <v>11</v>
      </c>
    </row>
    <row r="28" spans="1:31" ht="30" customHeight="1" x14ac:dyDescent="0.25">
      <c r="A28" s="4" t="str">
        <f t="shared" si="6"/>
        <v>Московский</v>
      </c>
      <c r="B28" s="12" t="str">
        <f t="shared" si="6"/>
        <v>ГБОУ СОШ №537</v>
      </c>
      <c r="C28" s="6">
        <f t="shared" si="6"/>
        <v>11537</v>
      </c>
      <c r="D28" s="6" t="str">
        <f t="shared" si="6"/>
        <v>СОШ</v>
      </c>
      <c r="E28" s="8" t="str">
        <f t="shared" si="6"/>
        <v>3а</v>
      </c>
      <c r="F28" s="8">
        <f t="shared" si="6"/>
        <v>86</v>
      </c>
      <c r="G28" s="8">
        <f t="shared" si="6"/>
        <v>73</v>
      </c>
      <c r="H28" s="8">
        <f t="shared" si="3"/>
        <v>11537025</v>
      </c>
      <c r="I28" s="9"/>
      <c r="J28" s="9">
        <v>1</v>
      </c>
      <c r="K28" s="10">
        <v>1</v>
      </c>
      <c r="L28" s="10"/>
      <c r="M28" s="9">
        <v>0</v>
      </c>
      <c r="N28" s="9"/>
      <c r="O28" s="10"/>
      <c r="P28" s="10">
        <v>2</v>
      </c>
      <c r="Q28" s="9"/>
      <c r="R28" s="9">
        <v>2</v>
      </c>
      <c r="S28" s="10">
        <v>1</v>
      </c>
      <c r="T28" s="10"/>
      <c r="U28" s="9">
        <v>1</v>
      </c>
      <c r="V28" s="9"/>
      <c r="W28" s="10">
        <v>2</v>
      </c>
      <c r="X28" s="10"/>
      <c r="Y28" s="9"/>
      <c r="Z28" s="9">
        <v>1</v>
      </c>
      <c r="AA28" s="11">
        <f t="shared" si="1"/>
        <v>11</v>
      </c>
    </row>
    <row r="29" spans="1:31" ht="30" customHeight="1" x14ac:dyDescent="0.25">
      <c r="A29" s="4" t="str">
        <f t="shared" si="6"/>
        <v>Московский</v>
      </c>
      <c r="B29" s="12" t="str">
        <f t="shared" si="6"/>
        <v>ГБОУ СОШ №537</v>
      </c>
      <c r="C29" s="6">
        <f t="shared" si="6"/>
        <v>11537</v>
      </c>
      <c r="D29" s="6" t="str">
        <f t="shared" si="6"/>
        <v>СОШ</v>
      </c>
      <c r="E29" s="13" t="s">
        <v>24</v>
      </c>
      <c r="F29" s="8">
        <v>86</v>
      </c>
      <c r="G29" s="8">
        <v>73</v>
      </c>
      <c r="H29" s="8">
        <f t="shared" si="3"/>
        <v>11537026</v>
      </c>
      <c r="I29" s="9"/>
      <c r="J29" s="9">
        <v>2</v>
      </c>
      <c r="K29" s="10">
        <v>1</v>
      </c>
      <c r="L29" s="10"/>
      <c r="M29" s="9">
        <v>1</v>
      </c>
      <c r="N29" s="9"/>
      <c r="O29" s="10"/>
      <c r="P29" s="10">
        <v>2</v>
      </c>
      <c r="Q29" s="9">
        <v>2</v>
      </c>
      <c r="R29" s="9"/>
      <c r="S29" s="10"/>
      <c r="T29" s="10">
        <v>0</v>
      </c>
      <c r="U29" s="9">
        <v>1</v>
      </c>
      <c r="V29" s="9"/>
      <c r="W29" s="10">
        <v>2</v>
      </c>
      <c r="X29" s="10"/>
      <c r="Y29" s="9">
        <v>1</v>
      </c>
      <c r="Z29" s="9"/>
      <c r="AA29" s="11">
        <f t="shared" si="1"/>
        <v>12</v>
      </c>
    </row>
    <row r="30" spans="1:31" ht="30" customHeight="1" x14ac:dyDescent="0.25">
      <c r="A30" s="4" t="str">
        <f t="shared" si="6"/>
        <v>Московский</v>
      </c>
      <c r="B30" s="12" t="str">
        <f t="shared" si="6"/>
        <v>ГБОУ СОШ №537</v>
      </c>
      <c r="C30" s="6">
        <f t="shared" si="6"/>
        <v>11537</v>
      </c>
      <c r="D30" s="6" t="str">
        <f t="shared" si="6"/>
        <v>СОШ</v>
      </c>
      <c r="E30" s="8" t="str">
        <f t="shared" si="6"/>
        <v>3б</v>
      </c>
      <c r="F30" s="8">
        <f t="shared" si="6"/>
        <v>86</v>
      </c>
      <c r="G30" s="8">
        <f t="shared" si="6"/>
        <v>73</v>
      </c>
      <c r="H30" s="8">
        <f t="shared" si="3"/>
        <v>11537027</v>
      </c>
      <c r="I30" s="9"/>
      <c r="J30" s="9">
        <v>2</v>
      </c>
      <c r="K30" s="10">
        <v>1</v>
      </c>
      <c r="L30" s="10"/>
      <c r="M30" s="9">
        <v>1</v>
      </c>
      <c r="N30" s="9"/>
      <c r="O30" s="10">
        <v>2</v>
      </c>
      <c r="P30" s="10"/>
      <c r="Q30" s="9">
        <v>2</v>
      </c>
      <c r="R30" s="9"/>
      <c r="S30" s="10"/>
      <c r="T30" s="10">
        <v>1</v>
      </c>
      <c r="U30" s="9">
        <v>0</v>
      </c>
      <c r="V30" s="9"/>
      <c r="W30" s="10">
        <v>2</v>
      </c>
      <c r="X30" s="10"/>
      <c r="Y30" s="9"/>
      <c r="Z30" s="9">
        <v>1</v>
      </c>
      <c r="AA30" s="11">
        <f t="shared" si="1"/>
        <v>12</v>
      </c>
    </row>
    <row r="31" spans="1:31" ht="30" customHeight="1" x14ac:dyDescent="0.25">
      <c r="A31" s="4" t="str">
        <f t="shared" si="6"/>
        <v>Московский</v>
      </c>
      <c r="B31" s="12" t="str">
        <f t="shared" si="6"/>
        <v>ГБОУ СОШ №537</v>
      </c>
      <c r="C31" s="6">
        <f t="shared" si="6"/>
        <v>11537</v>
      </c>
      <c r="D31" s="6" t="str">
        <f t="shared" si="6"/>
        <v>СОШ</v>
      </c>
      <c r="E31" s="8" t="str">
        <f t="shared" si="6"/>
        <v>3б</v>
      </c>
      <c r="F31" s="8">
        <f t="shared" si="6"/>
        <v>86</v>
      </c>
      <c r="G31" s="8">
        <f t="shared" si="6"/>
        <v>73</v>
      </c>
      <c r="H31" s="8">
        <f t="shared" si="3"/>
        <v>11537028</v>
      </c>
      <c r="I31" s="9"/>
      <c r="J31" s="9">
        <v>0</v>
      </c>
      <c r="K31" s="10">
        <v>0</v>
      </c>
      <c r="L31" s="10"/>
      <c r="M31" s="9">
        <v>0</v>
      </c>
      <c r="N31" s="9"/>
      <c r="O31" s="10">
        <v>1</v>
      </c>
      <c r="P31" s="10"/>
      <c r="Q31" s="9"/>
      <c r="R31" s="9">
        <v>0</v>
      </c>
      <c r="S31" s="10"/>
      <c r="T31" s="10">
        <v>1</v>
      </c>
      <c r="U31" s="9">
        <v>1</v>
      </c>
      <c r="V31" s="9"/>
      <c r="W31" s="10"/>
      <c r="X31" s="10">
        <v>0</v>
      </c>
      <c r="Y31" s="9">
        <v>0</v>
      </c>
      <c r="Z31" s="9"/>
      <c r="AA31" s="11">
        <f t="shared" si="1"/>
        <v>3</v>
      </c>
    </row>
    <row r="32" spans="1:31" ht="30" customHeight="1" x14ac:dyDescent="0.25">
      <c r="A32" s="4" t="str">
        <f t="shared" si="6"/>
        <v>Московский</v>
      </c>
      <c r="B32" s="12" t="str">
        <f t="shared" si="6"/>
        <v>ГБОУ СОШ №537</v>
      </c>
      <c r="C32" s="6">
        <f t="shared" si="6"/>
        <v>11537</v>
      </c>
      <c r="D32" s="6" t="str">
        <f t="shared" si="6"/>
        <v>СОШ</v>
      </c>
      <c r="E32" s="8" t="str">
        <f t="shared" si="6"/>
        <v>3б</v>
      </c>
      <c r="F32" s="8">
        <f t="shared" si="6"/>
        <v>86</v>
      </c>
      <c r="G32" s="8">
        <f t="shared" si="6"/>
        <v>73</v>
      </c>
      <c r="H32" s="8">
        <f t="shared" si="3"/>
        <v>11537029</v>
      </c>
      <c r="I32" s="9"/>
      <c r="J32" s="9">
        <v>0</v>
      </c>
      <c r="K32" s="10">
        <v>1</v>
      </c>
      <c r="L32" s="10"/>
      <c r="M32" s="9">
        <v>0</v>
      </c>
      <c r="N32" s="9"/>
      <c r="O32" s="10">
        <v>1</v>
      </c>
      <c r="P32" s="10"/>
      <c r="Q32" s="9">
        <v>1</v>
      </c>
      <c r="R32" s="9"/>
      <c r="S32" s="10">
        <v>1</v>
      </c>
      <c r="T32" s="10"/>
      <c r="U32" s="9">
        <v>0</v>
      </c>
      <c r="V32" s="9"/>
      <c r="W32" s="10"/>
      <c r="X32" s="10">
        <v>1</v>
      </c>
      <c r="Y32" s="9">
        <v>1</v>
      </c>
      <c r="Z32" s="9"/>
      <c r="AA32" s="11">
        <f t="shared" si="1"/>
        <v>6</v>
      </c>
    </row>
    <row r="33" spans="1:27" ht="30" customHeight="1" x14ac:dyDescent="0.25">
      <c r="A33" s="4" t="str">
        <f t="shared" si="6"/>
        <v>Московский</v>
      </c>
      <c r="B33" s="12" t="str">
        <f t="shared" si="6"/>
        <v>ГБОУ СОШ №537</v>
      </c>
      <c r="C33" s="6">
        <f t="shared" si="6"/>
        <v>11537</v>
      </c>
      <c r="D33" s="6" t="str">
        <f t="shared" si="6"/>
        <v>СОШ</v>
      </c>
      <c r="E33" s="8" t="str">
        <f t="shared" si="6"/>
        <v>3б</v>
      </c>
      <c r="F33" s="8">
        <f t="shared" si="6"/>
        <v>86</v>
      </c>
      <c r="G33" s="8">
        <f t="shared" si="6"/>
        <v>73</v>
      </c>
      <c r="H33" s="8">
        <f t="shared" si="3"/>
        <v>11537030</v>
      </c>
      <c r="I33" s="9">
        <v>2</v>
      </c>
      <c r="J33" s="9"/>
      <c r="K33" s="10">
        <v>1</v>
      </c>
      <c r="L33" s="10"/>
      <c r="M33" s="9">
        <v>0</v>
      </c>
      <c r="N33" s="9"/>
      <c r="O33" s="10">
        <v>2</v>
      </c>
      <c r="P33" s="10"/>
      <c r="Q33" s="9">
        <v>2</v>
      </c>
      <c r="R33" s="9"/>
      <c r="S33" s="10">
        <v>1</v>
      </c>
      <c r="T33" s="10"/>
      <c r="U33" s="9">
        <v>1</v>
      </c>
      <c r="V33" s="9"/>
      <c r="W33" s="10">
        <v>2</v>
      </c>
      <c r="X33" s="10"/>
      <c r="Y33" s="9"/>
      <c r="Z33" s="9">
        <v>0</v>
      </c>
      <c r="AA33" s="11">
        <f t="shared" si="1"/>
        <v>11</v>
      </c>
    </row>
    <row r="34" spans="1:27" ht="30" customHeight="1" x14ac:dyDescent="0.25">
      <c r="A34" s="4" t="str">
        <f t="shared" si="6"/>
        <v>Московский</v>
      </c>
      <c r="B34" s="12" t="str">
        <f t="shared" si="6"/>
        <v>ГБОУ СОШ №537</v>
      </c>
      <c r="C34" s="6">
        <f t="shared" si="6"/>
        <v>11537</v>
      </c>
      <c r="D34" s="6" t="str">
        <f t="shared" si="6"/>
        <v>СОШ</v>
      </c>
      <c r="E34" s="8" t="str">
        <f t="shared" si="6"/>
        <v>3б</v>
      </c>
      <c r="F34" s="8">
        <f t="shared" si="6"/>
        <v>86</v>
      </c>
      <c r="G34" s="8">
        <f t="shared" si="6"/>
        <v>73</v>
      </c>
      <c r="H34" s="8">
        <f t="shared" si="3"/>
        <v>11537031</v>
      </c>
      <c r="I34" s="9"/>
      <c r="J34" s="9">
        <v>1</v>
      </c>
      <c r="K34" s="10">
        <v>1</v>
      </c>
      <c r="L34" s="10"/>
      <c r="M34" s="9">
        <v>1</v>
      </c>
      <c r="N34" s="9"/>
      <c r="O34" s="10">
        <v>1</v>
      </c>
      <c r="P34" s="10"/>
      <c r="Q34" s="9"/>
      <c r="R34" s="9">
        <v>2</v>
      </c>
      <c r="S34" s="10"/>
      <c r="T34" s="10">
        <v>0</v>
      </c>
      <c r="U34" s="9"/>
      <c r="V34" s="9">
        <v>0</v>
      </c>
      <c r="W34" s="10">
        <v>2</v>
      </c>
      <c r="X34" s="10"/>
      <c r="Y34" s="9">
        <v>1</v>
      </c>
      <c r="Z34" s="9"/>
      <c r="AA34" s="11">
        <f t="shared" si="1"/>
        <v>9</v>
      </c>
    </row>
    <row r="35" spans="1:27" ht="30" customHeight="1" x14ac:dyDescent="0.25">
      <c r="A35" s="4" t="str">
        <f t="shared" si="6"/>
        <v>Московский</v>
      </c>
      <c r="B35" s="12" t="str">
        <f t="shared" si="6"/>
        <v>ГБОУ СОШ №537</v>
      </c>
      <c r="C35" s="6">
        <f t="shared" si="6"/>
        <v>11537</v>
      </c>
      <c r="D35" s="6" t="str">
        <f t="shared" si="6"/>
        <v>СОШ</v>
      </c>
      <c r="E35" s="8" t="str">
        <f t="shared" si="6"/>
        <v>3б</v>
      </c>
      <c r="F35" s="8">
        <f t="shared" si="6"/>
        <v>86</v>
      </c>
      <c r="G35" s="8">
        <f t="shared" si="6"/>
        <v>73</v>
      </c>
      <c r="H35" s="8">
        <f t="shared" si="3"/>
        <v>11537032</v>
      </c>
      <c r="I35" s="9"/>
      <c r="J35" s="9">
        <v>2</v>
      </c>
      <c r="K35" s="10">
        <v>1</v>
      </c>
      <c r="L35" s="10"/>
      <c r="M35" s="9"/>
      <c r="N35" s="9">
        <v>0</v>
      </c>
      <c r="O35" s="10">
        <v>2</v>
      </c>
      <c r="P35" s="10"/>
      <c r="Q35" s="9">
        <v>2</v>
      </c>
      <c r="R35" s="9"/>
      <c r="S35" s="10">
        <v>1</v>
      </c>
      <c r="T35" s="10"/>
      <c r="U35" s="9">
        <v>0</v>
      </c>
      <c r="V35" s="9"/>
      <c r="W35" s="10">
        <v>2</v>
      </c>
      <c r="X35" s="10"/>
      <c r="Y35" s="9"/>
      <c r="Z35" s="9">
        <v>1</v>
      </c>
      <c r="AA35" s="11">
        <f t="shared" si="1"/>
        <v>11</v>
      </c>
    </row>
    <row r="36" spans="1:27" ht="30" customHeight="1" x14ac:dyDescent="0.25">
      <c r="A36" s="4" t="str">
        <f t="shared" si="6"/>
        <v>Московский</v>
      </c>
      <c r="B36" s="12" t="str">
        <f t="shared" si="6"/>
        <v>ГБОУ СОШ №537</v>
      </c>
      <c r="C36" s="6">
        <f t="shared" si="6"/>
        <v>11537</v>
      </c>
      <c r="D36" s="6" t="str">
        <f t="shared" si="6"/>
        <v>СОШ</v>
      </c>
      <c r="E36" s="8" t="str">
        <f t="shared" si="6"/>
        <v>3б</v>
      </c>
      <c r="F36" s="8">
        <f t="shared" si="6"/>
        <v>86</v>
      </c>
      <c r="G36" s="8">
        <f t="shared" si="6"/>
        <v>73</v>
      </c>
      <c r="H36" s="8">
        <f t="shared" si="3"/>
        <v>11537033</v>
      </c>
      <c r="I36" s="9"/>
      <c r="J36" s="9">
        <v>2</v>
      </c>
      <c r="K36" s="10">
        <v>1</v>
      </c>
      <c r="L36" s="10"/>
      <c r="M36" s="9">
        <v>1</v>
      </c>
      <c r="N36" s="9"/>
      <c r="O36" s="10">
        <v>2</v>
      </c>
      <c r="P36" s="10"/>
      <c r="Q36" s="9">
        <v>2</v>
      </c>
      <c r="R36" s="9"/>
      <c r="S36" s="10">
        <v>1</v>
      </c>
      <c r="T36" s="10"/>
      <c r="U36" s="9"/>
      <c r="V36" s="9">
        <v>0</v>
      </c>
      <c r="W36" s="10">
        <v>2</v>
      </c>
      <c r="X36" s="10"/>
      <c r="Y36" s="9">
        <v>1</v>
      </c>
      <c r="Z36" s="9"/>
      <c r="AA36" s="11">
        <f t="shared" si="1"/>
        <v>12</v>
      </c>
    </row>
    <row r="37" spans="1:27" ht="30" customHeight="1" x14ac:dyDescent="0.25">
      <c r="A37" s="4" t="str">
        <f t="shared" si="6"/>
        <v>Московский</v>
      </c>
      <c r="B37" s="12" t="str">
        <f t="shared" si="6"/>
        <v>ГБОУ СОШ №537</v>
      </c>
      <c r="C37" s="6">
        <f t="shared" si="6"/>
        <v>11537</v>
      </c>
      <c r="D37" s="6" t="str">
        <f t="shared" si="6"/>
        <v>СОШ</v>
      </c>
      <c r="E37" s="8" t="str">
        <f t="shared" si="6"/>
        <v>3б</v>
      </c>
      <c r="F37" s="8">
        <f t="shared" si="6"/>
        <v>86</v>
      </c>
      <c r="G37" s="8">
        <f t="shared" si="6"/>
        <v>73</v>
      </c>
      <c r="H37" s="8">
        <f t="shared" si="3"/>
        <v>11537034</v>
      </c>
      <c r="I37" s="9"/>
      <c r="J37" s="9">
        <v>2</v>
      </c>
      <c r="K37" s="10">
        <v>1</v>
      </c>
      <c r="L37" s="10"/>
      <c r="M37" s="9">
        <v>1</v>
      </c>
      <c r="N37" s="9"/>
      <c r="O37" s="10">
        <v>2</v>
      </c>
      <c r="P37" s="10"/>
      <c r="Q37" s="9">
        <v>2</v>
      </c>
      <c r="R37" s="9"/>
      <c r="S37" s="10">
        <v>1</v>
      </c>
      <c r="T37" s="10"/>
      <c r="U37" s="9"/>
      <c r="V37" s="9">
        <v>0</v>
      </c>
      <c r="W37" s="10">
        <v>2</v>
      </c>
      <c r="X37" s="10"/>
      <c r="Y37" s="9">
        <v>0</v>
      </c>
      <c r="Z37" s="9"/>
      <c r="AA37" s="11">
        <f t="shared" si="1"/>
        <v>11</v>
      </c>
    </row>
    <row r="38" spans="1:27" ht="30" customHeight="1" x14ac:dyDescent="0.25">
      <c r="A38" s="4" t="str">
        <f t="shared" ref="A38:G53" si="7">A37</f>
        <v>Московский</v>
      </c>
      <c r="B38" s="12" t="str">
        <f t="shared" si="7"/>
        <v>ГБОУ СОШ №537</v>
      </c>
      <c r="C38" s="6">
        <f t="shared" si="7"/>
        <v>11537</v>
      </c>
      <c r="D38" s="6" t="str">
        <f t="shared" si="7"/>
        <v>СОШ</v>
      </c>
      <c r="E38" s="8" t="str">
        <f t="shared" si="7"/>
        <v>3б</v>
      </c>
      <c r="F38" s="8">
        <f t="shared" si="7"/>
        <v>86</v>
      </c>
      <c r="G38" s="8">
        <f t="shared" si="7"/>
        <v>73</v>
      </c>
      <c r="H38" s="8">
        <f t="shared" si="3"/>
        <v>11537035</v>
      </c>
      <c r="I38" s="9">
        <v>1</v>
      </c>
      <c r="J38" s="9"/>
      <c r="K38" s="10">
        <v>1</v>
      </c>
      <c r="L38" s="10"/>
      <c r="M38" s="9"/>
      <c r="N38" s="9">
        <v>1</v>
      </c>
      <c r="O38" s="10">
        <v>2</v>
      </c>
      <c r="P38" s="10"/>
      <c r="Q38" s="9"/>
      <c r="R38" s="9">
        <v>2</v>
      </c>
      <c r="S38" s="10"/>
      <c r="T38" s="10">
        <v>0</v>
      </c>
      <c r="U38" s="9">
        <v>1</v>
      </c>
      <c r="V38" s="9"/>
      <c r="W38" s="10">
        <v>2</v>
      </c>
      <c r="X38" s="10"/>
      <c r="Y38" s="9">
        <v>1</v>
      </c>
      <c r="Z38" s="9"/>
      <c r="AA38" s="11">
        <f t="shared" si="1"/>
        <v>11</v>
      </c>
    </row>
    <row r="39" spans="1:27" ht="30" customHeight="1" x14ac:dyDescent="0.25">
      <c r="A39" s="4" t="str">
        <f t="shared" si="7"/>
        <v>Московский</v>
      </c>
      <c r="B39" s="12" t="str">
        <f t="shared" si="7"/>
        <v>ГБОУ СОШ №537</v>
      </c>
      <c r="C39" s="6">
        <f t="shared" si="7"/>
        <v>11537</v>
      </c>
      <c r="D39" s="6" t="str">
        <f t="shared" si="7"/>
        <v>СОШ</v>
      </c>
      <c r="E39" s="8" t="str">
        <f t="shared" si="7"/>
        <v>3б</v>
      </c>
      <c r="F39" s="8">
        <f t="shared" si="7"/>
        <v>86</v>
      </c>
      <c r="G39" s="8">
        <f t="shared" si="7"/>
        <v>73</v>
      </c>
      <c r="H39" s="8">
        <f t="shared" si="3"/>
        <v>11537036</v>
      </c>
      <c r="I39" s="9"/>
      <c r="J39" s="9">
        <v>1</v>
      </c>
      <c r="K39" s="10"/>
      <c r="L39" s="10">
        <v>1</v>
      </c>
      <c r="M39" s="9">
        <v>0</v>
      </c>
      <c r="N39" s="9"/>
      <c r="O39" s="10">
        <v>2</v>
      </c>
      <c r="P39" s="10"/>
      <c r="Q39" s="9">
        <v>1</v>
      </c>
      <c r="R39" s="9"/>
      <c r="S39" s="10">
        <v>1</v>
      </c>
      <c r="T39" s="10"/>
      <c r="U39" s="9">
        <v>0</v>
      </c>
      <c r="V39" s="9"/>
      <c r="W39" s="10">
        <v>2</v>
      </c>
      <c r="X39" s="10"/>
      <c r="Y39" s="9">
        <v>1</v>
      </c>
      <c r="Z39" s="9"/>
      <c r="AA39" s="11">
        <f t="shared" si="1"/>
        <v>9</v>
      </c>
    </row>
    <row r="40" spans="1:27" ht="30" customHeight="1" x14ac:dyDescent="0.25">
      <c r="A40" s="4" t="str">
        <f t="shared" si="7"/>
        <v>Московский</v>
      </c>
      <c r="B40" s="12" t="str">
        <f t="shared" si="7"/>
        <v>ГБОУ СОШ №537</v>
      </c>
      <c r="C40" s="6">
        <f t="shared" si="7"/>
        <v>11537</v>
      </c>
      <c r="D40" s="6" t="str">
        <f t="shared" si="7"/>
        <v>СОШ</v>
      </c>
      <c r="E40" s="8" t="str">
        <f t="shared" si="7"/>
        <v>3б</v>
      </c>
      <c r="F40" s="8">
        <f t="shared" si="7"/>
        <v>86</v>
      </c>
      <c r="G40" s="8">
        <f t="shared" si="7"/>
        <v>73</v>
      </c>
      <c r="H40" s="8">
        <f t="shared" si="3"/>
        <v>11537037</v>
      </c>
      <c r="I40" s="9"/>
      <c r="J40" s="9">
        <v>2</v>
      </c>
      <c r="K40" s="10"/>
      <c r="L40" s="10">
        <v>1</v>
      </c>
      <c r="M40" s="9">
        <v>0</v>
      </c>
      <c r="N40" s="9"/>
      <c r="O40" s="10">
        <v>2</v>
      </c>
      <c r="P40" s="10"/>
      <c r="Q40" s="9"/>
      <c r="R40" s="9">
        <v>2</v>
      </c>
      <c r="S40" s="10">
        <v>1</v>
      </c>
      <c r="T40" s="10"/>
      <c r="U40" s="9"/>
      <c r="V40" s="9">
        <v>0</v>
      </c>
      <c r="W40" s="10">
        <v>2</v>
      </c>
      <c r="X40" s="10"/>
      <c r="Y40" s="9"/>
      <c r="Z40" s="9">
        <v>0</v>
      </c>
      <c r="AA40" s="11">
        <f t="shared" si="1"/>
        <v>10</v>
      </c>
    </row>
    <row r="41" spans="1:27" ht="30" customHeight="1" x14ac:dyDescent="0.25">
      <c r="A41" s="4" t="str">
        <f t="shared" si="7"/>
        <v>Московский</v>
      </c>
      <c r="B41" s="12" t="str">
        <f t="shared" si="7"/>
        <v>ГБОУ СОШ №537</v>
      </c>
      <c r="C41" s="6">
        <f t="shared" si="7"/>
        <v>11537</v>
      </c>
      <c r="D41" s="6" t="str">
        <f t="shared" si="7"/>
        <v>СОШ</v>
      </c>
      <c r="E41" s="8" t="str">
        <f t="shared" si="7"/>
        <v>3б</v>
      </c>
      <c r="F41" s="8">
        <f t="shared" si="7"/>
        <v>86</v>
      </c>
      <c r="G41" s="8">
        <f t="shared" si="7"/>
        <v>73</v>
      </c>
      <c r="H41" s="8">
        <f t="shared" si="3"/>
        <v>11537038</v>
      </c>
      <c r="I41" s="9"/>
      <c r="J41" s="9">
        <v>2</v>
      </c>
      <c r="K41" s="10">
        <v>0</v>
      </c>
      <c r="L41" s="10"/>
      <c r="M41" s="9">
        <v>0</v>
      </c>
      <c r="N41" s="9"/>
      <c r="O41" s="10"/>
      <c r="P41" s="10">
        <v>2</v>
      </c>
      <c r="Q41" s="9">
        <v>2</v>
      </c>
      <c r="R41" s="9"/>
      <c r="S41" s="10"/>
      <c r="T41" s="10">
        <v>0</v>
      </c>
      <c r="U41" s="9"/>
      <c r="V41" s="9">
        <v>1</v>
      </c>
      <c r="W41" s="10">
        <v>2</v>
      </c>
      <c r="X41" s="10"/>
      <c r="Y41" s="9">
        <v>0</v>
      </c>
      <c r="Z41" s="9"/>
      <c r="AA41" s="11">
        <f t="shared" si="1"/>
        <v>9</v>
      </c>
    </row>
    <row r="42" spans="1:27" ht="30" customHeight="1" x14ac:dyDescent="0.25">
      <c r="A42" s="4" t="str">
        <f t="shared" si="7"/>
        <v>Московский</v>
      </c>
      <c r="B42" s="12" t="str">
        <f t="shared" si="7"/>
        <v>ГБОУ СОШ №537</v>
      </c>
      <c r="C42" s="6">
        <f t="shared" si="7"/>
        <v>11537</v>
      </c>
      <c r="D42" s="6" t="str">
        <f t="shared" si="7"/>
        <v>СОШ</v>
      </c>
      <c r="E42" s="8" t="str">
        <f t="shared" si="7"/>
        <v>3б</v>
      </c>
      <c r="F42" s="8">
        <f t="shared" si="7"/>
        <v>86</v>
      </c>
      <c r="G42" s="8">
        <f t="shared" si="7"/>
        <v>73</v>
      </c>
      <c r="H42" s="8">
        <f t="shared" si="3"/>
        <v>11537039</v>
      </c>
      <c r="I42" s="9"/>
      <c r="J42" s="9">
        <v>1</v>
      </c>
      <c r="K42" s="10"/>
      <c r="L42" s="10">
        <v>1</v>
      </c>
      <c r="M42" s="9">
        <v>0</v>
      </c>
      <c r="N42" s="9"/>
      <c r="O42" s="10"/>
      <c r="P42" s="10">
        <v>2</v>
      </c>
      <c r="Q42" s="9"/>
      <c r="R42" s="9">
        <v>2</v>
      </c>
      <c r="S42" s="10">
        <v>1</v>
      </c>
      <c r="T42" s="10"/>
      <c r="U42" s="9"/>
      <c r="V42" s="9">
        <v>0</v>
      </c>
      <c r="W42" s="10">
        <v>1</v>
      </c>
      <c r="X42" s="10"/>
      <c r="Y42" s="9"/>
      <c r="Z42" s="9">
        <v>0</v>
      </c>
      <c r="AA42" s="11">
        <f t="shared" si="1"/>
        <v>8</v>
      </c>
    </row>
    <row r="43" spans="1:27" ht="30" customHeight="1" x14ac:dyDescent="0.25">
      <c r="A43" s="4" t="str">
        <f t="shared" si="7"/>
        <v>Московский</v>
      </c>
      <c r="B43" s="12" t="str">
        <f t="shared" si="7"/>
        <v>ГБОУ СОШ №537</v>
      </c>
      <c r="C43" s="6">
        <f t="shared" si="7"/>
        <v>11537</v>
      </c>
      <c r="D43" s="6" t="str">
        <f t="shared" si="7"/>
        <v>СОШ</v>
      </c>
      <c r="E43" s="8" t="str">
        <f t="shared" si="7"/>
        <v>3б</v>
      </c>
      <c r="F43" s="8">
        <f t="shared" si="7"/>
        <v>86</v>
      </c>
      <c r="G43" s="8">
        <f t="shared" si="7"/>
        <v>73</v>
      </c>
      <c r="H43" s="8">
        <f t="shared" si="3"/>
        <v>11537040</v>
      </c>
      <c r="I43" s="9"/>
      <c r="J43" s="9">
        <v>0</v>
      </c>
      <c r="K43" s="10"/>
      <c r="L43" s="10">
        <v>1</v>
      </c>
      <c r="M43" s="9">
        <v>0</v>
      </c>
      <c r="N43" s="9"/>
      <c r="O43" s="10">
        <v>2</v>
      </c>
      <c r="P43" s="10"/>
      <c r="Q43" s="9">
        <v>1</v>
      </c>
      <c r="R43" s="9"/>
      <c r="S43" s="10">
        <v>1</v>
      </c>
      <c r="T43" s="10"/>
      <c r="U43" s="9"/>
      <c r="V43" s="9">
        <v>0</v>
      </c>
      <c r="W43" s="10">
        <v>2</v>
      </c>
      <c r="X43" s="10"/>
      <c r="Y43" s="9"/>
      <c r="Z43" s="9">
        <v>0</v>
      </c>
      <c r="AA43" s="11">
        <f t="shared" si="1"/>
        <v>7</v>
      </c>
    </row>
    <row r="44" spans="1:27" ht="30" customHeight="1" x14ac:dyDescent="0.25">
      <c r="A44" s="4" t="str">
        <f t="shared" si="7"/>
        <v>Московский</v>
      </c>
      <c r="B44" s="12" t="str">
        <f t="shared" si="7"/>
        <v>ГБОУ СОШ №537</v>
      </c>
      <c r="C44" s="6">
        <f t="shared" si="7"/>
        <v>11537</v>
      </c>
      <c r="D44" s="6" t="str">
        <f t="shared" si="7"/>
        <v>СОШ</v>
      </c>
      <c r="E44" s="8" t="str">
        <f t="shared" si="7"/>
        <v>3б</v>
      </c>
      <c r="F44" s="8">
        <f t="shared" si="7"/>
        <v>86</v>
      </c>
      <c r="G44" s="8">
        <f t="shared" si="7"/>
        <v>73</v>
      </c>
      <c r="H44" s="8">
        <f t="shared" si="3"/>
        <v>11537041</v>
      </c>
      <c r="I44" s="9"/>
      <c r="J44" s="9">
        <v>2</v>
      </c>
      <c r="K44" s="10">
        <v>1</v>
      </c>
      <c r="L44" s="10"/>
      <c r="M44" s="9"/>
      <c r="N44" s="9">
        <v>1</v>
      </c>
      <c r="O44" s="10">
        <v>2</v>
      </c>
      <c r="P44" s="10"/>
      <c r="Q44" s="9"/>
      <c r="R44" s="9">
        <v>2</v>
      </c>
      <c r="S44" s="10">
        <v>1</v>
      </c>
      <c r="T44" s="10"/>
      <c r="U44" s="9"/>
      <c r="V44" s="9">
        <v>0</v>
      </c>
      <c r="W44" s="10">
        <v>2</v>
      </c>
      <c r="X44" s="10"/>
      <c r="Y44" s="9"/>
      <c r="Z44" s="9">
        <v>0</v>
      </c>
      <c r="AA44" s="11">
        <f t="shared" si="1"/>
        <v>11</v>
      </c>
    </row>
    <row r="45" spans="1:27" ht="30" customHeight="1" x14ac:dyDescent="0.25">
      <c r="A45" s="4" t="str">
        <f t="shared" si="7"/>
        <v>Московский</v>
      </c>
      <c r="B45" s="12" t="str">
        <f t="shared" si="7"/>
        <v>ГБОУ СОШ №537</v>
      </c>
      <c r="C45" s="6">
        <f t="shared" si="7"/>
        <v>11537</v>
      </c>
      <c r="D45" s="6" t="str">
        <f t="shared" si="7"/>
        <v>СОШ</v>
      </c>
      <c r="E45" s="8" t="str">
        <f t="shared" si="7"/>
        <v>3б</v>
      </c>
      <c r="F45" s="8">
        <f t="shared" si="7"/>
        <v>86</v>
      </c>
      <c r="G45" s="8">
        <f t="shared" si="7"/>
        <v>73</v>
      </c>
      <c r="H45" s="8">
        <f t="shared" si="3"/>
        <v>11537042</v>
      </c>
      <c r="I45" s="9"/>
      <c r="J45" s="9">
        <v>0</v>
      </c>
      <c r="K45" s="10">
        <v>1</v>
      </c>
      <c r="L45" s="10"/>
      <c r="M45" s="9">
        <v>0</v>
      </c>
      <c r="N45" s="9"/>
      <c r="O45" s="10">
        <v>2</v>
      </c>
      <c r="P45" s="10"/>
      <c r="Q45" s="9">
        <v>2</v>
      </c>
      <c r="R45" s="9"/>
      <c r="S45" s="10">
        <v>1</v>
      </c>
      <c r="T45" s="10"/>
      <c r="U45" s="9">
        <v>1</v>
      </c>
      <c r="V45" s="9"/>
      <c r="W45" s="10">
        <v>2</v>
      </c>
      <c r="X45" s="10"/>
      <c r="Y45" s="9"/>
      <c r="Z45" s="9">
        <v>1</v>
      </c>
      <c r="AA45" s="11">
        <f t="shared" si="1"/>
        <v>10</v>
      </c>
    </row>
    <row r="46" spans="1:27" ht="30" customHeight="1" x14ac:dyDescent="0.25">
      <c r="A46" s="4" t="str">
        <f t="shared" si="7"/>
        <v>Московский</v>
      </c>
      <c r="B46" s="12" t="str">
        <f t="shared" si="7"/>
        <v>ГБОУ СОШ №537</v>
      </c>
      <c r="C46" s="6">
        <f t="shared" si="7"/>
        <v>11537</v>
      </c>
      <c r="D46" s="6" t="str">
        <f t="shared" si="7"/>
        <v>СОШ</v>
      </c>
      <c r="E46" s="8" t="str">
        <f t="shared" si="7"/>
        <v>3б</v>
      </c>
      <c r="F46" s="8">
        <f t="shared" si="7"/>
        <v>86</v>
      </c>
      <c r="G46" s="8">
        <f t="shared" si="7"/>
        <v>73</v>
      </c>
      <c r="H46" s="8">
        <f t="shared" si="3"/>
        <v>11537043</v>
      </c>
      <c r="I46" s="9"/>
      <c r="J46" s="9">
        <v>0</v>
      </c>
      <c r="K46" s="10"/>
      <c r="L46" s="10">
        <v>0</v>
      </c>
      <c r="M46" s="9">
        <v>0</v>
      </c>
      <c r="N46" s="9"/>
      <c r="O46" s="10">
        <v>2</v>
      </c>
      <c r="P46" s="10"/>
      <c r="Q46" s="9">
        <v>2</v>
      </c>
      <c r="R46" s="9"/>
      <c r="S46" s="10">
        <v>0</v>
      </c>
      <c r="T46" s="10"/>
      <c r="U46" s="9">
        <v>0</v>
      </c>
      <c r="V46" s="9"/>
      <c r="W46" s="10">
        <v>1</v>
      </c>
      <c r="X46" s="10"/>
      <c r="Y46" s="9"/>
      <c r="Z46" s="9">
        <v>0</v>
      </c>
      <c r="AA46" s="11">
        <f t="shared" si="1"/>
        <v>5</v>
      </c>
    </row>
    <row r="47" spans="1:27" ht="30" customHeight="1" x14ac:dyDescent="0.25">
      <c r="A47" s="4" t="str">
        <f t="shared" si="7"/>
        <v>Московский</v>
      </c>
      <c r="B47" s="12" t="str">
        <f t="shared" si="7"/>
        <v>ГБОУ СОШ №537</v>
      </c>
      <c r="C47" s="6">
        <f t="shared" si="7"/>
        <v>11537</v>
      </c>
      <c r="D47" s="6" t="str">
        <f t="shared" si="7"/>
        <v>СОШ</v>
      </c>
      <c r="E47" s="8" t="str">
        <f t="shared" si="7"/>
        <v>3б</v>
      </c>
      <c r="F47" s="8">
        <f t="shared" si="7"/>
        <v>86</v>
      </c>
      <c r="G47" s="8">
        <f t="shared" si="7"/>
        <v>73</v>
      </c>
      <c r="H47" s="8">
        <f t="shared" si="3"/>
        <v>11537044</v>
      </c>
      <c r="I47" s="9"/>
      <c r="J47" s="9">
        <v>2</v>
      </c>
      <c r="K47" s="10">
        <v>1</v>
      </c>
      <c r="L47" s="10"/>
      <c r="M47" s="9"/>
      <c r="N47" s="9">
        <v>0</v>
      </c>
      <c r="O47" s="10">
        <v>2</v>
      </c>
      <c r="P47" s="10"/>
      <c r="Q47" s="9"/>
      <c r="R47" s="9">
        <v>2</v>
      </c>
      <c r="S47" s="10"/>
      <c r="T47" s="10">
        <v>1</v>
      </c>
      <c r="U47" s="9"/>
      <c r="V47" s="9">
        <v>0</v>
      </c>
      <c r="W47" s="10">
        <v>2</v>
      </c>
      <c r="X47" s="10"/>
      <c r="Y47" s="9"/>
      <c r="Z47" s="9">
        <v>0</v>
      </c>
      <c r="AA47" s="11">
        <f t="shared" si="1"/>
        <v>10</v>
      </c>
    </row>
    <row r="48" spans="1:27" ht="30" customHeight="1" x14ac:dyDescent="0.25">
      <c r="A48" s="4" t="str">
        <f t="shared" si="7"/>
        <v>Московский</v>
      </c>
      <c r="B48" s="12" t="str">
        <f t="shared" si="7"/>
        <v>ГБОУ СОШ №537</v>
      </c>
      <c r="C48" s="6">
        <f t="shared" si="7"/>
        <v>11537</v>
      </c>
      <c r="D48" s="6" t="str">
        <f t="shared" si="7"/>
        <v>СОШ</v>
      </c>
      <c r="E48" s="8" t="str">
        <f t="shared" si="7"/>
        <v>3б</v>
      </c>
      <c r="F48" s="8">
        <f t="shared" si="7"/>
        <v>86</v>
      </c>
      <c r="G48" s="8">
        <f t="shared" si="7"/>
        <v>73</v>
      </c>
      <c r="H48" s="8">
        <f t="shared" si="3"/>
        <v>11537045</v>
      </c>
      <c r="I48" s="9"/>
      <c r="J48" s="9">
        <v>2</v>
      </c>
      <c r="K48" s="10">
        <v>1</v>
      </c>
      <c r="L48" s="10"/>
      <c r="M48" s="9">
        <v>1</v>
      </c>
      <c r="N48" s="9"/>
      <c r="O48" s="10"/>
      <c r="P48" s="10">
        <v>2</v>
      </c>
      <c r="Q48" s="9">
        <v>2</v>
      </c>
      <c r="R48" s="9"/>
      <c r="S48" s="10"/>
      <c r="T48" s="10">
        <v>0</v>
      </c>
      <c r="U48" s="9">
        <v>1</v>
      </c>
      <c r="V48" s="9"/>
      <c r="W48" s="10">
        <v>2</v>
      </c>
      <c r="X48" s="10"/>
      <c r="Y48" s="9">
        <v>1</v>
      </c>
      <c r="Z48" s="9"/>
      <c r="AA48" s="11">
        <f t="shared" si="1"/>
        <v>12</v>
      </c>
    </row>
    <row r="49" spans="1:27" ht="30" customHeight="1" x14ac:dyDescent="0.25">
      <c r="A49" s="4" t="str">
        <f t="shared" si="7"/>
        <v>Московский</v>
      </c>
      <c r="B49" s="12" t="str">
        <f t="shared" si="7"/>
        <v>ГБОУ СОШ №537</v>
      </c>
      <c r="C49" s="6">
        <f t="shared" si="7"/>
        <v>11537</v>
      </c>
      <c r="D49" s="6" t="str">
        <f t="shared" si="7"/>
        <v>СОШ</v>
      </c>
      <c r="E49" s="8" t="str">
        <f t="shared" si="7"/>
        <v>3б</v>
      </c>
      <c r="F49" s="8">
        <f t="shared" si="7"/>
        <v>86</v>
      </c>
      <c r="G49" s="8">
        <f t="shared" si="7"/>
        <v>73</v>
      </c>
      <c r="H49" s="8">
        <f t="shared" si="3"/>
        <v>11537046</v>
      </c>
      <c r="I49" s="9"/>
      <c r="J49" s="9">
        <v>1</v>
      </c>
      <c r="K49" s="10"/>
      <c r="L49" s="10">
        <v>0</v>
      </c>
      <c r="M49" s="9">
        <v>0</v>
      </c>
      <c r="N49" s="9"/>
      <c r="O49" s="10">
        <v>2</v>
      </c>
      <c r="P49" s="10"/>
      <c r="Q49" s="9">
        <v>2</v>
      </c>
      <c r="R49" s="9"/>
      <c r="S49" s="10">
        <v>1</v>
      </c>
      <c r="T49" s="10"/>
      <c r="U49" s="9"/>
      <c r="V49" s="9">
        <v>0</v>
      </c>
      <c r="W49" s="10">
        <v>2</v>
      </c>
      <c r="X49" s="10"/>
      <c r="Y49" s="9">
        <v>0</v>
      </c>
      <c r="Z49" s="9"/>
      <c r="AA49" s="11">
        <f t="shared" si="1"/>
        <v>8</v>
      </c>
    </row>
    <row r="50" spans="1:27" ht="30" customHeight="1" x14ac:dyDescent="0.25">
      <c r="A50" s="4" t="str">
        <f t="shared" si="7"/>
        <v>Московский</v>
      </c>
      <c r="B50" s="12" t="str">
        <f t="shared" si="7"/>
        <v>ГБОУ СОШ №537</v>
      </c>
      <c r="C50" s="6">
        <f t="shared" si="7"/>
        <v>11537</v>
      </c>
      <c r="D50" s="6" t="str">
        <f t="shared" si="7"/>
        <v>СОШ</v>
      </c>
      <c r="E50" s="8" t="str">
        <f t="shared" si="7"/>
        <v>3б</v>
      </c>
      <c r="F50" s="8">
        <f t="shared" si="7"/>
        <v>86</v>
      </c>
      <c r="G50" s="8">
        <f t="shared" si="7"/>
        <v>73</v>
      </c>
      <c r="H50" s="8">
        <f t="shared" si="3"/>
        <v>11537047</v>
      </c>
      <c r="I50" s="9"/>
      <c r="J50" s="9">
        <v>2</v>
      </c>
      <c r="K50" s="10">
        <v>0</v>
      </c>
      <c r="L50" s="10"/>
      <c r="M50" s="9">
        <v>0</v>
      </c>
      <c r="N50" s="9"/>
      <c r="O50" s="10">
        <v>2</v>
      </c>
      <c r="P50" s="10"/>
      <c r="Q50" s="9">
        <v>2</v>
      </c>
      <c r="R50" s="9"/>
      <c r="S50" s="10"/>
      <c r="T50" s="10">
        <v>0</v>
      </c>
      <c r="U50" s="9">
        <v>1</v>
      </c>
      <c r="V50" s="9"/>
      <c r="W50" s="10"/>
      <c r="X50" s="10">
        <v>2</v>
      </c>
      <c r="Y50" s="9">
        <v>0</v>
      </c>
      <c r="Z50" s="9"/>
      <c r="AA50" s="11">
        <f t="shared" si="1"/>
        <v>9</v>
      </c>
    </row>
    <row r="51" spans="1:27" ht="30" customHeight="1" x14ac:dyDescent="0.25">
      <c r="A51" s="4" t="str">
        <f t="shared" si="7"/>
        <v>Московский</v>
      </c>
      <c r="B51" s="12" t="str">
        <f t="shared" si="7"/>
        <v>ГБОУ СОШ №537</v>
      </c>
      <c r="C51" s="6">
        <f t="shared" si="7"/>
        <v>11537</v>
      </c>
      <c r="D51" s="6" t="str">
        <f t="shared" si="7"/>
        <v>СОШ</v>
      </c>
      <c r="E51" s="8" t="str">
        <f t="shared" si="7"/>
        <v>3б</v>
      </c>
      <c r="F51" s="8">
        <f t="shared" si="7"/>
        <v>86</v>
      </c>
      <c r="G51" s="8">
        <f t="shared" si="7"/>
        <v>73</v>
      </c>
      <c r="H51" s="8">
        <f t="shared" si="3"/>
        <v>11537048</v>
      </c>
      <c r="I51" s="9"/>
      <c r="J51" s="9">
        <v>2</v>
      </c>
      <c r="K51" s="10">
        <v>1</v>
      </c>
      <c r="L51" s="10"/>
      <c r="M51" s="9"/>
      <c r="N51" s="9">
        <v>0</v>
      </c>
      <c r="O51" s="10">
        <v>2</v>
      </c>
      <c r="P51" s="10"/>
      <c r="Q51" s="9"/>
      <c r="R51" s="9">
        <v>1</v>
      </c>
      <c r="S51" s="10">
        <v>1</v>
      </c>
      <c r="T51" s="10"/>
      <c r="U51" s="9"/>
      <c r="V51" s="9">
        <v>0</v>
      </c>
      <c r="W51" s="10">
        <v>2</v>
      </c>
      <c r="X51" s="10"/>
      <c r="Y51" s="9">
        <v>0</v>
      </c>
      <c r="Z51" s="9"/>
      <c r="AA51" s="11">
        <f t="shared" si="1"/>
        <v>9</v>
      </c>
    </row>
    <row r="52" spans="1:27" ht="30" customHeight="1" x14ac:dyDescent="0.25">
      <c r="A52" s="4" t="str">
        <f t="shared" si="7"/>
        <v>Московский</v>
      </c>
      <c r="B52" s="12" t="str">
        <f t="shared" si="7"/>
        <v>ГБОУ СОШ №537</v>
      </c>
      <c r="C52" s="6">
        <f t="shared" si="7"/>
        <v>11537</v>
      </c>
      <c r="D52" s="6" t="str">
        <f t="shared" si="7"/>
        <v>СОШ</v>
      </c>
      <c r="E52" s="8" t="str">
        <f t="shared" si="7"/>
        <v>3б</v>
      </c>
      <c r="F52" s="8">
        <f t="shared" si="7"/>
        <v>86</v>
      </c>
      <c r="G52" s="8">
        <f t="shared" si="7"/>
        <v>73</v>
      </c>
      <c r="H52" s="8">
        <f t="shared" si="3"/>
        <v>11537049</v>
      </c>
      <c r="I52" s="9"/>
      <c r="J52" s="9">
        <v>2</v>
      </c>
      <c r="K52" s="10">
        <v>1</v>
      </c>
      <c r="L52" s="10"/>
      <c r="M52" s="9">
        <v>1</v>
      </c>
      <c r="N52" s="9"/>
      <c r="O52" s="10">
        <v>1</v>
      </c>
      <c r="P52" s="10"/>
      <c r="Q52" s="9">
        <v>2</v>
      </c>
      <c r="R52" s="9"/>
      <c r="S52" s="10">
        <v>1</v>
      </c>
      <c r="T52" s="10"/>
      <c r="U52" s="9">
        <v>0</v>
      </c>
      <c r="V52" s="9"/>
      <c r="W52" s="10">
        <v>2</v>
      </c>
      <c r="X52" s="10"/>
      <c r="Y52" s="9">
        <v>1</v>
      </c>
      <c r="Z52" s="9"/>
      <c r="AA52" s="11">
        <f t="shared" si="1"/>
        <v>11</v>
      </c>
    </row>
    <row r="53" spans="1:27" ht="30" customHeight="1" x14ac:dyDescent="0.25">
      <c r="A53" s="4" t="str">
        <f t="shared" si="7"/>
        <v>Московский</v>
      </c>
      <c r="B53" s="12" t="str">
        <f t="shared" si="7"/>
        <v>ГБОУ СОШ №537</v>
      </c>
      <c r="C53" s="6">
        <f t="shared" si="7"/>
        <v>11537</v>
      </c>
      <c r="D53" s="6" t="str">
        <f t="shared" si="7"/>
        <v>СОШ</v>
      </c>
      <c r="E53" s="8" t="str">
        <f t="shared" si="7"/>
        <v>3б</v>
      </c>
      <c r="F53" s="8">
        <f t="shared" si="7"/>
        <v>86</v>
      </c>
      <c r="G53" s="8">
        <f t="shared" si="7"/>
        <v>73</v>
      </c>
      <c r="H53" s="8">
        <f t="shared" si="3"/>
        <v>11537050</v>
      </c>
      <c r="I53" s="9"/>
      <c r="J53" s="9">
        <v>2</v>
      </c>
      <c r="K53" s="10">
        <v>1</v>
      </c>
      <c r="L53" s="10"/>
      <c r="M53" s="9">
        <v>1</v>
      </c>
      <c r="N53" s="9"/>
      <c r="O53" s="10">
        <v>2</v>
      </c>
      <c r="P53" s="10"/>
      <c r="Q53" s="9">
        <v>2</v>
      </c>
      <c r="R53" s="9"/>
      <c r="S53" s="10"/>
      <c r="T53" s="10">
        <v>0</v>
      </c>
      <c r="U53" s="9"/>
      <c r="V53" s="9">
        <v>0</v>
      </c>
      <c r="W53" s="10">
        <v>2</v>
      </c>
      <c r="X53" s="10"/>
      <c r="Y53" s="9">
        <v>1</v>
      </c>
      <c r="Z53" s="9"/>
      <c r="AA53" s="11">
        <f t="shared" si="1"/>
        <v>11</v>
      </c>
    </row>
    <row r="54" spans="1:27" ht="30" customHeight="1" x14ac:dyDescent="0.25">
      <c r="A54" s="4" t="str">
        <f t="shared" ref="A54:G69" si="8">A53</f>
        <v>Московский</v>
      </c>
      <c r="B54" s="12" t="str">
        <f t="shared" si="8"/>
        <v>ГБОУ СОШ №537</v>
      </c>
      <c r="C54" s="6">
        <f t="shared" si="8"/>
        <v>11537</v>
      </c>
      <c r="D54" s="6" t="str">
        <f t="shared" si="8"/>
        <v>СОШ</v>
      </c>
      <c r="E54" s="8" t="str">
        <f t="shared" si="8"/>
        <v>3б</v>
      </c>
      <c r="F54" s="8">
        <f t="shared" si="8"/>
        <v>86</v>
      </c>
      <c r="G54" s="8">
        <f t="shared" si="8"/>
        <v>73</v>
      </c>
      <c r="H54" s="8">
        <f t="shared" si="3"/>
        <v>11537051</v>
      </c>
      <c r="I54" s="9"/>
      <c r="J54" s="9">
        <v>1</v>
      </c>
      <c r="K54" s="10">
        <v>0</v>
      </c>
      <c r="L54" s="10"/>
      <c r="M54" s="9">
        <v>0</v>
      </c>
      <c r="N54" s="9"/>
      <c r="O54" s="10">
        <v>2</v>
      </c>
      <c r="P54" s="10"/>
      <c r="Q54" s="9">
        <v>1</v>
      </c>
      <c r="R54" s="9"/>
      <c r="S54" s="10">
        <v>0</v>
      </c>
      <c r="T54" s="10"/>
      <c r="U54" s="9"/>
      <c r="V54" s="9">
        <v>0</v>
      </c>
      <c r="W54" s="10"/>
      <c r="X54" s="10">
        <v>2</v>
      </c>
      <c r="Y54" s="9"/>
      <c r="Z54" s="9">
        <v>0</v>
      </c>
      <c r="AA54" s="11">
        <f t="shared" si="1"/>
        <v>6</v>
      </c>
    </row>
    <row r="55" spans="1:27" ht="30" customHeight="1" x14ac:dyDescent="0.25">
      <c r="A55" s="4" t="str">
        <f t="shared" si="8"/>
        <v>Московский</v>
      </c>
      <c r="B55" s="12" t="str">
        <f t="shared" si="8"/>
        <v>ГБОУ СОШ №537</v>
      </c>
      <c r="C55" s="6">
        <f t="shared" si="8"/>
        <v>11537</v>
      </c>
      <c r="D55" s="6" t="str">
        <f t="shared" si="8"/>
        <v>СОШ</v>
      </c>
      <c r="E55" s="8" t="str">
        <f t="shared" si="8"/>
        <v>3б</v>
      </c>
      <c r="F55" s="8">
        <f t="shared" si="8"/>
        <v>86</v>
      </c>
      <c r="G55" s="8">
        <f t="shared" si="8"/>
        <v>73</v>
      </c>
      <c r="H55" s="8">
        <f t="shared" si="3"/>
        <v>11537052</v>
      </c>
      <c r="I55" s="9"/>
      <c r="J55" s="9">
        <v>2</v>
      </c>
      <c r="K55" s="10">
        <v>1</v>
      </c>
      <c r="L55" s="10"/>
      <c r="M55" s="9">
        <v>1</v>
      </c>
      <c r="N55" s="9"/>
      <c r="O55" s="10"/>
      <c r="P55" s="10">
        <v>2</v>
      </c>
      <c r="Q55" s="9">
        <v>2</v>
      </c>
      <c r="R55" s="9"/>
      <c r="S55" s="10">
        <v>1</v>
      </c>
      <c r="T55" s="10"/>
      <c r="U55" s="9"/>
      <c r="V55" s="9">
        <v>0</v>
      </c>
      <c r="W55" s="10">
        <v>2</v>
      </c>
      <c r="X55" s="10"/>
      <c r="Y55" s="9">
        <v>0</v>
      </c>
      <c r="Z55" s="9"/>
      <c r="AA55" s="11">
        <f t="shared" si="1"/>
        <v>11</v>
      </c>
    </row>
    <row r="56" spans="1:27" ht="30" customHeight="1" x14ac:dyDescent="0.25">
      <c r="A56" s="4" t="str">
        <f t="shared" si="8"/>
        <v>Московский</v>
      </c>
      <c r="B56" s="12" t="str">
        <f t="shared" si="8"/>
        <v>ГБОУ СОШ №537</v>
      </c>
      <c r="C56" s="6">
        <f t="shared" si="8"/>
        <v>11537</v>
      </c>
      <c r="D56" s="6" t="str">
        <f t="shared" si="8"/>
        <v>СОШ</v>
      </c>
      <c r="E56" s="13" t="s">
        <v>25</v>
      </c>
      <c r="F56" s="8">
        <v>86</v>
      </c>
      <c r="G56" s="8">
        <v>73</v>
      </c>
      <c r="H56" s="8">
        <f t="shared" si="3"/>
        <v>11537053</v>
      </c>
      <c r="I56" s="9">
        <v>2</v>
      </c>
      <c r="J56" s="9"/>
      <c r="K56" s="10">
        <v>1</v>
      </c>
      <c r="L56" s="10"/>
      <c r="M56" s="9">
        <v>1</v>
      </c>
      <c r="N56" s="9"/>
      <c r="O56" s="10"/>
      <c r="P56" s="10">
        <v>2</v>
      </c>
      <c r="Q56" s="9">
        <v>1</v>
      </c>
      <c r="R56" s="9"/>
      <c r="S56" s="10">
        <v>0</v>
      </c>
      <c r="T56" s="10"/>
      <c r="U56" s="9"/>
      <c r="V56" s="9">
        <v>1</v>
      </c>
      <c r="W56" s="10"/>
      <c r="X56" s="10">
        <v>2</v>
      </c>
      <c r="Y56" s="9">
        <v>0</v>
      </c>
      <c r="Z56" s="9"/>
      <c r="AA56" s="11">
        <f>IF(COUNTBLANK(I56:Z56)&lt;=9,SUM(I56:Z56),"Не писал")</f>
        <v>10</v>
      </c>
    </row>
    <row r="57" spans="1:27" ht="30" customHeight="1" x14ac:dyDescent="0.25">
      <c r="A57" s="4" t="str">
        <f t="shared" si="8"/>
        <v>Московский</v>
      </c>
      <c r="B57" s="12" t="str">
        <f t="shared" si="8"/>
        <v>ГБОУ СОШ №537</v>
      </c>
      <c r="C57" s="6">
        <f t="shared" si="8"/>
        <v>11537</v>
      </c>
      <c r="D57" s="6" t="str">
        <f t="shared" si="8"/>
        <v>СОШ</v>
      </c>
      <c r="E57" s="8" t="str">
        <f t="shared" si="8"/>
        <v>3в</v>
      </c>
      <c r="F57" s="8">
        <f t="shared" si="8"/>
        <v>86</v>
      </c>
      <c r="G57" s="8">
        <v>73</v>
      </c>
      <c r="H57" s="8">
        <f t="shared" si="3"/>
        <v>11537054</v>
      </c>
      <c r="I57" s="9"/>
      <c r="J57" s="9">
        <v>1</v>
      </c>
      <c r="K57" s="10"/>
      <c r="L57" s="10">
        <v>1</v>
      </c>
      <c r="M57" s="9">
        <v>0</v>
      </c>
      <c r="N57" s="9"/>
      <c r="O57" s="10">
        <v>2</v>
      </c>
      <c r="P57" s="10"/>
      <c r="Q57" s="9">
        <v>2</v>
      </c>
      <c r="R57" s="9"/>
      <c r="S57" s="10"/>
      <c r="T57" s="10">
        <v>1</v>
      </c>
      <c r="U57" s="9">
        <v>0</v>
      </c>
      <c r="V57" s="9"/>
      <c r="W57" s="10">
        <v>2</v>
      </c>
      <c r="X57" s="10"/>
      <c r="Y57" s="9">
        <v>1</v>
      </c>
      <c r="Z57" s="9"/>
      <c r="AA57" s="11">
        <f t="shared" ref="AA57:AA76" si="9">IF(COUNTBLANK(I57:Z57)&lt;=9,SUM(I57:Z57),"Не писал")</f>
        <v>10</v>
      </c>
    </row>
    <row r="58" spans="1:27" ht="30" customHeight="1" x14ac:dyDescent="0.25">
      <c r="A58" s="4" t="str">
        <f t="shared" si="8"/>
        <v>Московский</v>
      </c>
      <c r="B58" s="12" t="str">
        <f t="shared" si="8"/>
        <v>ГБОУ СОШ №537</v>
      </c>
      <c r="C58" s="6">
        <f t="shared" si="8"/>
        <v>11537</v>
      </c>
      <c r="D58" s="6" t="str">
        <f t="shared" si="8"/>
        <v>СОШ</v>
      </c>
      <c r="E58" s="8" t="str">
        <f t="shared" si="8"/>
        <v>3в</v>
      </c>
      <c r="F58" s="8">
        <f t="shared" si="8"/>
        <v>86</v>
      </c>
      <c r="G58" s="8">
        <f t="shared" si="8"/>
        <v>73</v>
      </c>
      <c r="H58" s="8">
        <f t="shared" si="3"/>
        <v>11537055</v>
      </c>
      <c r="I58" s="9">
        <v>0</v>
      </c>
      <c r="J58" s="9"/>
      <c r="K58" s="10">
        <v>0</v>
      </c>
      <c r="L58" s="10"/>
      <c r="M58" s="9">
        <v>1</v>
      </c>
      <c r="N58" s="9"/>
      <c r="O58" s="10"/>
      <c r="P58" s="10">
        <v>0</v>
      </c>
      <c r="Q58" s="9">
        <v>0</v>
      </c>
      <c r="R58" s="9"/>
      <c r="S58" s="10">
        <v>0</v>
      </c>
      <c r="T58" s="10"/>
      <c r="U58" s="9">
        <v>1</v>
      </c>
      <c r="V58" s="9"/>
      <c r="W58" s="10">
        <v>1</v>
      </c>
      <c r="X58" s="10"/>
      <c r="Y58" s="9">
        <v>0</v>
      </c>
      <c r="Z58" s="9"/>
      <c r="AA58" s="11">
        <f t="shared" si="9"/>
        <v>3</v>
      </c>
    </row>
    <row r="59" spans="1:27" ht="30" customHeight="1" x14ac:dyDescent="0.25">
      <c r="A59" s="4" t="str">
        <f t="shared" si="8"/>
        <v>Московский</v>
      </c>
      <c r="B59" s="12" t="str">
        <f t="shared" si="8"/>
        <v>ГБОУ СОШ №537</v>
      </c>
      <c r="C59" s="6">
        <f t="shared" si="8"/>
        <v>11537</v>
      </c>
      <c r="D59" s="6" t="str">
        <f t="shared" si="8"/>
        <v>СОШ</v>
      </c>
      <c r="E59" s="8" t="str">
        <f t="shared" si="8"/>
        <v>3в</v>
      </c>
      <c r="F59" s="8">
        <f t="shared" si="8"/>
        <v>86</v>
      </c>
      <c r="G59" s="8">
        <f t="shared" si="8"/>
        <v>73</v>
      </c>
      <c r="H59" s="8">
        <f t="shared" si="3"/>
        <v>11537056</v>
      </c>
      <c r="I59" s="9"/>
      <c r="J59" s="9">
        <v>2</v>
      </c>
      <c r="K59" s="10">
        <v>1</v>
      </c>
      <c r="L59" s="10"/>
      <c r="M59" s="9">
        <v>1</v>
      </c>
      <c r="N59" s="9"/>
      <c r="O59" s="10"/>
      <c r="P59" s="10">
        <v>2</v>
      </c>
      <c r="Q59" s="9">
        <v>2</v>
      </c>
      <c r="R59" s="9"/>
      <c r="S59" s="10">
        <v>0</v>
      </c>
      <c r="T59" s="10"/>
      <c r="U59" s="9">
        <v>0</v>
      </c>
      <c r="V59" s="9"/>
      <c r="W59" s="10"/>
      <c r="X59" s="10">
        <v>2</v>
      </c>
      <c r="Y59" s="9"/>
      <c r="Z59" s="9">
        <v>1</v>
      </c>
      <c r="AA59" s="11">
        <f t="shared" si="9"/>
        <v>11</v>
      </c>
    </row>
    <row r="60" spans="1:27" ht="30" customHeight="1" x14ac:dyDescent="0.25">
      <c r="A60" s="4" t="str">
        <f t="shared" si="8"/>
        <v>Московский</v>
      </c>
      <c r="B60" s="12" t="str">
        <f t="shared" si="8"/>
        <v>ГБОУ СОШ №537</v>
      </c>
      <c r="C60" s="6">
        <f t="shared" si="8"/>
        <v>11537</v>
      </c>
      <c r="D60" s="6" t="str">
        <f t="shared" si="8"/>
        <v>СОШ</v>
      </c>
      <c r="E60" s="8" t="str">
        <f t="shared" si="8"/>
        <v>3в</v>
      </c>
      <c r="F60" s="8">
        <f t="shared" si="8"/>
        <v>86</v>
      </c>
      <c r="G60" s="8">
        <f t="shared" si="8"/>
        <v>73</v>
      </c>
      <c r="H60" s="8">
        <f t="shared" si="3"/>
        <v>11537057</v>
      </c>
      <c r="I60" s="9"/>
      <c r="J60" s="9">
        <v>2</v>
      </c>
      <c r="K60" s="10">
        <v>1</v>
      </c>
      <c r="L60" s="10"/>
      <c r="M60" s="9">
        <v>1</v>
      </c>
      <c r="N60" s="9"/>
      <c r="O60" s="10">
        <v>2</v>
      </c>
      <c r="P60" s="10"/>
      <c r="Q60" s="9">
        <v>2</v>
      </c>
      <c r="R60" s="9"/>
      <c r="S60" s="10">
        <v>0</v>
      </c>
      <c r="T60" s="10"/>
      <c r="U60" s="9"/>
      <c r="V60" s="9">
        <v>0</v>
      </c>
      <c r="W60" s="10">
        <v>2</v>
      </c>
      <c r="X60" s="10"/>
      <c r="Y60" s="9"/>
      <c r="Z60" s="9">
        <v>1</v>
      </c>
      <c r="AA60" s="11">
        <f t="shared" si="9"/>
        <v>11</v>
      </c>
    </row>
    <row r="61" spans="1:27" ht="30" customHeight="1" x14ac:dyDescent="0.25">
      <c r="A61" s="4" t="str">
        <f t="shared" si="8"/>
        <v>Московский</v>
      </c>
      <c r="B61" s="12" t="str">
        <f t="shared" si="8"/>
        <v>ГБОУ СОШ №537</v>
      </c>
      <c r="C61" s="6">
        <f t="shared" si="8"/>
        <v>11537</v>
      </c>
      <c r="D61" s="6" t="str">
        <f t="shared" si="8"/>
        <v>СОШ</v>
      </c>
      <c r="E61" s="8" t="str">
        <f t="shared" si="8"/>
        <v>3в</v>
      </c>
      <c r="F61" s="8">
        <f t="shared" si="8"/>
        <v>86</v>
      </c>
      <c r="G61" s="8">
        <f t="shared" si="8"/>
        <v>73</v>
      </c>
      <c r="H61" s="8">
        <f t="shared" si="3"/>
        <v>11537058</v>
      </c>
      <c r="I61" s="9">
        <v>0</v>
      </c>
      <c r="J61" s="9"/>
      <c r="K61" s="10"/>
      <c r="L61" s="10">
        <v>1</v>
      </c>
      <c r="M61" s="9">
        <v>0</v>
      </c>
      <c r="N61" s="9"/>
      <c r="O61" s="10"/>
      <c r="P61" s="10">
        <v>1</v>
      </c>
      <c r="Q61" s="9">
        <v>1</v>
      </c>
      <c r="R61" s="9"/>
      <c r="S61" s="10">
        <v>1</v>
      </c>
      <c r="T61" s="10"/>
      <c r="U61" s="9"/>
      <c r="V61" s="9">
        <v>1</v>
      </c>
      <c r="W61" s="10"/>
      <c r="X61" s="10">
        <v>2</v>
      </c>
      <c r="Y61" s="9">
        <v>0</v>
      </c>
      <c r="Z61" s="9"/>
      <c r="AA61" s="11">
        <f t="shared" si="9"/>
        <v>7</v>
      </c>
    </row>
    <row r="62" spans="1:27" ht="30" customHeight="1" x14ac:dyDescent="0.25">
      <c r="A62" s="4" t="str">
        <f t="shared" si="8"/>
        <v>Московский</v>
      </c>
      <c r="B62" s="12" t="str">
        <f t="shared" si="8"/>
        <v>ГБОУ СОШ №537</v>
      </c>
      <c r="C62" s="6">
        <f t="shared" si="8"/>
        <v>11537</v>
      </c>
      <c r="D62" s="6" t="str">
        <f t="shared" si="8"/>
        <v>СОШ</v>
      </c>
      <c r="E62" s="8" t="str">
        <f t="shared" si="8"/>
        <v>3в</v>
      </c>
      <c r="F62" s="8">
        <f t="shared" si="8"/>
        <v>86</v>
      </c>
      <c r="G62" s="8">
        <f t="shared" si="8"/>
        <v>73</v>
      </c>
      <c r="H62" s="8">
        <f t="shared" si="3"/>
        <v>11537059</v>
      </c>
      <c r="I62" s="9"/>
      <c r="J62" s="9">
        <v>0</v>
      </c>
      <c r="K62" s="10"/>
      <c r="L62" s="10">
        <v>1</v>
      </c>
      <c r="M62" s="9">
        <v>0</v>
      </c>
      <c r="N62" s="9"/>
      <c r="O62" s="10">
        <v>1</v>
      </c>
      <c r="P62" s="10"/>
      <c r="Q62" s="9">
        <v>1</v>
      </c>
      <c r="R62" s="9"/>
      <c r="S62" s="10">
        <v>0</v>
      </c>
      <c r="T62" s="10"/>
      <c r="U62" s="9">
        <v>0</v>
      </c>
      <c r="V62" s="9"/>
      <c r="W62" s="10">
        <v>0</v>
      </c>
      <c r="X62" s="10"/>
      <c r="Y62" s="9">
        <v>1</v>
      </c>
      <c r="Z62" s="9"/>
      <c r="AA62" s="11">
        <f t="shared" si="9"/>
        <v>4</v>
      </c>
    </row>
    <row r="63" spans="1:27" ht="30" customHeight="1" x14ac:dyDescent="0.25">
      <c r="A63" s="4" t="str">
        <f t="shared" si="8"/>
        <v>Московский</v>
      </c>
      <c r="B63" s="12" t="str">
        <f t="shared" si="8"/>
        <v>ГБОУ СОШ №537</v>
      </c>
      <c r="C63" s="6">
        <f t="shared" si="8"/>
        <v>11537</v>
      </c>
      <c r="D63" s="6" t="str">
        <f t="shared" si="8"/>
        <v>СОШ</v>
      </c>
      <c r="E63" s="8" t="str">
        <f t="shared" si="8"/>
        <v>3в</v>
      </c>
      <c r="F63" s="8">
        <f t="shared" si="8"/>
        <v>86</v>
      </c>
      <c r="G63" s="8">
        <f t="shared" si="8"/>
        <v>73</v>
      </c>
      <c r="H63" s="8">
        <f t="shared" si="3"/>
        <v>11537060</v>
      </c>
      <c r="I63" s="9"/>
      <c r="J63" s="9">
        <v>2</v>
      </c>
      <c r="K63" s="10"/>
      <c r="L63" s="10">
        <v>1</v>
      </c>
      <c r="M63" s="9">
        <v>1</v>
      </c>
      <c r="N63" s="9"/>
      <c r="O63" s="10"/>
      <c r="P63" s="10">
        <v>2</v>
      </c>
      <c r="Q63" s="9"/>
      <c r="R63" s="9">
        <v>2</v>
      </c>
      <c r="S63" s="10">
        <v>1</v>
      </c>
      <c r="T63" s="10"/>
      <c r="U63" s="9"/>
      <c r="V63" s="9">
        <v>0</v>
      </c>
      <c r="W63" s="10"/>
      <c r="X63" s="10">
        <v>0</v>
      </c>
      <c r="Y63" s="9">
        <v>1</v>
      </c>
      <c r="Z63" s="9"/>
      <c r="AA63" s="11">
        <f t="shared" si="9"/>
        <v>10</v>
      </c>
    </row>
    <row r="64" spans="1:27" ht="30" customHeight="1" x14ac:dyDescent="0.25">
      <c r="A64" s="4" t="str">
        <f t="shared" si="8"/>
        <v>Московский</v>
      </c>
      <c r="B64" s="12" t="str">
        <f t="shared" si="8"/>
        <v>ГБОУ СОШ №537</v>
      </c>
      <c r="C64" s="6">
        <f t="shared" si="8"/>
        <v>11537</v>
      </c>
      <c r="D64" s="6" t="str">
        <f t="shared" si="8"/>
        <v>СОШ</v>
      </c>
      <c r="E64" s="8" t="str">
        <f t="shared" si="8"/>
        <v>3в</v>
      </c>
      <c r="F64" s="8">
        <f t="shared" si="8"/>
        <v>86</v>
      </c>
      <c r="G64" s="8">
        <f t="shared" si="8"/>
        <v>73</v>
      </c>
      <c r="H64" s="8">
        <f t="shared" si="3"/>
        <v>11537061</v>
      </c>
      <c r="I64" s="9">
        <v>2</v>
      </c>
      <c r="J64" s="9"/>
      <c r="K64" s="10">
        <v>1</v>
      </c>
      <c r="L64" s="10"/>
      <c r="M64" s="9">
        <v>1</v>
      </c>
      <c r="N64" s="9"/>
      <c r="O64" s="10"/>
      <c r="P64" s="10">
        <v>1</v>
      </c>
      <c r="Q64" s="9">
        <v>2</v>
      </c>
      <c r="R64" s="9"/>
      <c r="S64" s="10">
        <v>1</v>
      </c>
      <c r="T64" s="10"/>
      <c r="U64" s="9"/>
      <c r="V64" s="9">
        <v>0</v>
      </c>
      <c r="W64" s="10">
        <v>0</v>
      </c>
      <c r="X64" s="10"/>
      <c r="Y64" s="9">
        <v>0</v>
      </c>
      <c r="Z64" s="9"/>
      <c r="AA64" s="11">
        <f t="shared" si="9"/>
        <v>8</v>
      </c>
    </row>
    <row r="65" spans="1:27" ht="30" customHeight="1" x14ac:dyDescent="0.25">
      <c r="A65" s="4" t="str">
        <f t="shared" si="8"/>
        <v>Московский</v>
      </c>
      <c r="B65" s="12" t="str">
        <f t="shared" si="8"/>
        <v>ГБОУ СОШ №537</v>
      </c>
      <c r="C65" s="6">
        <f t="shared" si="8"/>
        <v>11537</v>
      </c>
      <c r="D65" s="6" t="str">
        <f t="shared" si="8"/>
        <v>СОШ</v>
      </c>
      <c r="E65" s="8" t="str">
        <f t="shared" si="8"/>
        <v>3в</v>
      </c>
      <c r="F65" s="8">
        <f t="shared" si="8"/>
        <v>86</v>
      </c>
      <c r="G65" s="8">
        <f t="shared" si="8"/>
        <v>73</v>
      </c>
      <c r="H65" s="8">
        <f t="shared" si="3"/>
        <v>11537062</v>
      </c>
      <c r="I65" s="9">
        <v>1</v>
      </c>
      <c r="J65" s="9"/>
      <c r="K65" s="10">
        <v>1</v>
      </c>
      <c r="L65" s="10"/>
      <c r="M65" s="9">
        <v>1</v>
      </c>
      <c r="N65" s="9"/>
      <c r="O65" s="10">
        <v>2</v>
      </c>
      <c r="P65" s="10"/>
      <c r="Q65" s="9">
        <v>1</v>
      </c>
      <c r="R65" s="9"/>
      <c r="S65" s="10">
        <v>0</v>
      </c>
      <c r="T65" s="10"/>
      <c r="U65" s="9"/>
      <c r="V65" s="9">
        <v>0</v>
      </c>
      <c r="W65" s="10">
        <v>2</v>
      </c>
      <c r="X65" s="10"/>
      <c r="Y65" s="9"/>
      <c r="Z65" s="9">
        <v>1</v>
      </c>
      <c r="AA65" s="11">
        <f t="shared" si="9"/>
        <v>9</v>
      </c>
    </row>
    <row r="66" spans="1:27" ht="30" customHeight="1" x14ac:dyDescent="0.25">
      <c r="A66" s="4" t="str">
        <f t="shared" si="8"/>
        <v>Московский</v>
      </c>
      <c r="B66" s="12" t="str">
        <f t="shared" si="8"/>
        <v>ГБОУ СОШ №537</v>
      </c>
      <c r="C66" s="6">
        <f t="shared" si="8"/>
        <v>11537</v>
      </c>
      <c r="D66" s="6" t="str">
        <f t="shared" si="8"/>
        <v>СОШ</v>
      </c>
      <c r="E66" s="8" t="str">
        <f t="shared" si="8"/>
        <v>3в</v>
      </c>
      <c r="F66" s="8">
        <f t="shared" si="8"/>
        <v>86</v>
      </c>
      <c r="G66" s="8">
        <f t="shared" si="8"/>
        <v>73</v>
      </c>
      <c r="H66" s="8">
        <f t="shared" si="3"/>
        <v>11537063</v>
      </c>
      <c r="I66" s="9"/>
      <c r="J66" s="9">
        <v>1</v>
      </c>
      <c r="K66" s="10">
        <v>0</v>
      </c>
      <c r="L66" s="10"/>
      <c r="M66" s="9">
        <v>1</v>
      </c>
      <c r="N66" s="9"/>
      <c r="O66" s="10">
        <v>2</v>
      </c>
      <c r="P66" s="10"/>
      <c r="Q66" s="9"/>
      <c r="R66" s="9">
        <v>1</v>
      </c>
      <c r="S66" s="10">
        <v>0</v>
      </c>
      <c r="T66" s="10"/>
      <c r="U66" s="9"/>
      <c r="V66" s="9">
        <v>0</v>
      </c>
      <c r="W66" s="10">
        <v>2</v>
      </c>
      <c r="X66" s="10"/>
      <c r="Y66" s="9"/>
      <c r="Z66" s="9">
        <v>1</v>
      </c>
      <c r="AA66" s="11">
        <f t="shared" si="9"/>
        <v>8</v>
      </c>
    </row>
    <row r="67" spans="1:27" ht="30" customHeight="1" x14ac:dyDescent="0.25">
      <c r="A67" s="4" t="str">
        <f t="shared" si="8"/>
        <v>Московский</v>
      </c>
      <c r="B67" s="12" t="str">
        <f t="shared" si="8"/>
        <v>ГБОУ СОШ №537</v>
      </c>
      <c r="C67" s="6">
        <f t="shared" si="8"/>
        <v>11537</v>
      </c>
      <c r="D67" s="6" t="str">
        <f t="shared" si="8"/>
        <v>СОШ</v>
      </c>
      <c r="E67" s="8" t="str">
        <f t="shared" si="8"/>
        <v>3в</v>
      </c>
      <c r="F67" s="8">
        <f t="shared" si="8"/>
        <v>86</v>
      </c>
      <c r="G67" s="8">
        <f t="shared" si="8"/>
        <v>73</v>
      </c>
      <c r="H67" s="8">
        <f t="shared" si="3"/>
        <v>11537064</v>
      </c>
      <c r="I67" s="9">
        <v>0</v>
      </c>
      <c r="J67" s="9"/>
      <c r="K67" s="10"/>
      <c r="L67" s="10">
        <v>1</v>
      </c>
      <c r="M67" s="9">
        <v>1</v>
      </c>
      <c r="N67" s="9"/>
      <c r="O67" s="10">
        <v>2</v>
      </c>
      <c r="P67" s="10"/>
      <c r="Q67" s="9"/>
      <c r="R67" s="9">
        <v>1</v>
      </c>
      <c r="S67" s="10">
        <v>0</v>
      </c>
      <c r="T67" s="10"/>
      <c r="U67" s="9">
        <v>0</v>
      </c>
      <c r="V67" s="9"/>
      <c r="W67" s="10">
        <v>2</v>
      </c>
      <c r="X67" s="10"/>
      <c r="Y67" s="9"/>
      <c r="Z67" s="9">
        <v>1</v>
      </c>
      <c r="AA67" s="11">
        <f t="shared" si="9"/>
        <v>8</v>
      </c>
    </row>
    <row r="68" spans="1:27" ht="30" customHeight="1" x14ac:dyDescent="0.25">
      <c r="A68" s="4" t="str">
        <f t="shared" si="8"/>
        <v>Московский</v>
      </c>
      <c r="B68" s="12" t="str">
        <f t="shared" si="8"/>
        <v>ГБОУ СОШ №537</v>
      </c>
      <c r="C68" s="6">
        <f t="shared" si="8"/>
        <v>11537</v>
      </c>
      <c r="D68" s="6" t="str">
        <f t="shared" si="8"/>
        <v>СОШ</v>
      </c>
      <c r="E68" s="8" t="str">
        <f t="shared" si="8"/>
        <v>3в</v>
      </c>
      <c r="F68" s="8">
        <f t="shared" si="8"/>
        <v>86</v>
      </c>
      <c r="G68" s="8">
        <f t="shared" si="8"/>
        <v>73</v>
      </c>
      <c r="H68" s="8">
        <f t="shared" si="3"/>
        <v>11537065</v>
      </c>
      <c r="I68" s="9">
        <v>1</v>
      </c>
      <c r="J68" s="9"/>
      <c r="K68" s="10"/>
      <c r="L68" s="10">
        <v>1</v>
      </c>
      <c r="M68" s="9"/>
      <c r="N68" s="9">
        <v>1</v>
      </c>
      <c r="O68" s="10"/>
      <c r="P68" s="10">
        <v>2</v>
      </c>
      <c r="Q68" s="9">
        <v>1</v>
      </c>
      <c r="R68" s="9"/>
      <c r="S68" s="10">
        <v>0</v>
      </c>
      <c r="T68" s="10"/>
      <c r="U68" s="9">
        <v>0</v>
      </c>
      <c r="V68" s="9"/>
      <c r="W68" s="10"/>
      <c r="X68" s="10">
        <v>1</v>
      </c>
      <c r="Y68" s="9"/>
      <c r="Z68" s="9">
        <v>1</v>
      </c>
      <c r="AA68" s="11">
        <f t="shared" si="9"/>
        <v>8</v>
      </c>
    </row>
    <row r="69" spans="1:27" ht="30" customHeight="1" x14ac:dyDescent="0.25">
      <c r="A69" s="4" t="str">
        <f t="shared" si="8"/>
        <v>Московский</v>
      </c>
      <c r="B69" s="12" t="str">
        <f t="shared" si="8"/>
        <v>ГБОУ СОШ №537</v>
      </c>
      <c r="C69" s="6">
        <f t="shared" si="8"/>
        <v>11537</v>
      </c>
      <c r="D69" s="6" t="str">
        <f t="shared" si="8"/>
        <v>СОШ</v>
      </c>
      <c r="E69" s="8" t="str">
        <f t="shared" si="8"/>
        <v>3в</v>
      </c>
      <c r="F69" s="8">
        <f t="shared" si="8"/>
        <v>86</v>
      </c>
      <c r="G69" s="8">
        <f t="shared" si="8"/>
        <v>73</v>
      </c>
      <c r="H69" s="8">
        <f t="shared" si="3"/>
        <v>11537066</v>
      </c>
      <c r="I69" s="9">
        <v>1</v>
      </c>
      <c r="J69" s="9"/>
      <c r="K69" s="10"/>
      <c r="L69" s="10">
        <v>0</v>
      </c>
      <c r="M69" s="9">
        <v>0</v>
      </c>
      <c r="N69" s="9"/>
      <c r="O69" s="10">
        <v>2</v>
      </c>
      <c r="P69" s="10"/>
      <c r="Q69" s="9">
        <v>1</v>
      </c>
      <c r="R69" s="9"/>
      <c r="S69" s="10">
        <v>0</v>
      </c>
      <c r="T69" s="10"/>
      <c r="U69" s="9">
        <v>0</v>
      </c>
      <c r="V69" s="9"/>
      <c r="W69" s="10">
        <v>1</v>
      </c>
      <c r="X69" s="10"/>
      <c r="Y69" s="9">
        <v>0</v>
      </c>
      <c r="Z69" s="9"/>
      <c r="AA69" s="11">
        <f t="shared" si="9"/>
        <v>5</v>
      </c>
    </row>
    <row r="70" spans="1:27" ht="30" customHeight="1" x14ac:dyDescent="0.25">
      <c r="A70" s="4" t="str">
        <f t="shared" ref="A70:G76" si="10">A69</f>
        <v>Московский</v>
      </c>
      <c r="B70" s="12" t="str">
        <f t="shared" si="10"/>
        <v>ГБОУ СОШ №537</v>
      </c>
      <c r="C70" s="6">
        <f t="shared" si="10"/>
        <v>11537</v>
      </c>
      <c r="D70" s="6" t="str">
        <f t="shared" si="10"/>
        <v>СОШ</v>
      </c>
      <c r="E70" s="8" t="str">
        <f t="shared" si="10"/>
        <v>3в</v>
      </c>
      <c r="F70" s="8">
        <f t="shared" si="10"/>
        <v>86</v>
      </c>
      <c r="G70" s="8">
        <f t="shared" si="10"/>
        <v>73</v>
      </c>
      <c r="H70" s="8">
        <f t="shared" ref="H70:H76" si="11">H69+1</f>
        <v>11537067</v>
      </c>
      <c r="I70" s="9"/>
      <c r="J70" s="9">
        <v>2</v>
      </c>
      <c r="K70" s="10">
        <v>1</v>
      </c>
      <c r="L70" s="10"/>
      <c r="M70" s="9">
        <v>0</v>
      </c>
      <c r="N70" s="9"/>
      <c r="O70" s="10">
        <v>2</v>
      </c>
      <c r="P70" s="10"/>
      <c r="Q70" s="9"/>
      <c r="R70" s="9">
        <v>1</v>
      </c>
      <c r="S70" s="10">
        <v>0</v>
      </c>
      <c r="T70" s="10"/>
      <c r="U70" s="9">
        <v>0</v>
      </c>
      <c r="V70" s="9"/>
      <c r="W70" s="10">
        <v>2</v>
      </c>
      <c r="X70" s="10"/>
      <c r="Y70" s="9">
        <v>0</v>
      </c>
      <c r="Z70" s="9"/>
      <c r="AA70" s="11">
        <f t="shared" si="9"/>
        <v>8</v>
      </c>
    </row>
    <row r="71" spans="1:27" ht="30" customHeight="1" x14ac:dyDescent="0.25">
      <c r="A71" s="4" t="str">
        <f t="shared" si="10"/>
        <v>Московский</v>
      </c>
      <c r="B71" s="12" t="str">
        <f t="shared" si="10"/>
        <v>ГБОУ СОШ №537</v>
      </c>
      <c r="C71" s="6">
        <f t="shared" si="10"/>
        <v>11537</v>
      </c>
      <c r="D71" s="6" t="str">
        <f t="shared" si="10"/>
        <v>СОШ</v>
      </c>
      <c r="E71" s="8" t="str">
        <f t="shared" si="10"/>
        <v>3в</v>
      </c>
      <c r="F71" s="8">
        <f t="shared" si="10"/>
        <v>86</v>
      </c>
      <c r="G71" s="8">
        <f t="shared" si="10"/>
        <v>73</v>
      </c>
      <c r="H71" s="8">
        <f t="shared" si="11"/>
        <v>11537068</v>
      </c>
      <c r="I71" s="9"/>
      <c r="J71" s="9">
        <v>2</v>
      </c>
      <c r="K71" s="10">
        <v>1</v>
      </c>
      <c r="L71" s="10"/>
      <c r="M71" s="9">
        <v>1</v>
      </c>
      <c r="N71" s="9"/>
      <c r="O71" s="10"/>
      <c r="P71" s="10">
        <v>1</v>
      </c>
      <c r="Q71" s="9"/>
      <c r="R71" s="9">
        <v>1</v>
      </c>
      <c r="S71" s="10">
        <v>1</v>
      </c>
      <c r="T71" s="10"/>
      <c r="U71" s="9"/>
      <c r="V71" s="9">
        <v>0</v>
      </c>
      <c r="W71" s="10">
        <v>0</v>
      </c>
      <c r="X71" s="10"/>
      <c r="Y71" s="9"/>
      <c r="Z71" s="9">
        <v>1</v>
      </c>
      <c r="AA71" s="11">
        <f t="shared" si="9"/>
        <v>8</v>
      </c>
    </row>
    <row r="72" spans="1:27" ht="30" customHeight="1" x14ac:dyDescent="0.25">
      <c r="A72" s="4" t="str">
        <f t="shared" si="10"/>
        <v>Московский</v>
      </c>
      <c r="B72" s="12" t="str">
        <f t="shared" si="10"/>
        <v>ГБОУ СОШ №537</v>
      </c>
      <c r="C72" s="6">
        <f t="shared" si="10"/>
        <v>11537</v>
      </c>
      <c r="D72" s="6" t="str">
        <f t="shared" si="10"/>
        <v>СОШ</v>
      </c>
      <c r="E72" s="8" t="str">
        <f t="shared" si="10"/>
        <v>3в</v>
      </c>
      <c r="F72" s="8">
        <f t="shared" si="10"/>
        <v>86</v>
      </c>
      <c r="G72" s="8">
        <f t="shared" si="10"/>
        <v>73</v>
      </c>
      <c r="H72" s="8">
        <f t="shared" si="11"/>
        <v>11537069</v>
      </c>
      <c r="I72" s="9">
        <v>2</v>
      </c>
      <c r="J72" s="9"/>
      <c r="K72" s="10"/>
      <c r="L72" s="10">
        <v>1</v>
      </c>
      <c r="M72" s="9">
        <v>0</v>
      </c>
      <c r="N72" s="9"/>
      <c r="O72" s="10">
        <v>2</v>
      </c>
      <c r="P72" s="10"/>
      <c r="Q72" s="9">
        <v>2</v>
      </c>
      <c r="R72" s="9"/>
      <c r="S72" s="10">
        <v>1</v>
      </c>
      <c r="T72" s="10"/>
      <c r="U72" s="9"/>
      <c r="V72" s="9">
        <v>0</v>
      </c>
      <c r="W72" s="10"/>
      <c r="X72" s="10">
        <v>0</v>
      </c>
      <c r="Y72" s="9">
        <v>1</v>
      </c>
      <c r="Z72" s="9"/>
      <c r="AA72" s="11">
        <f t="shared" si="9"/>
        <v>9</v>
      </c>
    </row>
    <row r="73" spans="1:27" ht="30" customHeight="1" x14ac:dyDescent="0.25">
      <c r="A73" s="4" t="str">
        <f t="shared" si="10"/>
        <v>Московский</v>
      </c>
      <c r="B73" s="12" t="str">
        <f t="shared" si="10"/>
        <v>ГБОУ СОШ №537</v>
      </c>
      <c r="C73" s="6">
        <f t="shared" si="10"/>
        <v>11537</v>
      </c>
      <c r="D73" s="6" t="str">
        <f t="shared" si="10"/>
        <v>СОШ</v>
      </c>
      <c r="E73" s="8" t="str">
        <f t="shared" si="10"/>
        <v>3в</v>
      </c>
      <c r="F73" s="8">
        <f t="shared" si="10"/>
        <v>86</v>
      </c>
      <c r="G73" s="8">
        <f t="shared" si="10"/>
        <v>73</v>
      </c>
      <c r="H73" s="8">
        <f t="shared" si="11"/>
        <v>11537070</v>
      </c>
      <c r="I73" s="9">
        <v>2</v>
      </c>
      <c r="J73" s="9"/>
      <c r="K73" s="10"/>
      <c r="L73" s="10">
        <v>1</v>
      </c>
      <c r="M73" s="9">
        <v>1</v>
      </c>
      <c r="N73" s="9"/>
      <c r="O73" s="10">
        <v>2</v>
      </c>
      <c r="P73" s="10"/>
      <c r="Q73" s="9"/>
      <c r="R73" s="9">
        <v>0</v>
      </c>
      <c r="S73" s="10">
        <v>1</v>
      </c>
      <c r="T73" s="10"/>
      <c r="U73" s="9">
        <v>0</v>
      </c>
      <c r="V73" s="9"/>
      <c r="W73" s="10">
        <v>2</v>
      </c>
      <c r="X73" s="10"/>
      <c r="Y73" s="9">
        <v>1</v>
      </c>
      <c r="Z73" s="9"/>
      <c r="AA73" s="11">
        <f t="shared" si="9"/>
        <v>10</v>
      </c>
    </row>
    <row r="74" spans="1:27" ht="30" customHeight="1" x14ac:dyDescent="0.25">
      <c r="A74" s="4" t="str">
        <f t="shared" si="10"/>
        <v>Московский</v>
      </c>
      <c r="B74" s="12" t="str">
        <f t="shared" si="10"/>
        <v>ГБОУ СОШ №537</v>
      </c>
      <c r="C74" s="6">
        <f t="shared" si="10"/>
        <v>11537</v>
      </c>
      <c r="D74" s="6" t="str">
        <f t="shared" si="10"/>
        <v>СОШ</v>
      </c>
      <c r="E74" s="8" t="str">
        <f t="shared" si="10"/>
        <v>3в</v>
      </c>
      <c r="F74" s="8">
        <f t="shared" si="10"/>
        <v>86</v>
      </c>
      <c r="G74" s="8">
        <f t="shared" si="10"/>
        <v>73</v>
      </c>
      <c r="H74" s="8">
        <f t="shared" si="11"/>
        <v>11537071</v>
      </c>
      <c r="I74" s="9">
        <v>1</v>
      </c>
      <c r="J74" s="9"/>
      <c r="K74" s="10">
        <v>0</v>
      </c>
      <c r="L74" s="10"/>
      <c r="M74" s="9">
        <v>0</v>
      </c>
      <c r="N74" s="9"/>
      <c r="O74" s="10"/>
      <c r="P74" s="10">
        <v>1</v>
      </c>
      <c r="Q74" s="9">
        <v>0</v>
      </c>
      <c r="R74" s="9"/>
      <c r="S74" s="10">
        <v>0</v>
      </c>
      <c r="T74" s="10"/>
      <c r="U74" s="9"/>
      <c r="V74" s="9">
        <v>0</v>
      </c>
      <c r="W74" s="10">
        <v>2</v>
      </c>
      <c r="X74" s="10"/>
      <c r="Y74" s="9">
        <v>0</v>
      </c>
      <c r="Z74" s="9">
        <v>0</v>
      </c>
      <c r="AA74" s="11">
        <f t="shared" si="9"/>
        <v>4</v>
      </c>
    </row>
    <row r="75" spans="1:27" ht="30" customHeight="1" x14ac:dyDescent="0.25">
      <c r="A75" s="4" t="str">
        <f t="shared" si="10"/>
        <v>Московский</v>
      </c>
      <c r="B75" s="12" t="str">
        <f t="shared" si="10"/>
        <v>ГБОУ СОШ №537</v>
      </c>
      <c r="C75" s="6">
        <f t="shared" si="10"/>
        <v>11537</v>
      </c>
      <c r="D75" s="6" t="str">
        <f t="shared" si="10"/>
        <v>СОШ</v>
      </c>
      <c r="E75" s="8" t="str">
        <f t="shared" si="10"/>
        <v>3в</v>
      </c>
      <c r="F75" s="8">
        <f t="shared" si="10"/>
        <v>86</v>
      </c>
      <c r="G75" s="8">
        <f t="shared" si="10"/>
        <v>73</v>
      </c>
      <c r="H75" s="8">
        <f t="shared" si="11"/>
        <v>11537072</v>
      </c>
      <c r="I75" s="9">
        <v>1</v>
      </c>
      <c r="J75" s="9"/>
      <c r="K75" s="10">
        <v>0</v>
      </c>
      <c r="L75" s="10"/>
      <c r="M75" s="9">
        <v>0</v>
      </c>
      <c r="N75" s="9"/>
      <c r="O75" s="10"/>
      <c r="P75" s="10">
        <v>1</v>
      </c>
      <c r="Q75" s="9">
        <v>0</v>
      </c>
      <c r="R75" s="9"/>
      <c r="S75" s="10">
        <v>0</v>
      </c>
      <c r="T75" s="10"/>
      <c r="U75" s="9">
        <v>0</v>
      </c>
      <c r="V75" s="9"/>
      <c r="W75" s="10">
        <v>2</v>
      </c>
      <c r="X75" s="10"/>
      <c r="Y75" s="9"/>
      <c r="Z75" s="9">
        <v>0</v>
      </c>
      <c r="AA75" s="11">
        <f t="shared" si="9"/>
        <v>4</v>
      </c>
    </row>
    <row r="76" spans="1:27" ht="30" customHeight="1" x14ac:dyDescent="0.25">
      <c r="A76" s="4" t="str">
        <f t="shared" si="10"/>
        <v>Московский</v>
      </c>
      <c r="B76" s="12" t="str">
        <f t="shared" si="10"/>
        <v>ГБОУ СОШ №537</v>
      </c>
      <c r="C76" s="6">
        <f t="shared" si="10"/>
        <v>11537</v>
      </c>
      <c r="D76" s="6" t="str">
        <f t="shared" si="10"/>
        <v>СОШ</v>
      </c>
      <c r="E76" s="8" t="str">
        <f t="shared" si="10"/>
        <v>3в</v>
      </c>
      <c r="F76" s="8">
        <f t="shared" si="10"/>
        <v>86</v>
      </c>
      <c r="G76" s="8">
        <f t="shared" si="10"/>
        <v>73</v>
      </c>
      <c r="H76" s="8">
        <f t="shared" si="11"/>
        <v>11537073</v>
      </c>
      <c r="I76" s="9">
        <v>1</v>
      </c>
      <c r="J76" s="9"/>
      <c r="K76" s="10">
        <v>1</v>
      </c>
      <c r="L76" s="10"/>
      <c r="M76" s="9">
        <v>1</v>
      </c>
      <c r="N76" s="9"/>
      <c r="O76" s="10"/>
      <c r="P76" s="10">
        <v>1</v>
      </c>
      <c r="Q76" s="9"/>
      <c r="R76" s="9">
        <v>2</v>
      </c>
      <c r="S76" s="10"/>
      <c r="T76" s="10">
        <v>0</v>
      </c>
      <c r="U76" s="9"/>
      <c r="V76" s="9">
        <v>0</v>
      </c>
      <c r="W76" s="10">
        <v>1</v>
      </c>
      <c r="X76" s="10"/>
      <c r="Y76" s="9"/>
      <c r="Z76" s="9">
        <v>0</v>
      </c>
      <c r="AA76" s="11">
        <f t="shared" si="9"/>
        <v>7</v>
      </c>
    </row>
    <row r="77" spans="1:27" x14ac:dyDescent="0.25">
      <c r="I77" s="15">
        <f>COUNTA(I4:I76)</f>
        <v>23</v>
      </c>
      <c r="J77" s="15">
        <f t="shared" ref="J77:AA77" si="12">COUNTA(J4:J76)</f>
        <v>50</v>
      </c>
      <c r="K77" s="15">
        <f t="shared" si="12"/>
        <v>46</v>
      </c>
      <c r="L77" s="15">
        <f t="shared" si="12"/>
        <v>27</v>
      </c>
      <c r="M77" s="15">
        <f t="shared" si="12"/>
        <v>66</v>
      </c>
      <c r="N77" s="15">
        <f t="shared" si="12"/>
        <v>7</v>
      </c>
      <c r="O77" s="15">
        <f t="shared" si="12"/>
        <v>48</v>
      </c>
      <c r="P77" s="15">
        <f t="shared" si="12"/>
        <v>25</v>
      </c>
      <c r="Q77" s="15">
        <f t="shared" si="12"/>
        <v>42</v>
      </c>
      <c r="R77" s="15">
        <f t="shared" si="12"/>
        <v>31</v>
      </c>
      <c r="S77" s="15">
        <f t="shared" si="12"/>
        <v>53</v>
      </c>
      <c r="T77" s="15">
        <f t="shared" si="12"/>
        <v>20</v>
      </c>
      <c r="U77" s="15">
        <f t="shared" si="12"/>
        <v>44</v>
      </c>
      <c r="V77" s="15">
        <f t="shared" si="12"/>
        <v>29</v>
      </c>
      <c r="W77" s="15">
        <f t="shared" si="12"/>
        <v>56</v>
      </c>
      <c r="X77" s="15">
        <f t="shared" si="12"/>
        <v>17</v>
      </c>
      <c r="Y77" s="15">
        <f t="shared" si="12"/>
        <v>49</v>
      </c>
      <c r="Z77" s="15">
        <f t="shared" si="12"/>
        <v>25</v>
      </c>
      <c r="AA77" s="15">
        <f t="shared" si="12"/>
        <v>73</v>
      </c>
    </row>
    <row r="78" spans="1:27" x14ac:dyDescent="0.25">
      <c r="I78" s="92">
        <f>SUM(I4:I76)/(I77*I79)</f>
        <v>0.41304347826086957</v>
      </c>
      <c r="J78" s="92">
        <f t="shared" ref="J78:AA78" si="13">SUM(J4:J76)/(J77*J79)</f>
        <v>0.69</v>
      </c>
      <c r="K78" s="92">
        <f t="shared" si="13"/>
        <v>0.78260869565217395</v>
      </c>
      <c r="L78" s="92">
        <f t="shared" si="13"/>
        <v>0.77777777777777779</v>
      </c>
      <c r="M78" s="92">
        <f t="shared" si="13"/>
        <v>0.45454545454545453</v>
      </c>
      <c r="N78" s="92">
        <f t="shared" si="13"/>
        <v>0.42857142857142855</v>
      </c>
      <c r="O78" s="92">
        <f t="shared" si="13"/>
        <v>0.89583333333333337</v>
      </c>
      <c r="P78" s="92">
        <f t="shared" si="13"/>
        <v>0.8</v>
      </c>
      <c r="Q78" s="92">
        <f t="shared" si="13"/>
        <v>0.7142857142857143</v>
      </c>
      <c r="R78" s="92">
        <f t="shared" si="13"/>
        <v>0.70967741935483875</v>
      </c>
      <c r="S78" s="92">
        <f t="shared" si="13"/>
        <v>0.60377358490566035</v>
      </c>
      <c r="T78" s="92">
        <f t="shared" si="13"/>
        <v>0.35</v>
      </c>
      <c r="U78" s="92">
        <f t="shared" si="13"/>
        <v>0.34090909090909088</v>
      </c>
      <c r="V78" s="92">
        <f t="shared" si="13"/>
        <v>0.13793103448275862</v>
      </c>
      <c r="W78" s="92">
        <f t="shared" si="13"/>
        <v>0.8035714285714286</v>
      </c>
      <c r="X78" s="92">
        <f t="shared" si="13"/>
        <v>0.61764705882352944</v>
      </c>
      <c r="Y78" s="92">
        <f t="shared" si="13"/>
        <v>0.59183673469387754</v>
      </c>
      <c r="Z78" s="92">
        <f t="shared" si="13"/>
        <v>0.56000000000000005</v>
      </c>
      <c r="AA78" s="92">
        <f t="shared" si="13"/>
        <v>0.65331928345626977</v>
      </c>
    </row>
    <row r="79" spans="1:27" s="52" customFormat="1" x14ac:dyDescent="0.25">
      <c r="A79" s="52" t="s">
        <v>120</v>
      </c>
      <c r="E79" s="14"/>
      <c r="F79" s="14"/>
      <c r="G79" s="14"/>
      <c r="H79" s="14"/>
      <c r="I79" s="15">
        <v>2</v>
      </c>
      <c r="J79" s="15">
        <v>2</v>
      </c>
      <c r="K79" s="15">
        <v>1</v>
      </c>
      <c r="L79" s="15">
        <v>1</v>
      </c>
      <c r="M79" s="15">
        <v>1</v>
      </c>
      <c r="N79" s="15">
        <v>1</v>
      </c>
      <c r="O79" s="15">
        <v>2</v>
      </c>
      <c r="P79" s="15">
        <v>2</v>
      </c>
      <c r="Q79" s="15">
        <v>2</v>
      </c>
      <c r="R79" s="15">
        <v>2</v>
      </c>
      <c r="S79" s="86">
        <v>1</v>
      </c>
      <c r="T79" s="15">
        <v>1</v>
      </c>
      <c r="U79" s="87">
        <v>1</v>
      </c>
      <c r="V79" s="15">
        <v>1</v>
      </c>
      <c r="W79" s="15">
        <v>2</v>
      </c>
      <c r="X79" s="15">
        <v>2</v>
      </c>
      <c r="Y79" s="87">
        <v>1</v>
      </c>
      <c r="Z79" s="15">
        <v>1</v>
      </c>
      <c r="AA79" s="15">
        <v>13</v>
      </c>
    </row>
    <row r="80" spans="1:27" x14ac:dyDescent="0.25">
      <c r="I80" s="15">
        <f>SUM(I4:J76)/(73*I79)</f>
        <v>0.60273972602739723</v>
      </c>
      <c r="K80" s="15">
        <f t="shared" ref="K80:AA80" si="14">SUM(K4:L76)/(73*K79)</f>
        <v>0.78082191780821919</v>
      </c>
      <c r="M80" s="15">
        <f t="shared" si="14"/>
        <v>0.45205479452054792</v>
      </c>
      <c r="O80" s="15">
        <f t="shared" si="14"/>
        <v>0.86301369863013699</v>
      </c>
      <c r="Q80" s="15">
        <f t="shared" si="14"/>
        <v>0.71232876712328763</v>
      </c>
      <c r="S80" s="15">
        <f t="shared" si="14"/>
        <v>0.53424657534246578</v>
      </c>
      <c r="U80" s="15">
        <f t="shared" si="14"/>
        <v>0.26027397260273971</v>
      </c>
      <c r="W80" s="15">
        <f t="shared" si="14"/>
        <v>0.76027397260273977</v>
      </c>
      <c r="Y80" s="15">
        <f t="shared" si="14"/>
        <v>0.58904109589041098</v>
      </c>
      <c r="AA80" s="15">
        <f t="shared" si="14"/>
        <v>0.65331928345626977</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allowBlank="1" showErrorMessage="1" sqref="E4:G76 A4"/>
    <dataValidation operator="lessThanOrEqual" allowBlank="1" showInputMessage="1" showErrorMessage="1" sqref="H4:H76"/>
    <dataValidation type="list" allowBlank="1" showInputMessage="1" showErrorMessage="1" sqref="I4:J76 W4:X76 O4:R76">
      <formula1>балл2</formula1>
    </dataValidation>
    <dataValidation type="list" allowBlank="1" showInputMessage="1" showErrorMessage="1" sqref="K4:N76 Y4:Z76 S4:V76">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dimension ref="A1:AE47"/>
  <sheetViews>
    <sheetView showGridLines="0" topLeftCell="A28" zoomScale="80" zoomScaleNormal="80" workbookViewId="0">
      <selection activeCell="A47" sqref="A47:XFD47"/>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 min="257" max="257" width="16.5703125" customWidth="1"/>
    <col min="258" max="258" width="18.7109375" customWidth="1"/>
    <col min="259" max="259" width="9.42578125" customWidth="1"/>
    <col min="260" max="260" width="14.85546875" customWidth="1"/>
    <col min="261" max="261" width="13.85546875" customWidth="1"/>
    <col min="262" max="262" width="12.42578125" customWidth="1"/>
    <col min="263" max="264" width="15" customWidth="1"/>
    <col min="265" max="282" width="5.7109375" customWidth="1"/>
    <col min="513" max="513" width="16.5703125" customWidth="1"/>
    <col min="514" max="514" width="18.7109375" customWidth="1"/>
    <col min="515" max="515" width="9.42578125" customWidth="1"/>
    <col min="516" max="516" width="14.85546875" customWidth="1"/>
    <col min="517" max="517" width="13.85546875" customWidth="1"/>
    <col min="518" max="518" width="12.42578125" customWidth="1"/>
    <col min="519" max="520" width="15" customWidth="1"/>
    <col min="521" max="538" width="5.7109375" customWidth="1"/>
    <col min="769" max="769" width="16.5703125" customWidth="1"/>
    <col min="770" max="770" width="18.7109375" customWidth="1"/>
    <col min="771" max="771" width="9.42578125" customWidth="1"/>
    <col min="772" max="772" width="14.85546875" customWidth="1"/>
    <col min="773" max="773" width="13.85546875" customWidth="1"/>
    <col min="774" max="774" width="12.42578125" customWidth="1"/>
    <col min="775" max="776" width="15" customWidth="1"/>
    <col min="777" max="794" width="5.7109375" customWidth="1"/>
    <col min="1025" max="1025" width="16.5703125" customWidth="1"/>
    <col min="1026" max="1026" width="18.7109375" customWidth="1"/>
    <col min="1027" max="1027" width="9.42578125" customWidth="1"/>
    <col min="1028" max="1028" width="14.85546875" customWidth="1"/>
    <col min="1029" max="1029" width="13.85546875" customWidth="1"/>
    <col min="1030" max="1030" width="12.42578125" customWidth="1"/>
    <col min="1031" max="1032" width="15" customWidth="1"/>
    <col min="1033" max="1050" width="5.7109375" customWidth="1"/>
    <col min="1281" max="1281" width="16.5703125" customWidth="1"/>
    <col min="1282" max="1282" width="18.7109375" customWidth="1"/>
    <col min="1283" max="1283" width="9.42578125" customWidth="1"/>
    <col min="1284" max="1284" width="14.85546875" customWidth="1"/>
    <col min="1285" max="1285" width="13.85546875" customWidth="1"/>
    <col min="1286" max="1286" width="12.42578125" customWidth="1"/>
    <col min="1287" max="1288" width="15" customWidth="1"/>
    <col min="1289" max="1306" width="5.7109375" customWidth="1"/>
    <col min="1537" max="1537" width="16.5703125" customWidth="1"/>
    <col min="1538" max="1538" width="18.7109375" customWidth="1"/>
    <col min="1539" max="1539" width="9.42578125" customWidth="1"/>
    <col min="1540" max="1540" width="14.85546875" customWidth="1"/>
    <col min="1541" max="1541" width="13.85546875" customWidth="1"/>
    <col min="1542" max="1542" width="12.42578125" customWidth="1"/>
    <col min="1543" max="1544" width="15" customWidth="1"/>
    <col min="1545" max="1562" width="5.7109375" customWidth="1"/>
    <col min="1793" max="1793" width="16.5703125" customWidth="1"/>
    <col min="1794" max="1794" width="18.7109375" customWidth="1"/>
    <col min="1795" max="1795" width="9.42578125" customWidth="1"/>
    <col min="1796" max="1796" width="14.85546875" customWidth="1"/>
    <col min="1797" max="1797" width="13.85546875" customWidth="1"/>
    <col min="1798" max="1798" width="12.42578125" customWidth="1"/>
    <col min="1799" max="1800" width="15" customWidth="1"/>
    <col min="1801" max="1818" width="5.7109375" customWidth="1"/>
    <col min="2049" max="2049" width="16.5703125" customWidth="1"/>
    <col min="2050" max="2050" width="18.7109375" customWidth="1"/>
    <col min="2051" max="2051" width="9.42578125" customWidth="1"/>
    <col min="2052" max="2052" width="14.85546875" customWidth="1"/>
    <col min="2053" max="2053" width="13.85546875" customWidth="1"/>
    <col min="2054" max="2054" width="12.42578125" customWidth="1"/>
    <col min="2055" max="2056" width="15" customWidth="1"/>
    <col min="2057" max="2074" width="5.7109375" customWidth="1"/>
    <col min="2305" max="2305" width="16.5703125" customWidth="1"/>
    <col min="2306" max="2306" width="18.7109375" customWidth="1"/>
    <col min="2307" max="2307" width="9.42578125" customWidth="1"/>
    <col min="2308" max="2308" width="14.85546875" customWidth="1"/>
    <col min="2309" max="2309" width="13.85546875" customWidth="1"/>
    <col min="2310" max="2310" width="12.42578125" customWidth="1"/>
    <col min="2311" max="2312" width="15" customWidth="1"/>
    <col min="2313" max="2330" width="5.7109375" customWidth="1"/>
    <col min="2561" max="2561" width="16.5703125" customWidth="1"/>
    <col min="2562" max="2562" width="18.7109375" customWidth="1"/>
    <col min="2563" max="2563" width="9.42578125" customWidth="1"/>
    <col min="2564" max="2564" width="14.85546875" customWidth="1"/>
    <col min="2565" max="2565" width="13.85546875" customWidth="1"/>
    <col min="2566" max="2566" width="12.42578125" customWidth="1"/>
    <col min="2567" max="2568" width="15" customWidth="1"/>
    <col min="2569" max="2586" width="5.7109375" customWidth="1"/>
    <col min="2817" max="2817" width="16.5703125" customWidth="1"/>
    <col min="2818" max="2818" width="18.7109375" customWidth="1"/>
    <col min="2819" max="2819" width="9.42578125" customWidth="1"/>
    <col min="2820" max="2820" width="14.85546875" customWidth="1"/>
    <col min="2821" max="2821" width="13.85546875" customWidth="1"/>
    <col min="2822" max="2822" width="12.42578125" customWidth="1"/>
    <col min="2823" max="2824" width="15" customWidth="1"/>
    <col min="2825" max="2842" width="5.7109375" customWidth="1"/>
    <col min="3073" max="3073" width="16.5703125" customWidth="1"/>
    <col min="3074" max="3074" width="18.7109375" customWidth="1"/>
    <col min="3075" max="3075" width="9.42578125" customWidth="1"/>
    <col min="3076" max="3076" width="14.85546875" customWidth="1"/>
    <col min="3077" max="3077" width="13.85546875" customWidth="1"/>
    <col min="3078" max="3078" width="12.42578125" customWidth="1"/>
    <col min="3079" max="3080" width="15" customWidth="1"/>
    <col min="3081" max="3098" width="5.7109375" customWidth="1"/>
    <col min="3329" max="3329" width="16.5703125" customWidth="1"/>
    <col min="3330" max="3330" width="18.7109375" customWidth="1"/>
    <col min="3331" max="3331" width="9.42578125" customWidth="1"/>
    <col min="3332" max="3332" width="14.85546875" customWidth="1"/>
    <col min="3333" max="3333" width="13.85546875" customWidth="1"/>
    <col min="3334" max="3334" width="12.42578125" customWidth="1"/>
    <col min="3335" max="3336" width="15" customWidth="1"/>
    <col min="3337" max="3354" width="5.7109375" customWidth="1"/>
    <col min="3585" max="3585" width="16.5703125" customWidth="1"/>
    <col min="3586" max="3586" width="18.7109375" customWidth="1"/>
    <col min="3587" max="3587" width="9.42578125" customWidth="1"/>
    <col min="3588" max="3588" width="14.85546875" customWidth="1"/>
    <col min="3589" max="3589" width="13.85546875" customWidth="1"/>
    <col min="3590" max="3590" width="12.42578125" customWidth="1"/>
    <col min="3591" max="3592" width="15" customWidth="1"/>
    <col min="3593" max="3610" width="5.7109375" customWidth="1"/>
    <col min="3841" max="3841" width="16.5703125" customWidth="1"/>
    <col min="3842" max="3842" width="18.7109375" customWidth="1"/>
    <col min="3843" max="3843" width="9.42578125" customWidth="1"/>
    <col min="3844" max="3844" width="14.85546875" customWidth="1"/>
    <col min="3845" max="3845" width="13.85546875" customWidth="1"/>
    <col min="3846" max="3846" width="12.42578125" customWidth="1"/>
    <col min="3847" max="3848" width="15" customWidth="1"/>
    <col min="3849" max="3866" width="5.7109375" customWidth="1"/>
    <col min="4097" max="4097" width="16.5703125" customWidth="1"/>
    <col min="4098" max="4098" width="18.7109375" customWidth="1"/>
    <col min="4099" max="4099" width="9.42578125" customWidth="1"/>
    <col min="4100" max="4100" width="14.85546875" customWidth="1"/>
    <col min="4101" max="4101" width="13.85546875" customWidth="1"/>
    <col min="4102" max="4102" width="12.42578125" customWidth="1"/>
    <col min="4103" max="4104" width="15" customWidth="1"/>
    <col min="4105" max="4122" width="5.7109375" customWidth="1"/>
    <col min="4353" max="4353" width="16.5703125" customWidth="1"/>
    <col min="4354" max="4354" width="18.7109375" customWidth="1"/>
    <col min="4355" max="4355" width="9.42578125" customWidth="1"/>
    <col min="4356" max="4356" width="14.85546875" customWidth="1"/>
    <col min="4357" max="4357" width="13.85546875" customWidth="1"/>
    <col min="4358" max="4358" width="12.42578125" customWidth="1"/>
    <col min="4359" max="4360" width="15" customWidth="1"/>
    <col min="4361" max="4378" width="5.7109375" customWidth="1"/>
    <col min="4609" max="4609" width="16.5703125" customWidth="1"/>
    <col min="4610" max="4610" width="18.7109375" customWidth="1"/>
    <col min="4611" max="4611" width="9.42578125" customWidth="1"/>
    <col min="4612" max="4612" width="14.85546875" customWidth="1"/>
    <col min="4613" max="4613" width="13.85546875" customWidth="1"/>
    <col min="4614" max="4614" width="12.42578125" customWidth="1"/>
    <col min="4615" max="4616" width="15" customWidth="1"/>
    <col min="4617" max="4634" width="5.7109375" customWidth="1"/>
    <col min="4865" max="4865" width="16.5703125" customWidth="1"/>
    <col min="4866" max="4866" width="18.7109375" customWidth="1"/>
    <col min="4867" max="4867" width="9.42578125" customWidth="1"/>
    <col min="4868" max="4868" width="14.85546875" customWidth="1"/>
    <col min="4869" max="4869" width="13.85546875" customWidth="1"/>
    <col min="4870" max="4870" width="12.42578125" customWidth="1"/>
    <col min="4871" max="4872" width="15" customWidth="1"/>
    <col min="4873" max="4890" width="5.7109375" customWidth="1"/>
    <col min="5121" max="5121" width="16.5703125" customWidth="1"/>
    <col min="5122" max="5122" width="18.7109375" customWidth="1"/>
    <col min="5123" max="5123" width="9.42578125" customWidth="1"/>
    <col min="5124" max="5124" width="14.85546875" customWidth="1"/>
    <col min="5125" max="5125" width="13.85546875" customWidth="1"/>
    <col min="5126" max="5126" width="12.42578125" customWidth="1"/>
    <col min="5127" max="5128" width="15" customWidth="1"/>
    <col min="5129" max="5146" width="5.7109375" customWidth="1"/>
    <col min="5377" max="5377" width="16.5703125" customWidth="1"/>
    <col min="5378" max="5378" width="18.7109375" customWidth="1"/>
    <col min="5379" max="5379" width="9.42578125" customWidth="1"/>
    <col min="5380" max="5380" width="14.85546875" customWidth="1"/>
    <col min="5381" max="5381" width="13.85546875" customWidth="1"/>
    <col min="5382" max="5382" width="12.42578125" customWidth="1"/>
    <col min="5383" max="5384" width="15" customWidth="1"/>
    <col min="5385" max="5402" width="5.7109375" customWidth="1"/>
    <col min="5633" max="5633" width="16.5703125" customWidth="1"/>
    <col min="5634" max="5634" width="18.7109375" customWidth="1"/>
    <col min="5635" max="5635" width="9.42578125" customWidth="1"/>
    <col min="5636" max="5636" width="14.85546875" customWidth="1"/>
    <col min="5637" max="5637" width="13.85546875" customWidth="1"/>
    <col min="5638" max="5638" width="12.42578125" customWidth="1"/>
    <col min="5639" max="5640" width="15" customWidth="1"/>
    <col min="5641" max="5658" width="5.7109375" customWidth="1"/>
    <col min="5889" max="5889" width="16.5703125" customWidth="1"/>
    <col min="5890" max="5890" width="18.7109375" customWidth="1"/>
    <col min="5891" max="5891" width="9.42578125" customWidth="1"/>
    <col min="5892" max="5892" width="14.85546875" customWidth="1"/>
    <col min="5893" max="5893" width="13.85546875" customWidth="1"/>
    <col min="5894" max="5894" width="12.42578125" customWidth="1"/>
    <col min="5895" max="5896" width="15" customWidth="1"/>
    <col min="5897" max="5914" width="5.7109375" customWidth="1"/>
    <col min="6145" max="6145" width="16.5703125" customWidth="1"/>
    <col min="6146" max="6146" width="18.7109375" customWidth="1"/>
    <col min="6147" max="6147" width="9.42578125" customWidth="1"/>
    <col min="6148" max="6148" width="14.85546875" customWidth="1"/>
    <col min="6149" max="6149" width="13.85546875" customWidth="1"/>
    <col min="6150" max="6150" width="12.42578125" customWidth="1"/>
    <col min="6151" max="6152" width="15" customWidth="1"/>
    <col min="6153" max="6170" width="5.7109375" customWidth="1"/>
    <col min="6401" max="6401" width="16.5703125" customWidth="1"/>
    <col min="6402" max="6402" width="18.7109375" customWidth="1"/>
    <col min="6403" max="6403" width="9.42578125" customWidth="1"/>
    <col min="6404" max="6404" width="14.85546875" customWidth="1"/>
    <col min="6405" max="6405" width="13.85546875" customWidth="1"/>
    <col min="6406" max="6406" width="12.42578125" customWidth="1"/>
    <col min="6407" max="6408" width="15" customWidth="1"/>
    <col min="6409" max="6426" width="5.7109375" customWidth="1"/>
    <col min="6657" max="6657" width="16.5703125" customWidth="1"/>
    <col min="6658" max="6658" width="18.7109375" customWidth="1"/>
    <col min="6659" max="6659" width="9.42578125" customWidth="1"/>
    <col min="6660" max="6660" width="14.85546875" customWidth="1"/>
    <col min="6661" max="6661" width="13.85546875" customWidth="1"/>
    <col min="6662" max="6662" width="12.42578125" customWidth="1"/>
    <col min="6663" max="6664" width="15" customWidth="1"/>
    <col min="6665" max="6682" width="5.7109375" customWidth="1"/>
    <col min="6913" max="6913" width="16.5703125" customWidth="1"/>
    <col min="6914" max="6914" width="18.7109375" customWidth="1"/>
    <col min="6915" max="6915" width="9.42578125" customWidth="1"/>
    <col min="6916" max="6916" width="14.85546875" customWidth="1"/>
    <col min="6917" max="6917" width="13.85546875" customWidth="1"/>
    <col min="6918" max="6918" width="12.42578125" customWidth="1"/>
    <col min="6919" max="6920" width="15" customWidth="1"/>
    <col min="6921" max="6938" width="5.7109375" customWidth="1"/>
    <col min="7169" max="7169" width="16.5703125" customWidth="1"/>
    <col min="7170" max="7170" width="18.7109375" customWidth="1"/>
    <col min="7171" max="7171" width="9.42578125" customWidth="1"/>
    <col min="7172" max="7172" width="14.85546875" customWidth="1"/>
    <col min="7173" max="7173" width="13.85546875" customWidth="1"/>
    <col min="7174" max="7174" width="12.42578125" customWidth="1"/>
    <col min="7175" max="7176" width="15" customWidth="1"/>
    <col min="7177" max="7194" width="5.7109375" customWidth="1"/>
    <col min="7425" max="7425" width="16.5703125" customWidth="1"/>
    <col min="7426" max="7426" width="18.7109375" customWidth="1"/>
    <col min="7427" max="7427" width="9.42578125" customWidth="1"/>
    <col min="7428" max="7428" width="14.85546875" customWidth="1"/>
    <col min="7429" max="7429" width="13.85546875" customWidth="1"/>
    <col min="7430" max="7430" width="12.42578125" customWidth="1"/>
    <col min="7431" max="7432" width="15" customWidth="1"/>
    <col min="7433" max="7450" width="5.7109375" customWidth="1"/>
    <col min="7681" max="7681" width="16.5703125" customWidth="1"/>
    <col min="7682" max="7682" width="18.7109375" customWidth="1"/>
    <col min="7683" max="7683" width="9.42578125" customWidth="1"/>
    <col min="7684" max="7684" width="14.85546875" customWidth="1"/>
    <col min="7685" max="7685" width="13.85546875" customWidth="1"/>
    <col min="7686" max="7686" width="12.42578125" customWidth="1"/>
    <col min="7687" max="7688" width="15" customWidth="1"/>
    <col min="7689" max="7706" width="5.7109375" customWidth="1"/>
    <col min="7937" max="7937" width="16.5703125" customWidth="1"/>
    <col min="7938" max="7938" width="18.7109375" customWidth="1"/>
    <col min="7939" max="7939" width="9.42578125" customWidth="1"/>
    <col min="7940" max="7940" width="14.85546875" customWidth="1"/>
    <col min="7941" max="7941" width="13.85546875" customWidth="1"/>
    <col min="7942" max="7942" width="12.42578125" customWidth="1"/>
    <col min="7943" max="7944" width="15" customWidth="1"/>
    <col min="7945" max="7962" width="5.7109375" customWidth="1"/>
    <col min="8193" max="8193" width="16.5703125" customWidth="1"/>
    <col min="8194" max="8194" width="18.7109375" customWidth="1"/>
    <col min="8195" max="8195" width="9.42578125" customWidth="1"/>
    <col min="8196" max="8196" width="14.85546875" customWidth="1"/>
    <col min="8197" max="8197" width="13.85546875" customWidth="1"/>
    <col min="8198" max="8198" width="12.42578125" customWidth="1"/>
    <col min="8199" max="8200" width="15" customWidth="1"/>
    <col min="8201" max="8218" width="5.7109375" customWidth="1"/>
    <col min="8449" max="8449" width="16.5703125" customWidth="1"/>
    <col min="8450" max="8450" width="18.7109375" customWidth="1"/>
    <col min="8451" max="8451" width="9.42578125" customWidth="1"/>
    <col min="8452" max="8452" width="14.85546875" customWidth="1"/>
    <col min="8453" max="8453" width="13.85546875" customWidth="1"/>
    <col min="8454" max="8454" width="12.42578125" customWidth="1"/>
    <col min="8455" max="8456" width="15" customWidth="1"/>
    <col min="8457" max="8474" width="5.7109375" customWidth="1"/>
    <col min="8705" max="8705" width="16.5703125" customWidth="1"/>
    <col min="8706" max="8706" width="18.7109375" customWidth="1"/>
    <col min="8707" max="8707" width="9.42578125" customWidth="1"/>
    <col min="8708" max="8708" width="14.85546875" customWidth="1"/>
    <col min="8709" max="8709" width="13.85546875" customWidth="1"/>
    <col min="8710" max="8710" width="12.42578125" customWidth="1"/>
    <col min="8711" max="8712" width="15" customWidth="1"/>
    <col min="8713" max="8730" width="5.7109375" customWidth="1"/>
    <col min="8961" max="8961" width="16.5703125" customWidth="1"/>
    <col min="8962" max="8962" width="18.7109375" customWidth="1"/>
    <col min="8963" max="8963" width="9.42578125" customWidth="1"/>
    <col min="8964" max="8964" width="14.85546875" customWidth="1"/>
    <col min="8965" max="8965" width="13.85546875" customWidth="1"/>
    <col min="8966" max="8966" width="12.42578125" customWidth="1"/>
    <col min="8967" max="8968" width="15" customWidth="1"/>
    <col min="8969" max="8986" width="5.7109375" customWidth="1"/>
    <col min="9217" max="9217" width="16.5703125" customWidth="1"/>
    <col min="9218" max="9218" width="18.7109375" customWidth="1"/>
    <col min="9219" max="9219" width="9.42578125" customWidth="1"/>
    <col min="9220" max="9220" width="14.85546875" customWidth="1"/>
    <col min="9221" max="9221" width="13.85546875" customWidth="1"/>
    <col min="9222" max="9222" width="12.42578125" customWidth="1"/>
    <col min="9223" max="9224" width="15" customWidth="1"/>
    <col min="9225" max="9242" width="5.7109375" customWidth="1"/>
    <col min="9473" max="9473" width="16.5703125" customWidth="1"/>
    <col min="9474" max="9474" width="18.7109375" customWidth="1"/>
    <col min="9475" max="9475" width="9.42578125" customWidth="1"/>
    <col min="9476" max="9476" width="14.85546875" customWidth="1"/>
    <col min="9477" max="9477" width="13.85546875" customWidth="1"/>
    <col min="9478" max="9478" width="12.42578125" customWidth="1"/>
    <col min="9479" max="9480" width="15" customWidth="1"/>
    <col min="9481" max="9498" width="5.7109375" customWidth="1"/>
    <col min="9729" max="9729" width="16.5703125" customWidth="1"/>
    <col min="9730" max="9730" width="18.7109375" customWidth="1"/>
    <col min="9731" max="9731" width="9.42578125" customWidth="1"/>
    <col min="9732" max="9732" width="14.85546875" customWidth="1"/>
    <col min="9733" max="9733" width="13.85546875" customWidth="1"/>
    <col min="9734" max="9734" width="12.42578125" customWidth="1"/>
    <col min="9735" max="9736" width="15" customWidth="1"/>
    <col min="9737" max="9754" width="5.7109375" customWidth="1"/>
    <col min="9985" max="9985" width="16.5703125" customWidth="1"/>
    <col min="9986" max="9986" width="18.7109375" customWidth="1"/>
    <col min="9987" max="9987" width="9.42578125" customWidth="1"/>
    <col min="9988" max="9988" width="14.85546875" customWidth="1"/>
    <col min="9989" max="9989" width="13.85546875" customWidth="1"/>
    <col min="9990" max="9990" width="12.42578125" customWidth="1"/>
    <col min="9991" max="9992" width="15" customWidth="1"/>
    <col min="9993" max="10010" width="5.7109375" customWidth="1"/>
    <col min="10241" max="10241" width="16.5703125" customWidth="1"/>
    <col min="10242" max="10242" width="18.7109375" customWidth="1"/>
    <col min="10243" max="10243" width="9.42578125" customWidth="1"/>
    <col min="10244" max="10244" width="14.85546875" customWidth="1"/>
    <col min="10245" max="10245" width="13.85546875" customWidth="1"/>
    <col min="10246" max="10246" width="12.42578125" customWidth="1"/>
    <col min="10247" max="10248" width="15" customWidth="1"/>
    <col min="10249" max="10266" width="5.7109375" customWidth="1"/>
    <col min="10497" max="10497" width="16.5703125" customWidth="1"/>
    <col min="10498" max="10498" width="18.7109375" customWidth="1"/>
    <col min="10499" max="10499" width="9.42578125" customWidth="1"/>
    <col min="10500" max="10500" width="14.85546875" customWidth="1"/>
    <col min="10501" max="10501" width="13.85546875" customWidth="1"/>
    <col min="10502" max="10502" width="12.42578125" customWidth="1"/>
    <col min="10503" max="10504" width="15" customWidth="1"/>
    <col min="10505" max="10522" width="5.7109375" customWidth="1"/>
    <col min="10753" max="10753" width="16.5703125" customWidth="1"/>
    <col min="10754" max="10754" width="18.7109375" customWidth="1"/>
    <col min="10755" max="10755" width="9.42578125" customWidth="1"/>
    <col min="10756" max="10756" width="14.85546875" customWidth="1"/>
    <col min="10757" max="10757" width="13.85546875" customWidth="1"/>
    <col min="10758" max="10758" width="12.42578125" customWidth="1"/>
    <col min="10759" max="10760" width="15" customWidth="1"/>
    <col min="10761" max="10778" width="5.7109375" customWidth="1"/>
    <col min="11009" max="11009" width="16.5703125" customWidth="1"/>
    <col min="11010" max="11010" width="18.7109375" customWidth="1"/>
    <col min="11011" max="11011" width="9.42578125" customWidth="1"/>
    <col min="11012" max="11012" width="14.85546875" customWidth="1"/>
    <col min="11013" max="11013" width="13.85546875" customWidth="1"/>
    <col min="11014" max="11014" width="12.42578125" customWidth="1"/>
    <col min="11015" max="11016" width="15" customWidth="1"/>
    <col min="11017" max="11034" width="5.7109375" customWidth="1"/>
    <col min="11265" max="11265" width="16.5703125" customWidth="1"/>
    <col min="11266" max="11266" width="18.7109375" customWidth="1"/>
    <col min="11267" max="11267" width="9.42578125" customWidth="1"/>
    <col min="11268" max="11268" width="14.85546875" customWidth="1"/>
    <col min="11269" max="11269" width="13.85546875" customWidth="1"/>
    <col min="11270" max="11270" width="12.42578125" customWidth="1"/>
    <col min="11271" max="11272" width="15" customWidth="1"/>
    <col min="11273" max="11290" width="5.7109375" customWidth="1"/>
    <col min="11521" max="11521" width="16.5703125" customWidth="1"/>
    <col min="11522" max="11522" width="18.7109375" customWidth="1"/>
    <col min="11523" max="11523" width="9.42578125" customWidth="1"/>
    <col min="11524" max="11524" width="14.85546875" customWidth="1"/>
    <col min="11525" max="11525" width="13.85546875" customWidth="1"/>
    <col min="11526" max="11526" width="12.42578125" customWidth="1"/>
    <col min="11527" max="11528" width="15" customWidth="1"/>
    <col min="11529" max="11546" width="5.7109375" customWidth="1"/>
    <col min="11777" max="11777" width="16.5703125" customWidth="1"/>
    <col min="11778" max="11778" width="18.7109375" customWidth="1"/>
    <col min="11779" max="11779" width="9.42578125" customWidth="1"/>
    <col min="11780" max="11780" width="14.85546875" customWidth="1"/>
    <col min="11781" max="11781" width="13.85546875" customWidth="1"/>
    <col min="11782" max="11782" width="12.42578125" customWidth="1"/>
    <col min="11783" max="11784" width="15" customWidth="1"/>
    <col min="11785" max="11802" width="5.7109375" customWidth="1"/>
    <col min="12033" max="12033" width="16.5703125" customWidth="1"/>
    <col min="12034" max="12034" width="18.7109375" customWidth="1"/>
    <col min="12035" max="12035" width="9.42578125" customWidth="1"/>
    <col min="12036" max="12036" width="14.85546875" customWidth="1"/>
    <col min="12037" max="12037" width="13.85546875" customWidth="1"/>
    <col min="12038" max="12038" width="12.42578125" customWidth="1"/>
    <col min="12039" max="12040" width="15" customWidth="1"/>
    <col min="12041" max="12058" width="5.7109375" customWidth="1"/>
    <col min="12289" max="12289" width="16.5703125" customWidth="1"/>
    <col min="12290" max="12290" width="18.7109375" customWidth="1"/>
    <col min="12291" max="12291" width="9.42578125" customWidth="1"/>
    <col min="12292" max="12292" width="14.85546875" customWidth="1"/>
    <col min="12293" max="12293" width="13.85546875" customWidth="1"/>
    <col min="12294" max="12294" width="12.42578125" customWidth="1"/>
    <col min="12295" max="12296" width="15" customWidth="1"/>
    <col min="12297" max="12314" width="5.7109375" customWidth="1"/>
    <col min="12545" max="12545" width="16.5703125" customWidth="1"/>
    <col min="12546" max="12546" width="18.7109375" customWidth="1"/>
    <col min="12547" max="12547" width="9.42578125" customWidth="1"/>
    <col min="12548" max="12548" width="14.85546875" customWidth="1"/>
    <col min="12549" max="12549" width="13.85546875" customWidth="1"/>
    <col min="12550" max="12550" width="12.42578125" customWidth="1"/>
    <col min="12551" max="12552" width="15" customWidth="1"/>
    <col min="12553" max="12570" width="5.7109375" customWidth="1"/>
    <col min="12801" max="12801" width="16.5703125" customWidth="1"/>
    <col min="12802" max="12802" width="18.7109375" customWidth="1"/>
    <col min="12803" max="12803" width="9.42578125" customWidth="1"/>
    <col min="12804" max="12804" width="14.85546875" customWidth="1"/>
    <col min="12805" max="12805" width="13.85546875" customWidth="1"/>
    <col min="12806" max="12806" width="12.42578125" customWidth="1"/>
    <col min="12807" max="12808" width="15" customWidth="1"/>
    <col min="12809" max="12826" width="5.7109375" customWidth="1"/>
    <col min="13057" max="13057" width="16.5703125" customWidth="1"/>
    <col min="13058" max="13058" width="18.7109375" customWidth="1"/>
    <col min="13059" max="13059" width="9.42578125" customWidth="1"/>
    <col min="13060" max="13060" width="14.85546875" customWidth="1"/>
    <col min="13061" max="13061" width="13.85546875" customWidth="1"/>
    <col min="13062" max="13062" width="12.42578125" customWidth="1"/>
    <col min="13063" max="13064" width="15" customWidth="1"/>
    <col min="13065" max="13082" width="5.7109375" customWidth="1"/>
    <col min="13313" max="13313" width="16.5703125" customWidth="1"/>
    <col min="13314" max="13314" width="18.7109375" customWidth="1"/>
    <col min="13315" max="13315" width="9.42578125" customWidth="1"/>
    <col min="13316" max="13316" width="14.85546875" customWidth="1"/>
    <col min="13317" max="13317" width="13.85546875" customWidth="1"/>
    <col min="13318" max="13318" width="12.42578125" customWidth="1"/>
    <col min="13319" max="13320" width="15" customWidth="1"/>
    <col min="13321" max="13338" width="5.7109375" customWidth="1"/>
    <col min="13569" max="13569" width="16.5703125" customWidth="1"/>
    <col min="13570" max="13570" width="18.7109375" customWidth="1"/>
    <col min="13571" max="13571" width="9.42578125" customWidth="1"/>
    <col min="13572" max="13572" width="14.85546875" customWidth="1"/>
    <col min="13573" max="13573" width="13.85546875" customWidth="1"/>
    <col min="13574" max="13574" width="12.42578125" customWidth="1"/>
    <col min="13575" max="13576" width="15" customWidth="1"/>
    <col min="13577" max="13594" width="5.7109375" customWidth="1"/>
    <col min="13825" max="13825" width="16.5703125" customWidth="1"/>
    <col min="13826" max="13826" width="18.7109375" customWidth="1"/>
    <col min="13827" max="13827" width="9.42578125" customWidth="1"/>
    <col min="13828" max="13828" width="14.85546875" customWidth="1"/>
    <col min="13829" max="13829" width="13.85546875" customWidth="1"/>
    <col min="13830" max="13830" width="12.42578125" customWidth="1"/>
    <col min="13831" max="13832" width="15" customWidth="1"/>
    <col min="13833" max="13850" width="5.7109375" customWidth="1"/>
    <col min="14081" max="14081" width="16.5703125" customWidth="1"/>
    <col min="14082" max="14082" width="18.7109375" customWidth="1"/>
    <col min="14083" max="14083" width="9.42578125" customWidth="1"/>
    <col min="14084" max="14084" width="14.85546875" customWidth="1"/>
    <col min="14085" max="14085" width="13.85546875" customWidth="1"/>
    <col min="14086" max="14086" width="12.42578125" customWidth="1"/>
    <col min="14087" max="14088" width="15" customWidth="1"/>
    <col min="14089" max="14106" width="5.7109375" customWidth="1"/>
    <col min="14337" max="14337" width="16.5703125" customWidth="1"/>
    <col min="14338" max="14338" width="18.7109375" customWidth="1"/>
    <col min="14339" max="14339" width="9.42578125" customWidth="1"/>
    <col min="14340" max="14340" width="14.85546875" customWidth="1"/>
    <col min="14341" max="14341" width="13.85546875" customWidth="1"/>
    <col min="14342" max="14342" width="12.42578125" customWidth="1"/>
    <col min="14343" max="14344" width="15" customWidth="1"/>
    <col min="14345" max="14362" width="5.7109375" customWidth="1"/>
    <col min="14593" max="14593" width="16.5703125" customWidth="1"/>
    <col min="14594" max="14594" width="18.7109375" customWidth="1"/>
    <col min="14595" max="14595" width="9.42578125" customWidth="1"/>
    <col min="14596" max="14596" width="14.85546875" customWidth="1"/>
    <col min="14597" max="14597" width="13.85546875" customWidth="1"/>
    <col min="14598" max="14598" width="12.42578125" customWidth="1"/>
    <col min="14599" max="14600" width="15" customWidth="1"/>
    <col min="14601" max="14618" width="5.7109375" customWidth="1"/>
    <col min="14849" max="14849" width="16.5703125" customWidth="1"/>
    <col min="14850" max="14850" width="18.7109375" customWidth="1"/>
    <col min="14851" max="14851" width="9.42578125" customWidth="1"/>
    <col min="14852" max="14852" width="14.85546875" customWidth="1"/>
    <col min="14853" max="14853" width="13.85546875" customWidth="1"/>
    <col min="14854" max="14854" width="12.42578125" customWidth="1"/>
    <col min="14855" max="14856" width="15" customWidth="1"/>
    <col min="14857" max="14874" width="5.7109375" customWidth="1"/>
    <col min="15105" max="15105" width="16.5703125" customWidth="1"/>
    <col min="15106" max="15106" width="18.7109375" customWidth="1"/>
    <col min="15107" max="15107" width="9.42578125" customWidth="1"/>
    <col min="15108" max="15108" width="14.85546875" customWidth="1"/>
    <col min="15109" max="15109" width="13.85546875" customWidth="1"/>
    <col min="15110" max="15110" width="12.42578125" customWidth="1"/>
    <col min="15111" max="15112" width="15" customWidth="1"/>
    <col min="15113" max="15130" width="5.7109375" customWidth="1"/>
    <col min="15361" max="15361" width="16.5703125" customWidth="1"/>
    <col min="15362" max="15362" width="18.7109375" customWidth="1"/>
    <col min="15363" max="15363" width="9.42578125" customWidth="1"/>
    <col min="15364" max="15364" width="14.85546875" customWidth="1"/>
    <col min="15365" max="15365" width="13.85546875" customWidth="1"/>
    <col min="15366" max="15366" width="12.42578125" customWidth="1"/>
    <col min="15367" max="15368" width="15" customWidth="1"/>
    <col min="15369" max="15386" width="5.7109375" customWidth="1"/>
    <col min="15617" max="15617" width="16.5703125" customWidth="1"/>
    <col min="15618" max="15618" width="18.7109375" customWidth="1"/>
    <col min="15619" max="15619" width="9.42578125" customWidth="1"/>
    <col min="15620" max="15620" width="14.85546875" customWidth="1"/>
    <col min="15621" max="15621" width="13.85546875" customWidth="1"/>
    <col min="15622" max="15622" width="12.42578125" customWidth="1"/>
    <col min="15623" max="15624" width="15" customWidth="1"/>
    <col min="15625" max="15642" width="5.7109375" customWidth="1"/>
    <col min="15873" max="15873" width="16.5703125" customWidth="1"/>
    <col min="15874" max="15874" width="18.7109375" customWidth="1"/>
    <col min="15875" max="15875" width="9.42578125" customWidth="1"/>
    <col min="15876" max="15876" width="14.85546875" customWidth="1"/>
    <col min="15877" max="15877" width="13.85546875" customWidth="1"/>
    <col min="15878" max="15878" width="12.42578125" customWidth="1"/>
    <col min="15879" max="15880" width="15" customWidth="1"/>
    <col min="15881" max="15898" width="5.7109375" customWidth="1"/>
    <col min="16129" max="16129" width="16.5703125" customWidth="1"/>
    <col min="16130" max="16130" width="18.7109375" customWidth="1"/>
    <col min="16131" max="16131" width="9.42578125" customWidth="1"/>
    <col min="16132" max="16132" width="14.85546875" customWidth="1"/>
    <col min="16133" max="16133" width="13.85546875" customWidth="1"/>
    <col min="16134" max="16134" width="12.42578125" customWidth="1"/>
    <col min="16135" max="16136" width="15" customWidth="1"/>
    <col min="16137" max="16154" width="5.7109375" customWidth="1"/>
  </cols>
  <sheetData>
    <row r="1" spans="1:31"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1"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1"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1" ht="30" customHeight="1" x14ac:dyDescent="0.25">
      <c r="A4" s="20" t="s">
        <v>17</v>
      </c>
      <c r="B4" s="12" t="s">
        <v>61</v>
      </c>
      <c r="C4" s="6">
        <f>VLOOKUP(B4,[28]Списки!$C$1:$E$40,2,FALSE)</f>
        <v>11543</v>
      </c>
      <c r="D4" s="6" t="str">
        <f>VLOOKUP(B4,[28]Списки!$C$1:$E$40,3,FALSE)</f>
        <v>СОШ</v>
      </c>
      <c r="E4" s="19" t="s">
        <v>23</v>
      </c>
      <c r="F4" s="8">
        <v>45</v>
      </c>
      <c r="G4" s="8">
        <v>40</v>
      </c>
      <c r="H4" s="8">
        <f>C4*1000+1</f>
        <v>11543001</v>
      </c>
      <c r="I4" s="9">
        <v>0</v>
      </c>
      <c r="J4" s="9"/>
      <c r="K4" s="10">
        <v>0</v>
      </c>
      <c r="L4" s="10"/>
      <c r="M4" s="9"/>
      <c r="N4" s="9">
        <v>0</v>
      </c>
      <c r="O4" s="10">
        <v>2</v>
      </c>
      <c r="P4" s="10"/>
      <c r="Q4" s="9">
        <v>1</v>
      </c>
      <c r="R4" s="9"/>
      <c r="S4" s="10"/>
      <c r="T4" s="10">
        <v>0</v>
      </c>
      <c r="U4" s="9">
        <v>1</v>
      </c>
      <c r="V4" s="9"/>
      <c r="W4" s="10"/>
      <c r="X4" s="10">
        <v>2</v>
      </c>
      <c r="Y4" s="9">
        <v>0</v>
      </c>
      <c r="Z4" s="9"/>
      <c r="AA4" s="11">
        <f>IF(COUNTBLANK(I4:Z4)&lt;=9,SUM(I4:Z4),"Не писал")</f>
        <v>6</v>
      </c>
      <c r="AC4" s="58" t="s">
        <v>81</v>
      </c>
      <c r="AD4" s="58" t="s">
        <v>150</v>
      </c>
      <c r="AE4" s="58" t="s">
        <v>106</v>
      </c>
    </row>
    <row r="5" spans="1:31" ht="30" customHeight="1" x14ac:dyDescent="0.25">
      <c r="A5" s="20" t="str">
        <f>A4</f>
        <v>Московский</v>
      </c>
      <c r="B5" s="12" t="str">
        <f t="shared" ref="B5:G20" si="0">B4</f>
        <v>ГБОУ СОШ №543</v>
      </c>
      <c r="C5" s="6">
        <f t="shared" si="0"/>
        <v>11543</v>
      </c>
      <c r="D5" s="6" t="str">
        <f t="shared" si="0"/>
        <v>СОШ</v>
      </c>
      <c r="E5" s="8" t="str">
        <f t="shared" si="0"/>
        <v>3а</v>
      </c>
      <c r="F5" s="8">
        <f t="shared" si="0"/>
        <v>45</v>
      </c>
      <c r="G5" s="8">
        <f t="shared" si="0"/>
        <v>40</v>
      </c>
      <c r="H5" s="8">
        <f>H4+1</f>
        <v>11543002</v>
      </c>
      <c r="I5" s="9"/>
      <c r="J5" s="9">
        <v>1</v>
      </c>
      <c r="K5" s="10">
        <v>1</v>
      </c>
      <c r="L5" s="10"/>
      <c r="M5" s="9">
        <v>1</v>
      </c>
      <c r="N5" s="9"/>
      <c r="O5" s="10">
        <v>2</v>
      </c>
      <c r="P5" s="10"/>
      <c r="Q5" s="9">
        <v>1</v>
      </c>
      <c r="R5" s="9"/>
      <c r="S5" s="10">
        <v>0</v>
      </c>
      <c r="T5" s="10"/>
      <c r="U5" s="9"/>
      <c r="V5" s="9">
        <v>0</v>
      </c>
      <c r="W5" s="10">
        <v>1</v>
      </c>
      <c r="X5" s="10"/>
      <c r="Y5" s="9">
        <v>1</v>
      </c>
      <c r="Z5" s="9"/>
      <c r="AA5" s="11">
        <f t="shared" ref="AA5:AA43" si="1">IF(COUNTBLANK(I5:Z5)&lt;=9,SUM(I5:Z5),"Не писал")</f>
        <v>8</v>
      </c>
      <c r="AC5" s="83">
        <v>0</v>
      </c>
      <c r="AD5" s="83">
        <f>COUNTIF(AA$4:AA$43,AC5)</f>
        <v>0</v>
      </c>
      <c r="AE5" s="125">
        <f>AD5/$AD$19</f>
        <v>0</v>
      </c>
    </row>
    <row r="6" spans="1:31" ht="30" customHeight="1" x14ac:dyDescent="0.25">
      <c r="A6" s="20" t="str">
        <f t="shared" ref="A6:G21" si="2">A5</f>
        <v>Московский</v>
      </c>
      <c r="B6" s="12" t="str">
        <f t="shared" si="0"/>
        <v>ГБОУ СОШ №543</v>
      </c>
      <c r="C6" s="6">
        <f t="shared" si="0"/>
        <v>11543</v>
      </c>
      <c r="D6" s="6" t="str">
        <f t="shared" si="0"/>
        <v>СОШ</v>
      </c>
      <c r="E6" s="8" t="str">
        <f t="shared" si="0"/>
        <v>3а</v>
      </c>
      <c r="F6" s="8">
        <f t="shared" si="0"/>
        <v>45</v>
      </c>
      <c r="G6" s="8">
        <f t="shared" si="0"/>
        <v>40</v>
      </c>
      <c r="H6" s="8">
        <f t="shared" ref="H6:H43" si="3">H5+1</f>
        <v>11543003</v>
      </c>
      <c r="I6" s="9"/>
      <c r="J6" s="9">
        <v>2</v>
      </c>
      <c r="K6" s="10">
        <v>1</v>
      </c>
      <c r="L6" s="10"/>
      <c r="M6" s="9">
        <v>1</v>
      </c>
      <c r="N6" s="9"/>
      <c r="O6" s="10">
        <v>2</v>
      </c>
      <c r="P6" s="10"/>
      <c r="Q6" s="9"/>
      <c r="R6" s="9">
        <v>1</v>
      </c>
      <c r="S6" s="10"/>
      <c r="T6" s="10">
        <v>1</v>
      </c>
      <c r="U6" s="9">
        <v>1</v>
      </c>
      <c r="V6" s="9"/>
      <c r="W6" s="10">
        <v>2</v>
      </c>
      <c r="X6" s="10"/>
      <c r="Y6" s="9">
        <v>0</v>
      </c>
      <c r="Z6" s="9"/>
      <c r="AA6" s="11">
        <f t="shared" si="1"/>
        <v>11</v>
      </c>
      <c r="AC6" s="83">
        <v>1</v>
      </c>
      <c r="AD6" s="83">
        <f t="shared" ref="AD6:AD18" si="4">COUNTIF(AA$4:AA$43,AC6)</f>
        <v>1</v>
      </c>
      <c r="AE6" s="125">
        <f t="shared" ref="AE6:AE18" si="5">AD6/$AD$19</f>
        <v>2.5000000000000001E-2</v>
      </c>
    </row>
    <row r="7" spans="1:31" ht="30" customHeight="1" x14ac:dyDescent="0.25">
      <c r="A7" s="20" t="str">
        <f t="shared" si="2"/>
        <v>Московский</v>
      </c>
      <c r="B7" s="12" t="str">
        <f t="shared" si="0"/>
        <v>ГБОУ СОШ №543</v>
      </c>
      <c r="C7" s="6">
        <f t="shared" si="0"/>
        <v>11543</v>
      </c>
      <c r="D7" s="6" t="str">
        <f t="shared" si="0"/>
        <v>СОШ</v>
      </c>
      <c r="E7" s="8" t="str">
        <f t="shared" si="0"/>
        <v>3а</v>
      </c>
      <c r="F7" s="8">
        <f t="shared" si="0"/>
        <v>45</v>
      </c>
      <c r="G7" s="8">
        <f t="shared" si="0"/>
        <v>40</v>
      </c>
      <c r="H7" s="8">
        <f t="shared" si="3"/>
        <v>11543004</v>
      </c>
      <c r="I7" s="9">
        <v>1</v>
      </c>
      <c r="J7" s="9"/>
      <c r="K7" s="10"/>
      <c r="L7" s="10">
        <v>1</v>
      </c>
      <c r="M7" s="9">
        <v>1</v>
      </c>
      <c r="N7" s="9"/>
      <c r="O7" s="10">
        <v>2</v>
      </c>
      <c r="P7" s="10"/>
      <c r="Q7" s="9"/>
      <c r="R7" s="9">
        <v>1</v>
      </c>
      <c r="S7" s="10">
        <v>0</v>
      </c>
      <c r="T7" s="10"/>
      <c r="U7" s="9">
        <v>1</v>
      </c>
      <c r="V7" s="9"/>
      <c r="W7" s="10">
        <v>1</v>
      </c>
      <c r="X7" s="10"/>
      <c r="Y7" s="9">
        <v>0</v>
      </c>
      <c r="Z7" s="9"/>
      <c r="AA7" s="11">
        <f t="shared" si="1"/>
        <v>8</v>
      </c>
      <c r="AC7" s="83">
        <v>2</v>
      </c>
      <c r="AD7" s="83">
        <f t="shared" si="4"/>
        <v>0</v>
      </c>
      <c r="AE7" s="125">
        <f t="shared" si="5"/>
        <v>0</v>
      </c>
    </row>
    <row r="8" spans="1:31" ht="30" customHeight="1" x14ac:dyDescent="0.25">
      <c r="A8" s="20" t="str">
        <f t="shared" si="2"/>
        <v>Московский</v>
      </c>
      <c r="B8" s="12" t="str">
        <f t="shared" si="0"/>
        <v>ГБОУ СОШ №543</v>
      </c>
      <c r="C8" s="6">
        <f t="shared" si="0"/>
        <v>11543</v>
      </c>
      <c r="D8" s="6" t="str">
        <f t="shared" si="0"/>
        <v>СОШ</v>
      </c>
      <c r="E8" s="8" t="str">
        <f t="shared" si="0"/>
        <v>3а</v>
      </c>
      <c r="F8" s="8">
        <f t="shared" si="0"/>
        <v>45</v>
      </c>
      <c r="G8" s="8">
        <f t="shared" si="0"/>
        <v>40</v>
      </c>
      <c r="H8" s="8">
        <f t="shared" si="3"/>
        <v>11543005</v>
      </c>
      <c r="I8" s="9">
        <v>0</v>
      </c>
      <c r="J8" s="9"/>
      <c r="K8" s="10">
        <v>0</v>
      </c>
      <c r="L8" s="10"/>
      <c r="M8" s="9"/>
      <c r="N8" s="9">
        <v>0</v>
      </c>
      <c r="O8" s="10">
        <v>1</v>
      </c>
      <c r="P8" s="10"/>
      <c r="Q8" s="9"/>
      <c r="R8" s="9">
        <v>2</v>
      </c>
      <c r="S8" s="10"/>
      <c r="T8" s="10">
        <v>1</v>
      </c>
      <c r="U8" s="9">
        <v>1</v>
      </c>
      <c r="V8" s="9"/>
      <c r="W8" s="10">
        <v>1</v>
      </c>
      <c r="X8" s="10"/>
      <c r="Y8" s="9">
        <v>0</v>
      </c>
      <c r="Z8" s="9"/>
      <c r="AA8" s="11">
        <f t="shared" si="1"/>
        <v>6</v>
      </c>
      <c r="AC8" s="83">
        <v>3</v>
      </c>
      <c r="AD8" s="83">
        <f t="shared" si="4"/>
        <v>1</v>
      </c>
      <c r="AE8" s="125">
        <f t="shared" si="5"/>
        <v>2.5000000000000001E-2</v>
      </c>
    </row>
    <row r="9" spans="1:31" ht="30" customHeight="1" x14ac:dyDescent="0.25">
      <c r="A9" s="20" t="str">
        <f t="shared" si="2"/>
        <v>Московский</v>
      </c>
      <c r="B9" s="12" t="str">
        <f t="shared" si="0"/>
        <v>ГБОУ СОШ №543</v>
      </c>
      <c r="C9" s="6">
        <f t="shared" si="0"/>
        <v>11543</v>
      </c>
      <c r="D9" s="6" t="str">
        <f t="shared" si="0"/>
        <v>СОШ</v>
      </c>
      <c r="E9" s="8" t="str">
        <f t="shared" si="0"/>
        <v>3а</v>
      </c>
      <c r="F9" s="8">
        <f t="shared" si="0"/>
        <v>45</v>
      </c>
      <c r="G9" s="8">
        <f t="shared" si="0"/>
        <v>40</v>
      </c>
      <c r="H9" s="8">
        <f t="shared" si="3"/>
        <v>11543006</v>
      </c>
      <c r="I9" s="9">
        <v>0</v>
      </c>
      <c r="J9" s="9"/>
      <c r="K9" s="10">
        <v>1</v>
      </c>
      <c r="L9" s="10"/>
      <c r="M9" s="9"/>
      <c r="N9" s="9">
        <v>0</v>
      </c>
      <c r="O9" s="10">
        <v>2</v>
      </c>
      <c r="P9" s="10"/>
      <c r="Q9" s="9">
        <v>0</v>
      </c>
      <c r="R9" s="9"/>
      <c r="S9" s="10">
        <v>0</v>
      </c>
      <c r="T9" s="10"/>
      <c r="U9" s="9">
        <v>0</v>
      </c>
      <c r="V9" s="9"/>
      <c r="W9" s="10">
        <v>1</v>
      </c>
      <c r="X9" s="10"/>
      <c r="Y9" s="9">
        <v>0</v>
      </c>
      <c r="Z9" s="9"/>
      <c r="AA9" s="11">
        <f t="shared" si="1"/>
        <v>4</v>
      </c>
      <c r="AC9" s="83">
        <v>4</v>
      </c>
      <c r="AD9" s="83">
        <f t="shared" si="4"/>
        <v>1</v>
      </c>
      <c r="AE9" s="125">
        <f t="shared" si="5"/>
        <v>2.5000000000000001E-2</v>
      </c>
    </row>
    <row r="10" spans="1:31" ht="30" customHeight="1" x14ac:dyDescent="0.25">
      <c r="A10" s="20" t="str">
        <f t="shared" si="2"/>
        <v>Московский</v>
      </c>
      <c r="B10" s="12" t="str">
        <f t="shared" si="0"/>
        <v>ГБОУ СОШ №543</v>
      </c>
      <c r="C10" s="6">
        <f t="shared" si="0"/>
        <v>11543</v>
      </c>
      <c r="D10" s="6" t="str">
        <f t="shared" si="0"/>
        <v>СОШ</v>
      </c>
      <c r="E10" s="8" t="str">
        <f t="shared" si="0"/>
        <v>3а</v>
      </c>
      <c r="F10" s="8">
        <f t="shared" si="0"/>
        <v>45</v>
      </c>
      <c r="G10" s="8">
        <f t="shared" si="0"/>
        <v>40</v>
      </c>
      <c r="H10" s="8">
        <f t="shared" si="3"/>
        <v>11543007</v>
      </c>
      <c r="I10" s="9">
        <v>0</v>
      </c>
      <c r="J10" s="9"/>
      <c r="K10" s="10"/>
      <c r="L10" s="10">
        <v>1</v>
      </c>
      <c r="M10" s="9">
        <v>0</v>
      </c>
      <c r="N10" s="9"/>
      <c r="O10" s="10">
        <v>2</v>
      </c>
      <c r="P10" s="10"/>
      <c r="Q10" s="9">
        <v>2</v>
      </c>
      <c r="R10" s="9"/>
      <c r="S10" s="10">
        <v>1</v>
      </c>
      <c r="T10" s="10"/>
      <c r="U10" s="9"/>
      <c r="V10" s="9">
        <v>0</v>
      </c>
      <c r="W10" s="10">
        <v>2</v>
      </c>
      <c r="X10" s="10"/>
      <c r="Y10" s="9"/>
      <c r="Z10" s="9">
        <v>0</v>
      </c>
      <c r="AA10" s="11">
        <f t="shared" si="1"/>
        <v>8</v>
      </c>
      <c r="AC10" s="83">
        <v>5</v>
      </c>
      <c r="AD10" s="83">
        <f t="shared" si="4"/>
        <v>2</v>
      </c>
      <c r="AE10" s="125">
        <f t="shared" si="5"/>
        <v>0.05</v>
      </c>
    </row>
    <row r="11" spans="1:31" ht="30" customHeight="1" x14ac:dyDescent="0.25">
      <c r="A11" s="20" t="str">
        <f t="shared" si="2"/>
        <v>Московский</v>
      </c>
      <c r="B11" s="12" t="str">
        <f t="shared" si="0"/>
        <v>ГБОУ СОШ №543</v>
      </c>
      <c r="C11" s="6">
        <f t="shared" si="0"/>
        <v>11543</v>
      </c>
      <c r="D11" s="6" t="str">
        <f t="shared" si="0"/>
        <v>СОШ</v>
      </c>
      <c r="E11" s="8" t="str">
        <f t="shared" si="0"/>
        <v>3а</v>
      </c>
      <c r="F11" s="8">
        <f t="shared" si="0"/>
        <v>45</v>
      </c>
      <c r="G11" s="8">
        <f t="shared" si="0"/>
        <v>40</v>
      </c>
      <c r="H11" s="8">
        <f t="shared" si="3"/>
        <v>11543008</v>
      </c>
      <c r="I11" s="9"/>
      <c r="J11" s="9">
        <v>0</v>
      </c>
      <c r="K11" s="10"/>
      <c r="L11" s="10">
        <v>1</v>
      </c>
      <c r="M11" s="9">
        <v>0</v>
      </c>
      <c r="N11" s="9"/>
      <c r="O11" s="10">
        <v>1</v>
      </c>
      <c r="P11" s="10"/>
      <c r="Q11" s="9"/>
      <c r="R11" s="9">
        <v>0</v>
      </c>
      <c r="S11" s="10">
        <v>1</v>
      </c>
      <c r="T11" s="10"/>
      <c r="U11" s="9">
        <v>1</v>
      </c>
      <c r="V11" s="9"/>
      <c r="W11" s="10">
        <v>1</v>
      </c>
      <c r="X11" s="10"/>
      <c r="Y11" s="9">
        <v>1</v>
      </c>
      <c r="Z11" s="9"/>
      <c r="AA11" s="11">
        <f t="shared" si="1"/>
        <v>6</v>
      </c>
      <c r="AC11" s="83">
        <v>6</v>
      </c>
      <c r="AD11" s="83">
        <f t="shared" si="4"/>
        <v>7</v>
      </c>
      <c r="AE11" s="125">
        <f t="shared" si="5"/>
        <v>0.17499999999999999</v>
      </c>
    </row>
    <row r="12" spans="1:31" ht="30" customHeight="1" x14ac:dyDescent="0.25">
      <c r="A12" s="20" t="str">
        <f t="shared" si="2"/>
        <v>Московский</v>
      </c>
      <c r="B12" s="12" t="str">
        <f t="shared" si="0"/>
        <v>ГБОУ СОШ №543</v>
      </c>
      <c r="C12" s="6">
        <f t="shared" si="0"/>
        <v>11543</v>
      </c>
      <c r="D12" s="6" t="str">
        <f t="shared" si="0"/>
        <v>СОШ</v>
      </c>
      <c r="E12" s="8" t="str">
        <f t="shared" si="0"/>
        <v>3а</v>
      </c>
      <c r="F12" s="8">
        <f t="shared" si="0"/>
        <v>45</v>
      </c>
      <c r="G12" s="8">
        <f t="shared" si="0"/>
        <v>40</v>
      </c>
      <c r="H12" s="8">
        <f t="shared" si="3"/>
        <v>11543009</v>
      </c>
      <c r="I12" s="9"/>
      <c r="J12" s="9">
        <v>2</v>
      </c>
      <c r="K12" s="10">
        <v>1</v>
      </c>
      <c r="L12" s="10"/>
      <c r="M12" s="9"/>
      <c r="N12" s="9">
        <v>1</v>
      </c>
      <c r="O12" s="10">
        <v>2</v>
      </c>
      <c r="P12" s="10"/>
      <c r="Q12" s="9">
        <v>1</v>
      </c>
      <c r="R12" s="9"/>
      <c r="S12" s="10"/>
      <c r="T12" s="10">
        <v>1</v>
      </c>
      <c r="U12" s="9"/>
      <c r="V12" s="9">
        <v>0</v>
      </c>
      <c r="W12" s="10"/>
      <c r="X12" s="10">
        <v>1</v>
      </c>
      <c r="Y12" s="9">
        <v>1</v>
      </c>
      <c r="Z12" s="9"/>
      <c r="AA12" s="11">
        <f t="shared" si="1"/>
        <v>10</v>
      </c>
      <c r="AC12" s="83">
        <v>7</v>
      </c>
      <c r="AD12" s="83">
        <f t="shared" si="4"/>
        <v>4</v>
      </c>
      <c r="AE12" s="125">
        <f t="shared" si="5"/>
        <v>0.1</v>
      </c>
    </row>
    <row r="13" spans="1:31" ht="30" customHeight="1" x14ac:dyDescent="0.25">
      <c r="A13" s="20" t="str">
        <f t="shared" si="2"/>
        <v>Московский</v>
      </c>
      <c r="B13" s="12" t="str">
        <f t="shared" si="0"/>
        <v>ГБОУ СОШ №543</v>
      </c>
      <c r="C13" s="6">
        <f t="shared" si="0"/>
        <v>11543</v>
      </c>
      <c r="D13" s="6" t="str">
        <f t="shared" si="0"/>
        <v>СОШ</v>
      </c>
      <c r="E13" s="8" t="str">
        <f t="shared" si="0"/>
        <v>3а</v>
      </c>
      <c r="F13" s="8">
        <f t="shared" si="0"/>
        <v>45</v>
      </c>
      <c r="G13" s="8">
        <f t="shared" si="0"/>
        <v>40</v>
      </c>
      <c r="H13" s="8">
        <f t="shared" si="3"/>
        <v>11543010</v>
      </c>
      <c r="I13" s="9">
        <v>0</v>
      </c>
      <c r="J13" s="9"/>
      <c r="K13" s="10">
        <v>1</v>
      </c>
      <c r="L13" s="10"/>
      <c r="M13" s="9">
        <v>1</v>
      </c>
      <c r="N13" s="9"/>
      <c r="O13" s="10">
        <v>1</v>
      </c>
      <c r="P13" s="10"/>
      <c r="Q13" s="9">
        <v>1</v>
      </c>
      <c r="R13" s="9"/>
      <c r="S13" s="10">
        <v>0</v>
      </c>
      <c r="T13" s="10"/>
      <c r="U13" s="9">
        <v>1</v>
      </c>
      <c r="V13" s="9"/>
      <c r="W13" s="10"/>
      <c r="X13" s="10">
        <v>1</v>
      </c>
      <c r="Y13" s="9"/>
      <c r="Z13" s="9">
        <v>1</v>
      </c>
      <c r="AA13" s="11">
        <f t="shared" si="1"/>
        <v>7</v>
      </c>
      <c r="AC13" s="83">
        <v>8</v>
      </c>
      <c r="AD13" s="83">
        <f t="shared" si="4"/>
        <v>7</v>
      </c>
      <c r="AE13" s="125">
        <f t="shared" si="5"/>
        <v>0.17499999999999999</v>
      </c>
    </row>
    <row r="14" spans="1:31" ht="30" customHeight="1" x14ac:dyDescent="0.25">
      <c r="A14" s="20" t="str">
        <f t="shared" si="2"/>
        <v>Московский</v>
      </c>
      <c r="B14" s="12" t="str">
        <f t="shared" si="0"/>
        <v>ГБОУ СОШ №543</v>
      </c>
      <c r="C14" s="6">
        <f t="shared" si="0"/>
        <v>11543</v>
      </c>
      <c r="D14" s="6" t="str">
        <f t="shared" si="0"/>
        <v>СОШ</v>
      </c>
      <c r="E14" s="8" t="str">
        <f t="shared" si="0"/>
        <v>3а</v>
      </c>
      <c r="F14" s="8">
        <f t="shared" si="0"/>
        <v>45</v>
      </c>
      <c r="G14" s="8">
        <f t="shared" si="0"/>
        <v>40</v>
      </c>
      <c r="H14" s="8">
        <f t="shared" si="3"/>
        <v>11543011</v>
      </c>
      <c r="I14" s="9">
        <v>1</v>
      </c>
      <c r="J14" s="9"/>
      <c r="K14" s="10">
        <v>0</v>
      </c>
      <c r="L14" s="10"/>
      <c r="M14" s="9"/>
      <c r="N14" s="9">
        <v>0</v>
      </c>
      <c r="O14" s="10">
        <v>2</v>
      </c>
      <c r="P14" s="10"/>
      <c r="Q14" s="9"/>
      <c r="R14" s="9">
        <v>1</v>
      </c>
      <c r="S14" s="10">
        <v>0</v>
      </c>
      <c r="T14" s="10"/>
      <c r="U14" s="9">
        <v>1</v>
      </c>
      <c r="V14" s="9"/>
      <c r="W14" s="10"/>
      <c r="X14" s="10">
        <v>2</v>
      </c>
      <c r="Y14" s="9">
        <v>0</v>
      </c>
      <c r="Z14" s="9"/>
      <c r="AA14" s="11">
        <f t="shared" si="1"/>
        <v>7</v>
      </c>
      <c r="AC14" s="83">
        <v>9</v>
      </c>
      <c r="AD14" s="83">
        <f t="shared" si="4"/>
        <v>2</v>
      </c>
      <c r="AE14" s="125">
        <f t="shared" si="5"/>
        <v>0.05</v>
      </c>
    </row>
    <row r="15" spans="1:31" ht="30" customHeight="1" x14ac:dyDescent="0.25">
      <c r="A15" s="20" t="str">
        <f t="shared" si="2"/>
        <v>Московский</v>
      </c>
      <c r="B15" s="12" t="str">
        <f t="shared" si="0"/>
        <v>ГБОУ СОШ №543</v>
      </c>
      <c r="C15" s="6">
        <f t="shared" si="0"/>
        <v>11543</v>
      </c>
      <c r="D15" s="6" t="str">
        <f t="shared" si="0"/>
        <v>СОШ</v>
      </c>
      <c r="E15" s="8" t="str">
        <f t="shared" si="0"/>
        <v>3а</v>
      </c>
      <c r="F15" s="8">
        <f t="shared" si="0"/>
        <v>45</v>
      </c>
      <c r="G15" s="8">
        <f t="shared" si="0"/>
        <v>40</v>
      </c>
      <c r="H15" s="8">
        <f t="shared" si="3"/>
        <v>11543012</v>
      </c>
      <c r="I15" s="9"/>
      <c r="J15" s="9">
        <v>2</v>
      </c>
      <c r="K15" s="10"/>
      <c r="L15" s="10">
        <v>1</v>
      </c>
      <c r="M15" s="9"/>
      <c r="N15" s="9">
        <v>1</v>
      </c>
      <c r="O15" s="10"/>
      <c r="P15" s="10">
        <v>0</v>
      </c>
      <c r="Q15" s="9"/>
      <c r="R15" s="9">
        <v>0</v>
      </c>
      <c r="S15" s="10"/>
      <c r="T15" s="10">
        <v>0</v>
      </c>
      <c r="U15" s="9">
        <v>1</v>
      </c>
      <c r="V15" s="9"/>
      <c r="W15" s="10">
        <v>1</v>
      </c>
      <c r="X15" s="10"/>
      <c r="Y15" s="9"/>
      <c r="Z15" s="9">
        <v>0</v>
      </c>
      <c r="AA15" s="11">
        <f t="shared" si="1"/>
        <v>6</v>
      </c>
      <c r="AC15" s="83">
        <v>10</v>
      </c>
      <c r="AD15" s="83">
        <f t="shared" si="4"/>
        <v>3</v>
      </c>
      <c r="AE15" s="125">
        <f t="shared" si="5"/>
        <v>7.4999999999999997E-2</v>
      </c>
    </row>
    <row r="16" spans="1:31" ht="30" customHeight="1" x14ac:dyDescent="0.25">
      <c r="A16" s="20" t="str">
        <f t="shared" si="2"/>
        <v>Московский</v>
      </c>
      <c r="B16" s="12" t="str">
        <f t="shared" si="0"/>
        <v>ГБОУ СОШ №543</v>
      </c>
      <c r="C16" s="6">
        <f t="shared" si="0"/>
        <v>11543</v>
      </c>
      <c r="D16" s="6" t="str">
        <f t="shared" si="0"/>
        <v>СОШ</v>
      </c>
      <c r="E16" s="8" t="str">
        <f t="shared" si="0"/>
        <v>3а</v>
      </c>
      <c r="F16" s="8">
        <f t="shared" si="0"/>
        <v>45</v>
      </c>
      <c r="G16" s="8">
        <f t="shared" si="0"/>
        <v>40</v>
      </c>
      <c r="H16" s="8">
        <f t="shared" si="3"/>
        <v>11543013</v>
      </c>
      <c r="I16" s="9"/>
      <c r="J16" s="9">
        <v>2</v>
      </c>
      <c r="K16" s="10">
        <v>1</v>
      </c>
      <c r="L16" s="10"/>
      <c r="M16" s="9"/>
      <c r="N16" s="9">
        <v>0</v>
      </c>
      <c r="O16" s="10">
        <v>2</v>
      </c>
      <c r="P16" s="10"/>
      <c r="Q16" s="9"/>
      <c r="R16" s="9">
        <v>0</v>
      </c>
      <c r="S16" s="10"/>
      <c r="T16" s="10">
        <v>0</v>
      </c>
      <c r="U16" s="9">
        <v>0</v>
      </c>
      <c r="V16" s="9"/>
      <c r="W16" s="10">
        <v>2</v>
      </c>
      <c r="X16" s="10"/>
      <c r="Y16" s="9"/>
      <c r="Z16" s="9">
        <v>1</v>
      </c>
      <c r="AA16" s="11">
        <f t="shared" si="1"/>
        <v>8</v>
      </c>
      <c r="AC16" s="83">
        <v>11</v>
      </c>
      <c r="AD16" s="83">
        <f t="shared" si="4"/>
        <v>4</v>
      </c>
      <c r="AE16" s="125">
        <f t="shared" si="5"/>
        <v>0.1</v>
      </c>
    </row>
    <row r="17" spans="1:31" ht="30" customHeight="1" x14ac:dyDescent="0.25">
      <c r="A17" s="20" t="str">
        <f t="shared" si="2"/>
        <v>Московский</v>
      </c>
      <c r="B17" s="12" t="str">
        <f t="shared" si="0"/>
        <v>ГБОУ СОШ №543</v>
      </c>
      <c r="C17" s="6">
        <f t="shared" si="0"/>
        <v>11543</v>
      </c>
      <c r="D17" s="6" t="str">
        <f t="shared" si="0"/>
        <v>СОШ</v>
      </c>
      <c r="E17" s="8" t="str">
        <f t="shared" si="0"/>
        <v>3а</v>
      </c>
      <c r="F17" s="8">
        <f t="shared" si="0"/>
        <v>45</v>
      </c>
      <c r="G17" s="8">
        <f t="shared" si="0"/>
        <v>40</v>
      </c>
      <c r="H17" s="8">
        <f t="shared" si="3"/>
        <v>11543014</v>
      </c>
      <c r="I17" s="9"/>
      <c r="J17" s="9">
        <v>0</v>
      </c>
      <c r="K17" s="10">
        <v>0</v>
      </c>
      <c r="L17" s="10"/>
      <c r="M17" s="9"/>
      <c r="N17" s="9">
        <v>0</v>
      </c>
      <c r="O17" s="10">
        <v>2</v>
      </c>
      <c r="P17" s="10"/>
      <c r="Q17" s="9"/>
      <c r="R17" s="9">
        <v>2</v>
      </c>
      <c r="S17" s="10"/>
      <c r="T17" s="10">
        <v>0</v>
      </c>
      <c r="U17" s="9">
        <v>1</v>
      </c>
      <c r="V17" s="9"/>
      <c r="W17" s="10"/>
      <c r="X17" s="10">
        <v>1</v>
      </c>
      <c r="Y17" s="9">
        <v>1</v>
      </c>
      <c r="Z17" s="9"/>
      <c r="AA17" s="11">
        <f t="shared" si="1"/>
        <v>7</v>
      </c>
      <c r="AC17" s="83">
        <v>12</v>
      </c>
      <c r="AD17" s="83">
        <f t="shared" si="4"/>
        <v>1</v>
      </c>
      <c r="AE17" s="125">
        <f t="shared" si="5"/>
        <v>2.5000000000000001E-2</v>
      </c>
    </row>
    <row r="18" spans="1:31" ht="30" customHeight="1" x14ac:dyDescent="0.25">
      <c r="A18" s="20" t="str">
        <f t="shared" si="2"/>
        <v>Московский</v>
      </c>
      <c r="B18" s="12" t="str">
        <f t="shared" si="0"/>
        <v>ГБОУ СОШ №543</v>
      </c>
      <c r="C18" s="6">
        <f t="shared" si="0"/>
        <v>11543</v>
      </c>
      <c r="D18" s="6" t="str">
        <f t="shared" si="0"/>
        <v>СОШ</v>
      </c>
      <c r="E18" s="8" t="str">
        <f t="shared" si="0"/>
        <v>3а</v>
      </c>
      <c r="F18" s="8">
        <f t="shared" si="0"/>
        <v>45</v>
      </c>
      <c r="G18" s="8">
        <f t="shared" si="0"/>
        <v>40</v>
      </c>
      <c r="H18" s="8">
        <f t="shared" si="3"/>
        <v>11543015</v>
      </c>
      <c r="I18" s="9"/>
      <c r="J18" s="9">
        <v>2</v>
      </c>
      <c r="K18" s="10"/>
      <c r="L18" s="10">
        <v>0</v>
      </c>
      <c r="M18" s="9"/>
      <c r="N18" s="9">
        <v>0</v>
      </c>
      <c r="O18" s="10">
        <v>2</v>
      </c>
      <c r="P18" s="10"/>
      <c r="Q18" s="9">
        <v>0</v>
      </c>
      <c r="R18" s="9"/>
      <c r="S18" s="10"/>
      <c r="T18" s="10">
        <v>0</v>
      </c>
      <c r="U18" s="9">
        <v>1</v>
      </c>
      <c r="V18" s="9"/>
      <c r="W18" s="10">
        <v>0</v>
      </c>
      <c r="X18" s="10"/>
      <c r="Y18" s="9">
        <v>0</v>
      </c>
      <c r="Z18" s="9"/>
      <c r="AA18" s="11">
        <f t="shared" si="1"/>
        <v>5</v>
      </c>
      <c r="AC18" s="83">
        <v>13</v>
      </c>
      <c r="AD18" s="83">
        <f t="shared" si="4"/>
        <v>7</v>
      </c>
      <c r="AE18" s="125">
        <f t="shared" si="5"/>
        <v>0.17499999999999999</v>
      </c>
    </row>
    <row r="19" spans="1:31" ht="30" customHeight="1" x14ac:dyDescent="0.25">
      <c r="A19" s="20" t="str">
        <f t="shared" si="2"/>
        <v>Московский</v>
      </c>
      <c r="B19" s="12" t="str">
        <f t="shared" si="0"/>
        <v>ГБОУ СОШ №543</v>
      </c>
      <c r="C19" s="6">
        <f t="shared" si="0"/>
        <v>11543</v>
      </c>
      <c r="D19" s="6" t="str">
        <f t="shared" si="0"/>
        <v>СОШ</v>
      </c>
      <c r="E19" s="8" t="str">
        <f t="shared" si="0"/>
        <v>3а</v>
      </c>
      <c r="F19" s="8">
        <f t="shared" si="0"/>
        <v>45</v>
      </c>
      <c r="G19" s="8">
        <f t="shared" si="0"/>
        <v>40</v>
      </c>
      <c r="H19" s="8">
        <f t="shared" si="3"/>
        <v>11543016</v>
      </c>
      <c r="I19" s="9"/>
      <c r="J19" s="9">
        <v>2</v>
      </c>
      <c r="K19" s="10"/>
      <c r="L19" s="10">
        <v>1</v>
      </c>
      <c r="M19" s="9"/>
      <c r="N19" s="9">
        <v>0</v>
      </c>
      <c r="O19" s="10"/>
      <c r="P19" s="10">
        <v>2</v>
      </c>
      <c r="Q19" s="9">
        <v>0</v>
      </c>
      <c r="R19" s="9">
        <v>0</v>
      </c>
      <c r="S19" s="10">
        <v>0</v>
      </c>
      <c r="T19" s="10"/>
      <c r="U19" s="9">
        <v>1</v>
      </c>
      <c r="V19" s="9"/>
      <c r="W19" s="10">
        <v>2</v>
      </c>
      <c r="X19" s="10"/>
      <c r="Y19" s="9"/>
      <c r="Z19" s="9">
        <v>0</v>
      </c>
      <c r="AA19" s="11">
        <f t="shared" si="1"/>
        <v>8</v>
      </c>
      <c r="AC19" s="52"/>
      <c r="AD19" s="85">
        <f>SUM(AD5:AD18)</f>
        <v>40</v>
      </c>
      <c r="AE19" s="52"/>
    </row>
    <row r="20" spans="1:31" ht="30" customHeight="1" x14ac:dyDescent="0.25">
      <c r="A20" s="20" t="str">
        <f t="shared" si="2"/>
        <v>Московский</v>
      </c>
      <c r="B20" s="12" t="str">
        <f t="shared" si="0"/>
        <v>ГБОУ СОШ №543</v>
      </c>
      <c r="C20" s="6">
        <f t="shared" si="0"/>
        <v>11543</v>
      </c>
      <c r="D20" s="6" t="str">
        <f t="shared" si="0"/>
        <v>СОШ</v>
      </c>
      <c r="E20" s="8" t="str">
        <f t="shared" si="0"/>
        <v>3а</v>
      </c>
      <c r="F20" s="8">
        <f t="shared" si="0"/>
        <v>45</v>
      </c>
      <c r="G20" s="8">
        <f t="shared" si="0"/>
        <v>40</v>
      </c>
      <c r="H20" s="8">
        <f t="shared" si="3"/>
        <v>11543017</v>
      </c>
      <c r="I20" s="9">
        <v>0</v>
      </c>
      <c r="J20" s="9"/>
      <c r="K20" s="10">
        <v>0</v>
      </c>
      <c r="L20" s="10"/>
      <c r="M20" s="9">
        <v>1</v>
      </c>
      <c r="N20" s="9"/>
      <c r="O20" s="10"/>
      <c r="P20" s="10">
        <v>0</v>
      </c>
      <c r="Q20" s="9"/>
      <c r="R20" s="9">
        <v>0</v>
      </c>
      <c r="S20" s="10"/>
      <c r="T20" s="10">
        <v>1</v>
      </c>
      <c r="U20" s="9"/>
      <c r="V20" s="9">
        <v>1</v>
      </c>
      <c r="W20" s="10"/>
      <c r="X20" s="10">
        <v>2</v>
      </c>
      <c r="Y20" s="9"/>
      <c r="Z20" s="9">
        <v>1</v>
      </c>
      <c r="AA20" s="11">
        <f t="shared" si="1"/>
        <v>6</v>
      </c>
    </row>
    <row r="21" spans="1:31" ht="30" customHeight="1" x14ac:dyDescent="0.25">
      <c r="A21" s="20" t="str">
        <f t="shared" si="2"/>
        <v>Московский</v>
      </c>
      <c r="B21" s="12" t="str">
        <f t="shared" si="2"/>
        <v>ГБОУ СОШ №543</v>
      </c>
      <c r="C21" s="6">
        <f t="shared" si="2"/>
        <v>11543</v>
      </c>
      <c r="D21" s="6" t="str">
        <f t="shared" si="2"/>
        <v>СОШ</v>
      </c>
      <c r="E21" s="8" t="str">
        <f t="shared" si="2"/>
        <v>3а</v>
      </c>
      <c r="F21" s="8">
        <f t="shared" si="2"/>
        <v>45</v>
      </c>
      <c r="G21" s="8">
        <f t="shared" si="2"/>
        <v>40</v>
      </c>
      <c r="H21" s="8">
        <f t="shared" si="3"/>
        <v>11543018</v>
      </c>
      <c r="I21" s="9">
        <v>0</v>
      </c>
      <c r="J21" s="9"/>
      <c r="K21" s="10">
        <v>0</v>
      </c>
      <c r="L21" s="10"/>
      <c r="M21" s="9"/>
      <c r="N21" s="9">
        <v>0</v>
      </c>
      <c r="O21" s="10">
        <v>1</v>
      </c>
      <c r="P21" s="10"/>
      <c r="Q21" s="9">
        <v>0</v>
      </c>
      <c r="R21" s="9"/>
      <c r="S21" s="10">
        <v>0</v>
      </c>
      <c r="T21" s="10"/>
      <c r="U21" s="9"/>
      <c r="V21" s="9">
        <v>0</v>
      </c>
      <c r="W21" s="10">
        <v>0</v>
      </c>
      <c r="X21" s="10"/>
      <c r="Y21" s="9">
        <v>0</v>
      </c>
      <c r="Z21" s="9"/>
      <c r="AA21" s="11">
        <f t="shared" si="1"/>
        <v>1</v>
      </c>
    </row>
    <row r="22" spans="1:31" ht="30" customHeight="1" x14ac:dyDescent="0.25">
      <c r="A22" s="20" t="str">
        <f t="shared" ref="A22:G37" si="6">A21</f>
        <v>Московский</v>
      </c>
      <c r="B22" s="12" t="str">
        <f t="shared" si="6"/>
        <v>ГБОУ СОШ №543</v>
      </c>
      <c r="C22" s="6">
        <f t="shared" si="6"/>
        <v>11543</v>
      </c>
      <c r="D22" s="6" t="str">
        <f t="shared" si="6"/>
        <v>СОШ</v>
      </c>
      <c r="E22" s="8" t="str">
        <f t="shared" si="6"/>
        <v>3а</v>
      </c>
      <c r="F22" s="8">
        <f t="shared" si="6"/>
        <v>45</v>
      </c>
      <c r="G22" s="8">
        <f t="shared" si="6"/>
        <v>40</v>
      </c>
      <c r="H22" s="8">
        <f t="shared" si="3"/>
        <v>11543019</v>
      </c>
      <c r="I22" s="9">
        <v>2</v>
      </c>
      <c r="J22" s="9"/>
      <c r="K22" s="10">
        <v>1</v>
      </c>
      <c r="L22" s="10"/>
      <c r="M22" s="9">
        <v>1</v>
      </c>
      <c r="N22" s="9"/>
      <c r="O22" s="10">
        <v>2</v>
      </c>
      <c r="P22" s="10"/>
      <c r="Q22" s="9">
        <v>2</v>
      </c>
      <c r="R22" s="9"/>
      <c r="S22" s="10"/>
      <c r="T22" s="10">
        <v>1</v>
      </c>
      <c r="U22" s="9">
        <v>1</v>
      </c>
      <c r="V22" s="9"/>
      <c r="W22" s="10">
        <v>2</v>
      </c>
      <c r="X22" s="10"/>
      <c r="Y22" s="9"/>
      <c r="Z22" s="9">
        <v>1</v>
      </c>
      <c r="AA22" s="11">
        <f t="shared" si="1"/>
        <v>13</v>
      </c>
    </row>
    <row r="23" spans="1:31" ht="30" customHeight="1" x14ac:dyDescent="0.25">
      <c r="A23" s="20" t="str">
        <f t="shared" si="6"/>
        <v>Московский</v>
      </c>
      <c r="B23" s="12" t="str">
        <f t="shared" si="6"/>
        <v>ГБОУ СОШ №543</v>
      </c>
      <c r="C23" s="6">
        <f t="shared" si="6"/>
        <v>11543</v>
      </c>
      <c r="D23" s="6" t="str">
        <f t="shared" si="6"/>
        <v>СОШ</v>
      </c>
      <c r="E23" s="8" t="str">
        <f>E22</f>
        <v>3а</v>
      </c>
      <c r="F23" s="8">
        <f>F22</f>
        <v>45</v>
      </c>
      <c r="G23" s="8">
        <f>G22</f>
        <v>40</v>
      </c>
      <c r="H23" s="8">
        <f t="shared" si="3"/>
        <v>11543020</v>
      </c>
      <c r="I23" s="9">
        <v>2</v>
      </c>
      <c r="J23" s="9"/>
      <c r="K23" s="10">
        <v>1</v>
      </c>
      <c r="L23" s="10"/>
      <c r="M23" s="9">
        <v>1</v>
      </c>
      <c r="N23" s="9"/>
      <c r="O23" s="10"/>
      <c r="P23" s="10">
        <v>2</v>
      </c>
      <c r="Q23" s="9">
        <v>0</v>
      </c>
      <c r="R23" s="9"/>
      <c r="S23" s="10"/>
      <c r="T23" s="10">
        <v>0</v>
      </c>
      <c r="U23" s="9"/>
      <c r="V23" s="9">
        <v>0</v>
      </c>
      <c r="W23" s="10"/>
      <c r="X23" s="10">
        <v>0</v>
      </c>
      <c r="Y23" s="9">
        <v>1</v>
      </c>
      <c r="Z23" s="9"/>
      <c r="AA23" s="11">
        <f t="shared" si="1"/>
        <v>7</v>
      </c>
    </row>
    <row r="24" spans="1:31" ht="30" customHeight="1" x14ac:dyDescent="0.25">
      <c r="A24" s="20" t="str">
        <f t="shared" si="6"/>
        <v>Московский</v>
      </c>
      <c r="B24" s="12" t="str">
        <f t="shared" si="6"/>
        <v>ГБОУ СОШ №543</v>
      </c>
      <c r="C24" s="6">
        <f t="shared" si="6"/>
        <v>11543</v>
      </c>
      <c r="D24" s="6" t="str">
        <f t="shared" si="6"/>
        <v>СОШ</v>
      </c>
      <c r="E24" s="41" t="s">
        <v>24</v>
      </c>
      <c r="F24" s="8">
        <f>F23</f>
        <v>45</v>
      </c>
      <c r="G24" s="8">
        <f>G23</f>
        <v>40</v>
      </c>
      <c r="H24" s="8">
        <f t="shared" si="3"/>
        <v>11543021</v>
      </c>
      <c r="I24" s="9">
        <v>2</v>
      </c>
      <c r="J24" s="9"/>
      <c r="K24" s="10">
        <v>0</v>
      </c>
      <c r="L24" s="10"/>
      <c r="M24" s="9">
        <v>0</v>
      </c>
      <c r="N24" s="9"/>
      <c r="O24" s="10"/>
      <c r="P24" s="10">
        <v>2</v>
      </c>
      <c r="Q24" s="9"/>
      <c r="R24" s="9">
        <v>1</v>
      </c>
      <c r="S24" s="10"/>
      <c r="T24" s="10">
        <v>1</v>
      </c>
      <c r="U24" s="9"/>
      <c r="V24" s="9">
        <v>1</v>
      </c>
      <c r="W24" s="10">
        <v>1</v>
      </c>
      <c r="X24" s="10"/>
      <c r="Y24" s="9">
        <v>0</v>
      </c>
      <c r="Z24" s="9"/>
      <c r="AA24" s="11">
        <f t="shared" si="1"/>
        <v>8</v>
      </c>
    </row>
    <row r="25" spans="1:31" ht="30" customHeight="1" x14ac:dyDescent="0.25">
      <c r="A25" s="20" t="str">
        <f t="shared" si="6"/>
        <v>Московский</v>
      </c>
      <c r="B25" s="12" t="str">
        <f t="shared" si="6"/>
        <v>ГБОУ СОШ №543</v>
      </c>
      <c r="C25" s="6">
        <f t="shared" si="6"/>
        <v>11543</v>
      </c>
      <c r="D25" s="6" t="str">
        <f t="shared" si="6"/>
        <v>СОШ</v>
      </c>
      <c r="E25" s="8" t="str">
        <f t="shared" si="6"/>
        <v>3б</v>
      </c>
      <c r="F25" s="8">
        <f t="shared" si="6"/>
        <v>45</v>
      </c>
      <c r="G25" s="8">
        <f t="shared" si="6"/>
        <v>40</v>
      </c>
      <c r="H25" s="8">
        <f t="shared" si="3"/>
        <v>11543022</v>
      </c>
      <c r="I25" s="9">
        <v>2</v>
      </c>
      <c r="J25" s="9"/>
      <c r="K25" s="10">
        <v>1</v>
      </c>
      <c r="L25" s="10"/>
      <c r="M25" s="9">
        <v>1</v>
      </c>
      <c r="N25" s="9"/>
      <c r="O25" s="10">
        <v>2</v>
      </c>
      <c r="P25" s="10"/>
      <c r="Q25" s="9"/>
      <c r="R25" s="9">
        <v>2</v>
      </c>
      <c r="S25" s="10">
        <v>0</v>
      </c>
      <c r="T25" s="10"/>
      <c r="U25" s="9">
        <v>0</v>
      </c>
      <c r="V25" s="9"/>
      <c r="W25" s="10">
        <v>2</v>
      </c>
      <c r="X25" s="10"/>
      <c r="Y25" s="9">
        <v>1</v>
      </c>
      <c r="Z25" s="9">
        <v>0</v>
      </c>
      <c r="AA25" s="11">
        <f t="shared" si="1"/>
        <v>11</v>
      </c>
    </row>
    <row r="26" spans="1:31" ht="30" customHeight="1" x14ac:dyDescent="0.25">
      <c r="A26" s="20" t="str">
        <f t="shared" si="6"/>
        <v>Московский</v>
      </c>
      <c r="B26" s="12" t="str">
        <f t="shared" si="6"/>
        <v>ГБОУ СОШ №543</v>
      </c>
      <c r="C26" s="6">
        <f t="shared" si="6"/>
        <v>11543</v>
      </c>
      <c r="D26" s="6" t="str">
        <f t="shared" si="6"/>
        <v>СОШ</v>
      </c>
      <c r="E26" s="8" t="str">
        <f t="shared" si="6"/>
        <v>3б</v>
      </c>
      <c r="F26" s="8">
        <f t="shared" si="6"/>
        <v>45</v>
      </c>
      <c r="G26" s="8">
        <f t="shared" si="6"/>
        <v>40</v>
      </c>
      <c r="H26" s="8">
        <f t="shared" si="3"/>
        <v>11543023</v>
      </c>
      <c r="I26" s="9"/>
      <c r="J26" s="9">
        <v>2</v>
      </c>
      <c r="K26" s="10"/>
      <c r="L26" s="10">
        <v>1</v>
      </c>
      <c r="M26" s="9">
        <v>1</v>
      </c>
      <c r="N26" s="9"/>
      <c r="O26" s="10"/>
      <c r="P26" s="10">
        <v>2</v>
      </c>
      <c r="Q26" s="9">
        <v>2</v>
      </c>
      <c r="R26" s="9"/>
      <c r="S26" s="10">
        <v>1</v>
      </c>
      <c r="T26" s="10"/>
      <c r="U26" s="9">
        <v>1</v>
      </c>
      <c r="V26" s="9"/>
      <c r="W26" s="10">
        <v>2</v>
      </c>
      <c r="X26" s="10"/>
      <c r="Y26" s="9"/>
      <c r="Z26" s="9">
        <v>1</v>
      </c>
      <c r="AA26" s="11">
        <f t="shared" si="1"/>
        <v>13</v>
      </c>
    </row>
    <row r="27" spans="1:31" ht="30" customHeight="1" x14ac:dyDescent="0.25">
      <c r="A27" s="20" t="str">
        <f t="shared" si="6"/>
        <v>Московский</v>
      </c>
      <c r="B27" s="12" t="str">
        <f t="shared" si="6"/>
        <v>ГБОУ СОШ №543</v>
      </c>
      <c r="C27" s="6">
        <f t="shared" si="6"/>
        <v>11543</v>
      </c>
      <c r="D27" s="6" t="str">
        <f t="shared" si="6"/>
        <v>СОШ</v>
      </c>
      <c r="E27" s="8" t="str">
        <f t="shared" si="6"/>
        <v>3б</v>
      </c>
      <c r="F27" s="8">
        <f t="shared" si="6"/>
        <v>45</v>
      </c>
      <c r="G27" s="8">
        <f t="shared" si="6"/>
        <v>40</v>
      </c>
      <c r="H27" s="8">
        <f t="shared" si="3"/>
        <v>11543024</v>
      </c>
      <c r="I27" s="9"/>
      <c r="J27" s="9">
        <v>2</v>
      </c>
      <c r="K27" s="10"/>
      <c r="L27" s="10">
        <v>1</v>
      </c>
      <c r="M27" s="9"/>
      <c r="N27" s="9">
        <v>0</v>
      </c>
      <c r="O27" s="10">
        <v>2</v>
      </c>
      <c r="P27" s="10"/>
      <c r="Q27" s="9"/>
      <c r="R27" s="9">
        <v>0</v>
      </c>
      <c r="S27" s="10">
        <v>0</v>
      </c>
      <c r="T27" s="10"/>
      <c r="U27" s="9">
        <v>1</v>
      </c>
      <c r="V27" s="9"/>
      <c r="W27" s="10">
        <v>0</v>
      </c>
      <c r="X27" s="10"/>
      <c r="Y27" s="9">
        <v>0</v>
      </c>
      <c r="Z27" s="9"/>
      <c r="AA27" s="11">
        <f t="shared" si="1"/>
        <v>6</v>
      </c>
    </row>
    <row r="28" spans="1:31" ht="30" customHeight="1" x14ac:dyDescent="0.25">
      <c r="A28" s="20" t="str">
        <f t="shared" si="6"/>
        <v>Московский</v>
      </c>
      <c r="B28" s="12" t="str">
        <f t="shared" si="6"/>
        <v>ГБОУ СОШ №543</v>
      </c>
      <c r="C28" s="6">
        <f t="shared" si="6"/>
        <v>11543</v>
      </c>
      <c r="D28" s="6" t="str">
        <f t="shared" si="6"/>
        <v>СОШ</v>
      </c>
      <c r="E28" s="8" t="str">
        <f t="shared" si="6"/>
        <v>3б</v>
      </c>
      <c r="F28" s="8">
        <f t="shared" si="6"/>
        <v>45</v>
      </c>
      <c r="G28" s="8">
        <f t="shared" si="6"/>
        <v>40</v>
      </c>
      <c r="H28" s="8">
        <f t="shared" si="3"/>
        <v>11543025</v>
      </c>
      <c r="I28" s="9">
        <v>2</v>
      </c>
      <c r="J28" s="9"/>
      <c r="K28" s="10">
        <v>1</v>
      </c>
      <c r="L28" s="10"/>
      <c r="M28" s="9">
        <v>1</v>
      </c>
      <c r="N28" s="9"/>
      <c r="O28" s="10">
        <v>2</v>
      </c>
      <c r="P28" s="10"/>
      <c r="Q28" s="9"/>
      <c r="R28" s="9">
        <v>1</v>
      </c>
      <c r="S28" s="10"/>
      <c r="T28" s="10">
        <v>0</v>
      </c>
      <c r="U28" s="9"/>
      <c r="V28" s="9">
        <v>0</v>
      </c>
      <c r="W28" s="10"/>
      <c r="X28" s="10">
        <v>1</v>
      </c>
      <c r="Y28" s="9">
        <v>1</v>
      </c>
      <c r="Z28" s="9"/>
      <c r="AA28" s="11">
        <f t="shared" si="1"/>
        <v>9</v>
      </c>
    </row>
    <row r="29" spans="1:31" ht="30" customHeight="1" x14ac:dyDescent="0.25">
      <c r="A29" s="20" t="str">
        <f t="shared" si="6"/>
        <v>Московский</v>
      </c>
      <c r="B29" s="12" t="str">
        <f t="shared" si="6"/>
        <v>ГБОУ СОШ №543</v>
      </c>
      <c r="C29" s="6">
        <f t="shared" si="6"/>
        <v>11543</v>
      </c>
      <c r="D29" s="6" t="str">
        <f t="shared" si="6"/>
        <v>СОШ</v>
      </c>
      <c r="E29" s="8" t="str">
        <f t="shared" si="6"/>
        <v>3б</v>
      </c>
      <c r="F29" s="8">
        <f t="shared" si="6"/>
        <v>45</v>
      </c>
      <c r="G29" s="8">
        <f t="shared" si="6"/>
        <v>40</v>
      </c>
      <c r="H29" s="8">
        <f t="shared" si="3"/>
        <v>11543026</v>
      </c>
      <c r="I29" s="9">
        <v>2</v>
      </c>
      <c r="J29" s="9"/>
      <c r="K29" s="10">
        <v>0</v>
      </c>
      <c r="L29" s="10"/>
      <c r="M29" s="9">
        <v>1</v>
      </c>
      <c r="N29" s="9"/>
      <c r="O29" s="10">
        <v>2</v>
      </c>
      <c r="P29" s="10"/>
      <c r="Q29" s="9">
        <v>2</v>
      </c>
      <c r="R29" s="9"/>
      <c r="S29" s="10"/>
      <c r="T29" s="10">
        <v>1</v>
      </c>
      <c r="U29" s="9"/>
      <c r="V29" s="9">
        <v>1</v>
      </c>
      <c r="W29" s="10"/>
      <c r="X29" s="10">
        <v>0</v>
      </c>
      <c r="Y29" s="9"/>
      <c r="Z29" s="9">
        <v>0</v>
      </c>
      <c r="AA29" s="11">
        <f t="shared" si="1"/>
        <v>9</v>
      </c>
    </row>
    <row r="30" spans="1:31" ht="30" customHeight="1" x14ac:dyDescent="0.25">
      <c r="A30" s="20" t="str">
        <f t="shared" si="6"/>
        <v>Московский</v>
      </c>
      <c r="B30" s="12" t="str">
        <f t="shared" si="6"/>
        <v>ГБОУ СОШ №543</v>
      </c>
      <c r="C30" s="6">
        <f t="shared" si="6"/>
        <v>11543</v>
      </c>
      <c r="D30" s="6" t="str">
        <f t="shared" si="6"/>
        <v>СОШ</v>
      </c>
      <c r="E30" s="8" t="str">
        <f t="shared" si="6"/>
        <v>3б</v>
      </c>
      <c r="F30" s="8">
        <f t="shared" si="6"/>
        <v>45</v>
      </c>
      <c r="G30" s="8">
        <f t="shared" si="6"/>
        <v>40</v>
      </c>
      <c r="H30" s="8">
        <f t="shared" si="3"/>
        <v>11543027</v>
      </c>
      <c r="I30" s="9">
        <v>0</v>
      </c>
      <c r="J30" s="9"/>
      <c r="K30" s="10">
        <v>1</v>
      </c>
      <c r="L30" s="10"/>
      <c r="M30" s="9">
        <v>0</v>
      </c>
      <c r="N30" s="9"/>
      <c r="O30" s="10">
        <v>2</v>
      </c>
      <c r="P30" s="10"/>
      <c r="Q30" s="9"/>
      <c r="R30" s="9">
        <v>2</v>
      </c>
      <c r="S30" s="10"/>
      <c r="T30" s="10">
        <v>1</v>
      </c>
      <c r="U30" s="9"/>
      <c r="V30" s="9">
        <v>0</v>
      </c>
      <c r="W30" s="10"/>
      <c r="X30" s="10">
        <v>0</v>
      </c>
      <c r="Y30" s="9"/>
      <c r="Z30" s="9">
        <v>0</v>
      </c>
      <c r="AA30" s="11">
        <f t="shared" si="1"/>
        <v>6</v>
      </c>
    </row>
    <row r="31" spans="1:31" ht="30" customHeight="1" x14ac:dyDescent="0.25">
      <c r="A31" s="20" t="str">
        <f t="shared" si="6"/>
        <v>Московский</v>
      </c>
      <c r="B31" s="12" t="str">
        <f t="shared" si="6"/>
        <v>ГБОУ СОШ №543</v>
      </c>
      <c r="C31" s="6">
        <f t="shared" si="6"/>
        <v>11543</v>
      </c>
      <c r="D31" s="6" t="str">
        <f t="shared" si="6"/>
        <v>СОШ</v>
      </c>
      <c r="E31" s="8" t="str">
        <f t="shared" si="6"/>
        <v>3б</v>
      </c>
      <c r="F31" s="8">
        <f t="shared" si="6"/>
        <v>45</v>
      </c>
      <c r="G31" s="8">
        <f t="shared" si="6"/>
        <v>40</v>
      </c>
      <c r="H31" s="8">
        <f t="shared" si="3"/>
        <v>11543028</v>
      </c>
      <c r="I31" s="9">
        <v>0</v>
      </c>
      <c r="J31" s="9"/>
      <c r="K31" s="10">
        <v>0</v>
      </c>
      <c r="L31" s="10"/>
      <c r="M31" s="9">
        <v>0</v>
      </c>
      <c r="N31" s="9"/>
      <c r="O31" s="10">
        <v>1</v>
      </c>
      <c r="P31" s="10"/>
      <c r="Q31" s="9"/>
      <c r="R31" s="9">
        <v>1</v>
      </c>
      <c r="S31" s="10"/>
      <c r="T31" s="10">
        <v>0</v>
      </c>
      <c r="U31" s="9"/>
      <c r="V31" s="9">
        <v>0</v>
      </c>
      <c r="W31" s="10"/>
      <c r="X31" s="10">
        <v>0</v>
      </c>
      <c r="Y31" s="9">
        <v>1</v>
      </c>
      <c r="Z31" s="9"/>
      <c r="AA31" s="11">
        <f t="shared" si="1"/>
        <v>3</v>
      </c>
    </row>
    <row r="32" spans="1:31" ht="30" customHeight="1" x14ac:dyDescent="0.25">
      <c r="A32" s="20" t="str">
        <f t="shared" si="6"/>
        <v>Московский</v>
      </c>
      <c r="B32" s="12" t="str">
        <f t="shared" si="6"/>
        <v>ГБОУ СОШ №543</v>
      </c>
      <c r="C32" s="6">
        <f t="shared" si="6"/>
        <v>11543</v>
      </c>
      <c r="D32" s="6" t="str">
        <f t="shared" si="6"/>
        <v>СОШ</v>
      </c>
      <c r="E32" s="8" t="str">
        <f t="shared" si="6"/>
        <v>3б</v>
      </c>
      <c r="F32" s="8">
        <f t="shared" si="6"/>
        <v>45</v>
      </c>
      <c r="G32" s="8">
        <f t="shared" si="6"/>
        <v>40</v>
      </c>
      <c r="H32" s="8">
        <f t="shared" si="3"/>
        <v>11543029</v>
      </c>
      <c r="I32" s="9">
        <v>2</v>
      </c>
      <c r="J32" s="9"/>
      <c r="K32" s="10">
        <v>1</v>
      </c>
      <c r="L32" s="10"/>
      <c r="M32" s="9">
        <v>1</v>
      </c>
      <c r="N32" s="9"/>
      <c r="O32" s="10">
        <v>2</v>
      </c>
      <c r="P32" s="10"/>
      <c r="Q32" s="9">
        <v>1</v>
      </c>
      <c r="R32" s="9"/>
      <c r="S32" s="10">
        <v>1</v>
      </c>
      <c r="T32" s="10"/>
      <c r="U32" s="9">
        <v>1</v>
      </c>
      <c r="V32" s="9"/>
      <c r="W32" s="10">
        <v>1</v>
      </c>
      <c r="X32" s="10"/>
      <c r="Y32" s="9">
        <v>1</v>
      </c>
      <c r="Z32" s="9"/>
      <c r="AA32" s="11">
        <f t="shared" si="1"/>
        <v>11</v>
      </c>
    </row>
    <row r="33" spans="1:27" ht="30" customHeight="1" x14ac:dyDescent="0.25">
      <c r="A33" s="20" t="str">
        <f t="shared" si="6"/>
        <v>Московский</v>
      </c>
      <c r="B33" s="12" t="str">
        <f t="shared" si="6"/>
        <v>ГБОУ СОШ №543</v>
      </c>
      <c r="C33" s="6">
        <f t="shared" si="6"/>
        <v>11543</v>
      </c>
      <c r="D33" s="6" t="str">
        <f t="shared" si="6"/>
        <v>СОШ</v>
      </c>
      <c r="E33" s="8" t="str">
        <f t="shared" si="6"/>
        <v>3б</v>
      </c>
      <c r="F33" s="8">
        <f t="shared" si="6"/>
        <v>45</v>
      </c>
      <c r="G33" s="8">
        <f t="shared" si="6"/>
        <v>40</v>
      </c>
      <c r="H33" s="8">
        <f t="shared" si="3"/>
        <v>11543030</v>
      </c>
      <c r="I33" s="9"/>
      <c r="J33" s="9">
        <v>2</v>
      </c>
      <c r="K33" s="10">
        <v>1</v>
      </c>
      <c r="L33" s="10"/>
      <c r="M33" s="9">
        <v>1</v>
      </c>
      <c r="N33" s="9"/>
      <c r="O33" s="10">
        <v>2</v>
      </c>
      <c r="P33" s="10"/>
      <c r="Q33" s="9"/>
      <c r="R33" s="9">
        <v>2</v>
      </c>
      <c r="S33" s="10">
        <v>1</v>
      </c>
      <c r="T33" s="10"/>
      <c r="U33" s="9">
        <v>1</v>
      </c>
      <c r="V33" s="9"/>
      <c r="W33" s="10">
        <v>2</v>
      </c>
      <c r="X33" s="10"/>
      <c r="Y33" s="9"/>
      <c r="Z33" s="9">
        <v>1</v>
      </c>
      <c r="AA33" s="11">
        <f t="shared" si="1"/>
        <v>13</v>
      </c>
    </row>
    <row r="34" spans="1:27" ht="30" customHeight="1" x14ac:dyDescent="0.25">
      <c r="A34" s="20" t="str">
        <f t="shared" si="6"/>
        <v>Московский</v>
      </c>
      <c r="B34" s="12" t="str">
        <f t="shared" si="6"/>
        <v>ГБОУ СОШ №543</v>
      </c>
      <c r="C34" s="6">
        <f t="shared" si="6"/>
        <v>11543</v>
      </c>
      <c r="D34" s="6" t="str">
        <f t="shared" si="6"/>
        <v>СОШ</v>
      </c>
      <c r="E34" s="8" t="str">
        <f t="shared" si="6"/>
        <v>3б</v>
      </c>
      <c r="F34" s="8">
        <f t="shared" si="6"/>
        <v>45</v>
      </c>
      <c r="G34" s="8">
        <f t="shared" si="6"/>
        <v>40</v>
      </c>
      <c r="H34" s="8">
        <f t="shared" si="3"/>
        <v>11543031</v>
      </c>
      <c r="I34" s="9">
        <v>2</v>
      </c>
      <c r="J34" s="9"/>
      <c r="K34" s="10">
        <v>1</v>
      </c>
      <c r="L34" s="10"/>
      <c r="M34" s="9"/>
      <c r="N34" s="9">
        <v>1</v>
      </c>
      <c r="O34" s="10"/>
      <c r="P34" s="10">
        <v>1</v>
      </c>
      <c r="Q34" s="9"/>
      <c r="R34" s="9">
        <v>2</v>
      </c>
      <c r="S34" s="10"/>
      <c r="T34" s="10">
        <v>0</v>
      </c>
      <c r="U34" s="9">
        <v>1</v>
      </c>
      <c r="V34" s="9"/>
      <c r="W34" s="10">
        <v>1</v>
      </c>
      <c r="X34" s="10"/>
      <c r="Y34" s="9"/>
      <c r="Z34" s="9">
        <v>1</v>
      </c>
      <c r="AA34" s="11">
        <f t="shared" si="1"/>
        <v>10</v>
      </c>
    </row>
    <row r="35" spans="1:27" ht="30" customHeight="1" x14ac:dyDescent="0.25">
      <c r="A35" s="20" t="str">
        <f t="shared" si="6"/>
        <v>Московский</v>
      </c>
      <c r="B35" s="12" t="str">
        <f t="shared" si="6"/>
        <v>ГБОУ СОШ №543</v>
      </c>
      <c r="C35" s="6">
        <f t="shared" si="6"/>
        <v>11543</v>
      </c>
      <c r="D35" s="6" t="str">
        <f t="shared" si="6"/>
        <v>СОШ</v>
      </c>
      <c r="E35" s="8" t="str">
        <f t="shared" si="6"/>
        <v>3б</v>
      </c>
      <c r="F35" s="8">
        <f t="shared" si="6"/>
        <v>45</v>
      </c>
      <c r="G35" s="8">
        <f t="shared" si="6"/>
        <v>40</v>
      </c>
      <c r="H35" s="8">
        <f t="shared" si="3"/>
        <v>11543032</v>
      </c>
      <c r="I35" s="9">
        <v>2</v>
      </c>
      <c r="J35" s="9"/>
      <c r="K35" s="10"/>
      <c r="L35" s="10">
        <v>1</v>
      </c>
      <c r="M35" s="9">
        <v>1</v>
      </c>
      <c r="N35" s="9"/>
      <c r="O35" s="10"/>
      <c r="P35" s="10">
        <v>2</v>
      </c>
      <c r="Q35" s="9">
        <v>2</v>
      </c>
      <c r="R35" s="9"/>
      <c r="S35" s="10">
        <v>1</v>
      </c>
      <c r="T35" s="10"/>
      <c r="U35" s="9">
        <v>1</v>
      </c>
      <c r="V35" s="9"/>
      <c r="W35" s="10">
        <v>2</v>
      </c>
      <c r="X35" s="10"/>
      <c r="Y35" s="9"/>
      <c r="Z35" s="9">
        <v>1</v>
      </c>
      <c r="AA35" s="11">
        <f t="shared" si="1"/>
        <v>13</v>
      </c>
    </row>
    <row r="36" spans="1:27" ht="30" customHeight="1" x14ac:dyDescent="0.25">
      <c r="A36" s="20" t="str">
        <f t="shared" si="6"/>
        <v>Московский</v>
      </c>
      <c r="B36" s="12" t="str">
        <f t="shared" si="6"/>
        <v>ГБОУ СОШ №543</v>
      </c>
      <c r="C36" s="6">
        <f t="shared" si="6"/>
        <v>11543</v>
      </c>
      <c r="D36" s="6" t="str">
        <f t="shared" si="6"/>
        <v>СОШ</v>
      </c>
      <c r="E36" s="8" t="str">
        <f t="shared" si="6"/>
        <v>3б</v>
      </c>
      <c r="F36" s="8">
        <f t="shared" si="6"/>
        <v>45</v>
      </c>
      <c r="G36" s="8">
        <f t="shared" si="6"/>
        <v>40</v>
      </c>
      <c r="H36" s="8">
        <f t="shared" si="3"/>
        <v>11543033</v>
      </c>
      <c r="I36" s="9">
        <v>2</v>
      </c>
      <c r="J36" s="9"/>
      <c r="K36" s="10"/>
      <c r="L36" s="10">
        <v>1</v>
      </c>
      <c r="M36" s="9"/>
      <c r="N36" s="9">
        <v>0</v>
      </c>
      <c r="O36" s="10"/>
      <c r="P36" s="10">
        <v>2</v>
      </c>
      <c r="Q36" s="9">
        <v>2</v>
      </c>
      <c r="R36" s="9"/>
      <c r="S36" s="10"/>
      <c r="T36" s="10">
        <v>1</v>
      </c>
      <c r="U36" s="9"/>
      <c r="V36" s="9">
        <v>0</v>
      </c>
      <c r="W36" s="10"/>
      <c r="X36" s="10">
        <v>2</v>
      </c>
      <c r="Y36" s="9">
        <v>1</v>
      </c>
      <c r="Z36" s="9"/>
      <c r="AA36" s="11">
        <f t="shared" si="1"/>
        <v>11</v>
      </c>
    </row>
    <row r="37" spans="1:27" ht="30" customHeight="1" x14ac:dyDescent="0.25">
      <c r="A37" s="20" t="str">
        <f t="shared" si="6"/>
        <v>Московский</v>
      </c>
      <c r="B37" s="12" t="str">
        <f t="shared" si="6"/>
        <v>ГБОУ СОШ №543</v>
      </c>
      <c r="C37" s="6">
        <f t="shared" si="6"/>
        <v>11543</v>
      </c>
      <c r="D37" s="6" t="str">
        <f t="shared" si="6"/>
        <v>СОШ</v>
      </c>
      <c r="E37" s="8" t="str">
        <f t="shared" si="6"/>
        <v>3б</v>
      </c>
      <c r="F37" s="8">
        <f t="shared" si="6"/>
        <v>45</v>
      </c>
      <c r="G37" s="8">
        <f t="shared" si="6"/>
        <v>40</v>
      </c>
      <c r="H37" s="8">
        <f t="shared" si="3"/>
        <v>11543034</v>
      </c>
      <c r="I37" s="9">
        <v>2</v>
      </c>
      <c r="J37" s="9"/>
      <c r="K37" s="10"/>
      <c r="L37" s="10">
        <v>1</v>
      </c>
      <c r="M37" s="9"/>
      <c r="N37" s="9">
        <v>1</v>
      </c>
      <c r="O37" s="10">
        <v>1</v>
      </c>
      <c r="P37" s="10"/>
      <c r="Q37" s="9">
        <v>0</v>
      </c>
      <c r="R37" s="9"/>
      <c r="S37" s="10"/>
      <c r="T37" s="10">
        <v>0</v>
      </c>
      <c r="U37" s="9">
        <v>0</v>
      </c>
      <c r="V37" s="9"/>
      <c r="W37" s="10">
        <v>0</v>
      </c>
      <c r="X37" s="10"/>
      <c r="Y37" s="9">
        <v>0</v>
      </c>
      <c r="Z37" s="9"/>
      <c r="AA37" s="11">
        <f t="shared" si="1"/>
        <v>5</v>
      </c>
    </row>
    <row r="38" spans="1:27" ht="30" customHeight="1" x14ac:dyDescent="0.25">
      <c r="A38" s="20" t="str">
        <f t="shared" ref="A38:G43" si="7">A37</f>
        <v>Московский</v>
      </c>
      <c r="B38" s="12" t="str">
        <f t="shared" si="7"/>
        <v>ГБОУ СОШ №543</v>
      </c>
      <c r="C38" s="6">
        <f t="shared" si="7"/>
        <v>11543</v>
      </c>
      <c r="D38" s="6" t="str">
        <f t="shared" si="7"/>
        <v>СОШ</v>
      </c>
      <c r="E38" s="8" t="str">
        <f t="shared" si="7"/>
        <v>3б</v>
      </c>
      <c r="F38" s="8">
        <f t="shared" si="7"/>
        <v>45</v>
      </c>
      <c r="G38" s="8">
        <f t="shared" si="7"/>
        <v>40</v>
      </c>
      <c r="H38" s="8">
        <f t="shared" si="3"/>
        <v>11543035</v>
      </c>
      <c r="I38" s="9"/>
      <c r="J38" s="9">
        <v>2</v>
      </c>
      <c r="K38" s="10"/>
      <c r="L38" s="10">
        <v>1</v>
      </c>
      <c r="M38" s="9">
        <v>1</v>
      </c>
      <c r="N38" s="9"/>
      <c r="O38" s="10">
        <v>2</v>
      </c>
      <c r="P38" s="10"/>
      <c r="Q38" s="9">
        <v>2</v>
      </c>
      <c r="R38" s="9"/>
      <c r="S38" s="10">
        <v>1</v>
      </c>
      <c r="T38" s="10"/>
      <c r="U38" s="9"/>
      <c r="V38" s="9">
        <v>1</v>
      </c>
      <c r="W38" s="10">
        <v>2</v>
      </c>
      <c r="X38" s="10"/>
      <c r="Y38" s="9">
        <v>1</v>
      </c>
      <c r="Z38" s="9"/>
      <c r="AA38" s="11">
        <f t="shared" si="1"/>
        <v>13</v>
      </c>
    </row>
    <row r="39" spans="1:27" ht="30" customHeight="1" x14ac:dyDescent="0.25">
      <c r="A39" s="20" t="str">
        <f t="shared" si="7"/>
        <v>Московский</v>
      </c>
      <c r="B39" s="12" t="str">
        <f t="shared" si="7"/>
        <v>ГБОУ СОШ №543</v>
      </c>
      <c r="C39" s="6">
        <f t="shared" si="7"/>
        <v>11543</v>
      </c>
      <c r="D39" s="6" t="str">
        <f t="shared" si="7"/>
        <v>СОШ</v>
      </c>
      <c r="E39" s="8" t="str">
        <f t="shared" si="7"/>
        <v>3б</v>
      </c>
      <c r="F39" s="8">
        <f t="shared" si="7"/>
        <v>45</v>
      </c>
      <c r="G39" s="8">
        <f t="shared" si="7"/>
        <v>40</v>
      </c>
      <c r="H39" s="8">
        <f t="shared" si="3"/>
        <v>11543036</v>
      </c>
      <c r="I39" s="9">
        <v>2</v>
      </c>
      <c r="J39" s="9"/>
      <c r="K39" s="10">
        <v>1</v>
      </c>
      <c r="L39" s="10"/>
      <c r="M39" s="9">
        <v>1</v>
      </c>
      <c r="N39" s="9"/>
      <c r="O39" s="10">
        <v>2</v>
      </c>
      <c r="P39" s="10"/>
      <c r="Q39" s="9">
        <v>1</v>
      </c>
      <c r="R39" s="9"/>
      <c r="S39" s="10"/>
      <c r="T39" s="10">
        <v>1</v>
      </c>
      <c r="U39" s="9"/>
      <c r="V39" s="9">
        <v>1</v>
      </c>
      <c r="W39" s="10"/>
      <c r="X39" s="10">
        <v>0</v>
      </c>
      <c r="Y39" s="9"/>
      <c r="Z39" s="9">
        <v>1</v>
      </c>
      <c r="AA39" s="11">
        <f t="shared" si="1"/>
        <v>10</v>
      </c>
    </row>
    <row r="40" spans="1:27" ht="30" customHeight="1" x14ac:dyDescent="0.25">
      <c r="A40" s="20" t="str">
        <f t="shared" si="7"/>
        <v>Московский</v>
      </c>
      <c r="B40" s="12" t="str">
        <f t="shared" si="7"/>
        <v>ГБОУ СОШ №543</v>
      </c>
      <c r="C40" s="6">
        <f t="shared" si="7"/>
        <v>11543</v>
      </c>
      <c r="D40" s="6" t="str">
        <f t="shared" si="7"/>
        <v>СОШ</v>
      </c>
      <c r="E40" s="8" t="str">
        <f t="shared" si="7"/>
        <v>3б</v>
      </c>
      <c r="F40" s="8">
        <f t="shared" si="7"/>
        <v>45</v>
      </c>
      <c r="G40" s="8">
        <f t="shared" si="7"/>
        <v>40</v>
      </c>
      <c r="H40" s="8">
        <f t="shared" si="3"/>
        <v>11543037</v>
      </c>
      <c r="I40" s="9"/>
      <c r="J40" s="9">
        <v>2</v>
      </c>
      <c r="K40" s="10"/>
      <c r="L40" s="10">
        <v>1</v>
      </c>
      <c r="M40" s="9"/>
      <c r="N40" s="9">
        <v>1</v>
      </c>
      <c r="O40" s="10"/>
      <c r="P40" s="10">
        <v>2</v>
      </c>
      <c r="Q40" s="9"/>
      <c r="R40" s="9">
        <v>2</v>
      </c>
      <c r="S40" s="10"/>
      <c r="T40" s="10">
        <v>1</v>
      </c>
      <c r="U40" s="9">
        <v>1</v>
      </c>
      <c r="V40" s="9"/>
      <c r="W40" s="10">
        <v>2</v>
      </c>
      <c r="X40" s="10"/>
      <c r="Y40" s="9">
        <v>1</v>
      </c>
      <c r="Z40" s="9"/>
      <c r="AA40" s="11">
        <f t="shared" si="1"/>
        <v>13</v>
      </c>
    </row>
    <row r="41" spans="1:27" ht="30" customHeight="1" x14ac:dyDescent="0.25">
      <c r="A41" s="20" t="str">
        <f t="shared" si="7"/>
        <v>Московский</v>
      </c>
      <c r="B41" s="12" t="str">
        <f t="shared" si="7"/>
        <v>ГБОУ СОШ №543</v>
      </c>
      <c r="C41" s="6">
        <f t="shared" si="7"/>
        <v>11543</v>
      </c>
      <c r="D41" s="6" t="str">
        <f t="shared" si="7"/>
        <v>СОШ</v>
      </c>
      <c r="E41" s="8" t="str">
        <f t="shared" si="7"/>
        <v>3б</v>
      </c>
      <c r="F41" s="8">
        <f t="shared" si="7"/>
        <v>45</v>
      </c>
      <c r="G41" s="8">
        <f t="shared" si="7"/>
        <v>40</v>
      </c>
      <c r="H41" s="8">
        <f t="shared" si="3"/>
        <v>11543038</v>
      </c>
      <c r="I41" s="9">
        <v>2</v>
      </c>
      <c r="J41" s="9"/>
      <c r="K41" s="10">
        <v>1</v>
      </c>
      <c r="L41" s="10"/>
      <c r="M41" s="9"/>
      <c r="N41" s="9">
        <v>1</v>
      </c>
      <c r="O41" s="10"/>
      <c r="P41" s="10">
        <v>2</v>
      </c>
      <c r="Q41" s="9"/>
      <c r="R41" s="9">
        <v>2</v>
      </c>
      <c r="S41" s="10">
        <v>1</v>
      </c>
      <c r="T41" s="10"/>
      <c r="U41" s="9">
        <v>0</v>
      </c>
      <c r="V41" s="9"/>
      <c r="W41" s="10"/>
      <c r="X41" s="10">
        <v>2</v>
      </c>
      <c r="Y41" s="9"/>
      <c r="Z41" s="9">
        <v>1</v>
      </c>
      <c r="AA41" s="11">
        <f t="shared" si="1"/>
        <v>12</v>
      </c>
    </row>
    <row r="42" spans="1:27" ht="30" customHeight="1" x14ac:dyDescent="0.25">
      <c r="A42" s="20" t="str">
        <f t="shared" si="7"/>
        <v>Московский</v>
      </c>
      <c r="B42" s="12" t="str">
        <f t="shared" si="7"/>
        <v>ГБОУ СОШ №543</v>
      </c>
      <c r="C42" s="6">
        <f t="shared" si="7"/>
        <v>11543</v>
      </c>
      <c r="D42" s="6" t="str">
        <f t="shared" si="7"/>
        <v>СОШ</v>
      </c>
      <c r="E42" s="8" t="str">
        <f t="shared" si="7"/>
        <v>3б</v>
      </c>
      <c r="F42" s="8">
        <f t="shared" si="7"/>
        <v>45</v>
      </c>
      <c r="G42" s="8">
        <f t="shared" si="7"/>
        <v>40</v>
      </c>
      <c r="H42" s="8">
        <f t="shared" si="3"/>
        <v>11543039</v>
      </c>
      <c r="I42" s="9">
        <v>2</v>
      </c>
      <c r="J42" s="9"/>
      <c r="K42" s="10"/>
      <c r="L42" s="10">
        <v>1</v>
      </c>
      <c r="M42" s="9">
        <v>1</v>
      </c>
      <c r="N42" s="9"/>
      <c r="O42" s="10">
        <v>2</v>
      </c>
      <c r="P42" s="10"/>
      <c r="Q42" s="9"/>
      <c r="R42" s="9">
        <v>2</v>
      </c>
      <c r="S42" s="10"/>
      <c r="T42" s="10">
        <v>1</v>
      </c>
      <c r="U42" s="9"/>
      <c r="V42" s="9">
        <v>1</v>
      </c>
      <c r="W42" s="10">
        <v>2</v>
      </c>
      <c r="X42" s="10"/>
      <c r="Y42" s="9"/>
      <c r="Z42" s="9">
        <v>1</v>
      </c>
      <c r="AA42" s="11">
        <f t="shared" si="1"/>
        <v>13</v>
      </c>
    </row>
    <row r="43" spans="1:27" ht="30" customHeight="1" x14ac:dyDescent="0.25">
      <c r="A43" s="20" t="str">
        <f t="shared" si="7"/>
        <v>Московский</v>
      </c>
      <c r="B43" s="12" t="str">
        <f t="shared" si="7"/>
        <v>ГБОУ СОШ №543</v>
      </c>
      <c r="C43" s="6">
        <f t="shared" si="7"/>
        <v>11543</v>
      </c>
      <c r="D43" s="6" t="str">
        <f t="shared" si="7"/>
        <v>СОШ</v>
      </c>
      <c r="E43" s="8" t="str">
        <f t="shared" si="7"/>
        <v>3б</v>
      </c>
      <c r="F43" s="8">
        <f t="shared" si="7"/>
        <v>45</v>
      </c>
      <c r="G43" s="8">
        <f t="shared" si="7"/>
        <v>40</v>
      </c>
      <c r="H43" s="8">
        <f t="shared" si="3"/>
        <v>11543040</v>
      </c>
      <c r="I43" s="9">
        <v>2</v>
      </c>
      <c r="J43" s="9"/>
      <c r="K43" s="10">
        <v>1</v>
      </c>
      <c r="L43" s="10"/>
      <c r="M43" s="9">
        <v>1</v>
      </c>
      <c r="N43" s="9"/>
      <c r="O43" s="10">
        <v>1</v>
      </c>
      <c r="P43" s="10"/>
      <c r="Q43" s="9"/>
      <c r="R43" s="9">
        <v>2</v>
      </c>
      <c r="S43" s="10"/>
      <c r="T43" s="10">
        <v>0</v>
      </c>
      <c r="U43" s="9"/>
      <c r="V43" s="9">
        <v>0</v>
      </c>
      <c r="W43" s="10"/>
      <c r="X43" s="10">
        <v>0</v>
      </c>
      <c r="Y43" s="9">
        <v>1</v>
      </c>
      <c r="Z43" s="9"/>
      <c r="AA43" s="11">
        <f t="shared" si="1"/>
        <v>8</v>
      </c>
    </row>
    <row r="44" spans="1:27" x14ac:dyDescent="0.25">
      <c r="I44" s="15">
        <f>COUNTA(I4:I43)</f>
        <v>26</v>
      </c>
      <c r="J44" s="15">
        <f t="shared" ref="J44:AA44" si="8">COUNTA(J4:J43)</f>
        <v>14</v>
      </c>
      <c r="K44" s="15">
        <f t="shared" si="8"/>
        <v>26</v>
      </c>
      <c r="L44" s="15">
        <f t="shared" si="8"/>
        <v>14</v>
      </c>
      <c r="M44" s="15">
        <f t="shared" si="8"/>
        <v>23</v>
      </c>
      <c r="N44" s="15">
        <f t="shared" si="8"/>
        <v>17</v>
      </c>
      <c r="O44" s="15">
        <f t="shared" si="8"/>
        <v>29</v>
      </c>
      <c r="P44" s="15">
        <f t="shared" si="8"/>
        <v>11</v>
      </c>
      <c r="Q44" s="15">
        <f t="shared" si="8"/>
        <v>19</v>
      </c>
      <c r="R44" s="15">
        <f t="shared" si="8"/>
        <v>22</v>
      </c>
      <c r="S44" s="15">
        <f t="shared" si="8"/>
        <v>17</v>
      </c>
      <c r="T44" s="15">
        <f t="shared" si="8"/>
        <v>23</v>
      </c>
      <c r="U44" s="15">
        <f t="shared" si="8"/>
        <v>24</v>
      </c>
      <c r="V44" s="15">
        <f t="shared" si="8"/>
        <v>16</v>
      </c>
      <c r="W44" s="15">
        <f t="shared" si="8"/>
        <v>25</v>
      </c>
      <c r="X44" s="15">
        <f t="shared" si="8"/>
        <v>15</v>
      </c>
      <c r="Y44" s="15">
        <f t="shared" si="8"/>
        <v>24</v>
      </c>
      <c r="Z44" s="15">
        <f t="shared" si="8"/>
        <v>17</v>
      </c>
      <c r="AA44" s="15">
        <f t="shared" si="8"/>
        <v>40</v>
      </c>
    </row>
    <row r="45" spans="1:27" x14ac:dyDescent="0.25">
      <c r="I45" s="92">
        <f>SUM(I4:I43)/(I44*I46)</f>
        <v>0.61538461538461542</v>
      </c>
      <c r="J45" s="92">
        <f t="shared" ref="J45:AA45" si="9">SUM(J4:J43)/(J44*J46)</f>
        <v>0.8214285714285714</v>
      </c>
      <c r="K45" s="92">
        <f t="shared" si="9"/>
        <v>0.65384615384615385</v>
      </c>
      <c r="L45" s="92">
        <f t="shared" si="9"/>
        <v>0.9285714285714286</v>
      </c>
      <c r="M45" s="92">
        <f t="shared" si="9"/>
        <v>0.78260869565217395</v>
      </c>
      <c r="N45" s="92">
        <f t="shared" si="9"/>
        <v>0.35294117647058826</v>
      </c>
      <c r="O45" s="92">
        <f t="shared" si="9"/>
        <v>0.87931034482758619</v>
      </c>
      <c r="P45" s="92">
        <f t="shared" si="9"/>
        <v>0.77272727272727271</v>
      </c>
      <c r="Q45" s="92">
        <f t="shared" si="9"/>
        <v>0.52631578947368418</v>
      </c>
      <c r="R45" s="92">
        <f t="shared" si="9"/>
        <v>0.59090909090909094</v>
      </c>
      <c r="S45" s="92">
        <f t="shared" si="9"/>
        <v>0.47058823529411764</v>
      </c>
      <c r="T45" s="92">
        <f t="shared" si="9"/>
        <v>0.52173913043478259</v>
      </c>
      <c r="U45" s="92">
        <f t="shared" si="9"/>
        <v>0.79166666666666663</v>
      </c>
      <c r="V45" s="92">
        <f t="shared" si="9"/>
        <v>0.375</v>
      </c>
      <c r="W45" s="92">
        <f t="shared" si="9"/>
        <v>0.66</v>
      </c>
      <c r="X45" s="92">
        <f t="shared" si="9"/>
        <v>0.46666666666666667</v>
      </c>
      <c r="Y45" s="92">
        <f t="shared" si="9"/>
        <v>0.54166666666666663</v>
      </c>
      <c r="Z45" s="92">
        <f t="shared" si="9"/>
        <v>0.6470588235294118</v>
      </c>
      <c r="AA45" s="92">
        <f t="shared" si="9"/>
        <v>0.65192307692307694</v>
      </c>
    </row>
    <row r="46" spans="1:27" s="52" customFormat="1" x14ac:dyDescent="0.25">
      <c r="A46" s="52" t="s">
        <v>120</v>
      </c>
      <c r="E46" s="14"/>
      <c r="F46" s="14"/>
      <c r="G46" s="14"/>
      <c r="H46" s="14"/>
      <c r="I46" s="15">
        <v>2</v>
      </c>
      <c r="J46" s="15">
        <v>2</v>
      </c>
      <c r="K46" s="15">
        <v>1</v>
      </c>
      <c r="L46" s="15">
        <v>1</v>
      </c>
      <c r="M46" s="15">
        <v>1</v>
      </c>
      <c r="N46" s="15">
        <v>1</v>
      </c>
      <c r="O46" s="15">
        <v>2</v>
      </c>
      <c r="P46" s="15">
        <v>2</v>
      </c>
      <c r="Q46" s="15">
        <v>2</v>
      </c>
      <c r="R46" s="15">
        <v>2</v>
      </c>
      <c r="S46" s="86">
        <v>1</v>
      </c>
      <c r="T46" s="15">
        <v>1</v>
      </c>
      <c r="U46" s="87">
        <v>1</v>
      </c>
      <c r="V46" s="15">
        <v>1</v>
      </c>
      <c r="W46" s="15">
        <v>2</v>
      </c>
      <c r="X46" s="15">
        <v>2</v>
      </c>
      <c r="Y46" s="87">
        <v>1</v>
      </c>
      <c r="Z46" s="15">
        <v>1</v>
      </c>
      <c r="AA46" s="15">
        <v>13</v>
      </c>
    </row>
    <row r="47" spans="1:27" x14ac:dyDescent="0.25">
      <c r="I47" s="15">
        <f>SUM(I4:J43)/(40*I46)</f>
        <v>0.6875</v>
      </c>
      <c r="K47" s="15">
        <f t="shared" ref="K47:AA47" si="10">SUM(K4:L43)/(40*K46)</f>
        <v>0.75</v>
      </c>
      <c r="M47" s="15">
        <f t="shared" si="10"/>
        <v>0.6</v>
      </c>
      <c r="O47" s="15">
        <f t="shared" si="10"/>
        <v>0.85</v>
      </c>
      <c r="Q47" s="15">
        <f t="shared" si="10"/>
        <v>0.57499999999999996</v>
      </c>
      <c r="S47" s="15">
        <f t="shared" si="10"/>
        <v>0.5</v>
      </c>
      <c r="U47" s="15">
        <f t="shared" si="10"/>
        <v>0.625</v>
      </c>
      <c r="W47" s="15">
        <f t="shared" si="10"/>
        <v>0.58750000000000002</v>
      </c>
      <c r="Y47" s="15">
        <f t="shared" si="10"/>
        <v>0.6</v>
      </c>
      <c r="AA47" s="15">
        <f t="shared" si="10"/>
        <v>0.65192307692307694</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43 JD4:JD43 SZ4:SZ43 ACV4:ACV43 AMR4:AMR43 AWN4:AWN43 BGJ4:BGJ43 BQF4:BQF43 CAB4:CAB43 CJX4:CJX43 CTT4:CTT43 DDP4:DDP43 DNL4:DNL43 DXH4:DXH43 EHD4:EHD43 EQZ4:EQZ43 FAV4:FAV43 FKR4:FKR43 FUN4:FUN43 GEJ4:GEJ43 GOF4:GOF43 GYB4:GYB43 HHX4:HHX43 HRT4:HRT43 IBP4:IBP43 ILL4:ILL43 IVH4:IVH43 JFD4:JFD43 JOZ4:JOZ43 JYV4:JYV43 KIR4:KIR43 KSN4:KSN43 LCJ4:LCJ43 LMF4:LMF43 LWB4:LWB43 MFX4:MFX43 MPT4:MPT43 MZP4:MZP43 NJL4:NJL43 NTH4:NTH43 ODD4:ODD43 OMZ4:OMZ43 OWV4:OWV43 PGR4:PGR43 PQN4:PQN43 QAJ4:QAJ43 QKF4:QKF43 QUB4:QUB43 RDX4:RDX43 RNT4:RNT43 RXP4:RXP43 SHL4:SHL43 SRH4:SRH43 TBD4:TBD43 TKZ4:TKZ43 TUV4:TUV43 UER4:UER43 UON4:UON43 UYJ4:UYJ43 VIF4:VIF43 VSB4:VSB43 WBX4:WBX43 WLT4:WLT43 WVP4:WVP43 H64585:H64926 JD64585:JD64926 SZ64585:SZ64926 ACV64585:ACV64926 AMR64585:AMR64926 AWN64585:AWN64926 BGJ64585:BGJ64926 BQF64585:BQF64926 CAB64585:CAB64926 CJX64585:CJX64926 CTT64585:CTT64926 DDP64585:DDP64926 DNL64585:DNL64926 DXH64585:DXH64926 EHD64585:EHD64926 EQZ64585:EQZ64926 FAV64585:FAV64926 FKR64585:FKR64926 FUN64585:FUN64926 GEJ64585:GEJ64926 GOF64585:GOF64926 GYB64585:GYB64926 HHX64585:HHX64926 HRT64585:HRT64926 IBP64585:IBP64926 ILL64585:ILL64926 IVH64585:IVH64926 JFD64585:JFD64926 JOZ64585:JOZ64926 JYV64585:JYV64926 KIR64585:KIR64926 KSN64585:KSN64926 LCJ64585:LCJ64926 LMF64585:LMF64926 LWB64585:LWB64926 MFX64585:MFX64926 MPT64585:MPT64926 MZP64585:MZP64926 NJL64585:NJL64926 NTH64585:NTH64926 ODD64585:ODD64926 OMZ64585:OMZ64926 OWV64585:OWV64926 PGR64585:PGR64926 PQN64585:PQN64926 QAJ64585:QAJ64926 QKF64585:QKF64926 QUB64585:QUB64926 RDX64585:RDX64926 RNT64585:RNT64926 RXP64585:RXP64926 SHL64585:SHL64926 SRH64585:SRH64926 TBD64585:TBD64926 TKZ64585:TKZ64926 TUV64585:TUV64926 UER64585:UER64926 UON64585:UON64926 UYJ64585:UYJ64926 VIF64585:VIF64926 VSB64585:VSB64926 WBX64585:WBX64926 WLT64585:WLT64926 WVP64585:WVP64926 H130121:H130462 JD130121:JD130462 SZ130121:SZ130462 ACV130121:ACV130462 AMR130121:AMR130462 AWN130121:AWN130462 BGJ130121:BGJ130462 BQF130121:BQF130462 CAB130121:CAB130462 CJX130121:CJX130462 CTT130121:CTT130462 DDP130121:DDP130462 DNL130121:DNL130462 DXH130121:DXH130462 EHD130121:EHD130462 EQZ130121:EQZ130462 FAV130121:FAV130462 FKR130121:FKR130462 FUN130121:FUN130462 GEJ130121:GEJ130462 GOF130121:GOF130462 GYB130121:GYB130462 HHX130121:HHX130462 HRT130121:HRT130462 IBP130121:IBP130462 ILL130121:ILL130462 IVH130121:IVH130462 JFD130121:JFD130462 JOZ130121:JOZ130462 JYV130121:JYV130462 KIR130121:KIR130462 KSN130121:KSN130462 LCJ130121:LCJ130462 LMF130121:LMF130462 LWB130121:LWB130462 MFX130121:MFX130462 MPT130121:MPT130462 MZP130121:MZP130462 NJL130121:NJL130462 NTH130121:NTH130462 ODD130121:ODD130462 OMZ130121:OMZ130462 OWV130121:OWV130462 PGR130121:PGR130462 PQN130121:PQN130462 QAJ130121:QAJ130462 QKF130121:QKF130462 QUB130121:QUB130462 RDX130121:RDX130462 RNT130121:RNT130462 RXP130121:RXP130462 SHL130121:SHL130462 SRH130121:SRH130462 TBD130121:TBD130462 TKZ130121:TKZ130462 TUV130121:TUV130462 UER130121:UER130462 UON130121:UON130462 UYJ130121:UYJ130462 VIF130121:VIF130462 VSB130121:VSB130462 WBX130121:WBX130462 WLT130121:WLT130462 WVP130121:WVP130462 H195657:H195998 JD195657:JD195998 SZ195657:SZ195998 ACV195657:ACV195998 AMR195657:AMR195998 AWN195657:AWN195998 BGJ195657:BGJ195998 BQF195657:BQF195998 CAB195657:CAB195998 CJX195657:CJX195998 CTT195657:CTT195998 DDP195657:DDP195998 DNL195657:DNL195998 DXH195657:DXH195998 EHD195657:EHD195998 EQZ195657:EQZ195998 FAV195657:FAV195998 FKR195657:FKR195998 FUN195657:FUN195998 GEJ195657:GEJ195998 GOF195657:GOF195998 GYB195657:GYB195998 HHX195657:HHX195998 HRT195657:HRT195998 IBP195657:IBP195998 ILL195657:ILL195998 IVH195657:IVH195998 JFD195657:JFD195998 JOZ195657:JOZ195998 JYV195657:JYV195998 KIR195657:KIR195998 KSN195657:KSN195998 LCJ195657:LCJ195998 LMF195657:LMF195998 LWB195657:LWB195998 MFX195657:MFX195998 MPT195657:MPT195998 MZP195657:MZP195998 NJL195657:NJL195998 NTH195657:NTH195998 ODD195657:ODD195998 OMZ195657:OMZ195998 OWV195657:OWV195998 PGR195657:PGR195998 PQN195657:PQN195998 QAJ195657:QAJ195998 QKF195657:QKF195998 QUB195657:QUB195998 RDX195657:RDX195998 RNT195657:RNT195998 RXP195657:RXP195998 SHL195657:SHL195998 SRH195657:SRH195998 TBD195657:TBD195998 TKZ195657:TKZ195998 TUV195657:TUV195998 UER195657:UER195998 UON195657:UON195998 UYJ195657:UYJ195998 VIF195657:VIF195998 VSB195657:VSB195998 WBX195657:WBX195998 WLT195657:WLT195998 WVP195657:WVP195998 H261193:H261534 JD261193:JD261534 SZ261193:SZ261534 ACV261193:ACV261534 AMR261193:AMR261534 AWN261193:AWN261534 BGJ261193:BGJ261534 BQF261193:BQF261534 CAB261193:CAB261534 CJX261193:CJX261534 CTT261193:CTT261534 DDP261193:DDP261534 DNL261193:DNL261534 DXH261193:DXH261534 EHD261193:EHD261534 EQZ261193:EQZ261534 FAV261193:FAV261534 FKR261193:FKR261534 FUN261193:FUN261534 GEJ261193:GEJ261534 GOF261193:GOF261534 GYB261193:GYB261534 HHX261193:HHX261534 HRT261193:HRT261534 IBP261193:IBP261534 ILL261193:ILL261534 IVH261193:IVH261534 JFD261193:JFD261534 JOZ261193:JOZ261534 JYV261193:JYV261534 KIR261193:KIR261534 KSN261193:KSN261534 LCJ261193:LCJ261534 LMF261193:LMF261534 LWB261193:LWB261534 MFX261193:MFX261534 MPT261193:MPT261534 MZP261193:MZP261534 NJL261193:NJL261534 NTH261193:NTH261534 ODD261193:ODD261534 OMZ261193:OMZ261534 OWV261193:OWV261534 PGR261193:PGR261534 PQN261193:PQN261534 QAJ261193:QAJ261534 QKF261193:QKF261534 QUB261193:QUB261534 RDX261193:RDX261534 RNT261193:RNT261534 RXP261193:RXP261534 SHL261193:SHL261534 SRH261193:SRH261534 TBD261193:TBD261534 TKZ261193:TKZ261534 TUV261193:TUV261534 UER261193:UER261534 UON261193:UON261534 UYJ261193:UYJ261534 VIF261193:VIF261534 VSB261193:VSB261534 WBX261193:WBX261534 WLT261193:WLT261534 WVP261193:WVP261534 H326729:H327070 JD326729:JD327070 SZ326729:SZ327070 ACV326729:ACV327070 AMR326729:AMR327070 AWN326729:AWN327070 BGJ326729:BGJ327070 BQF326729:BQF327070 CAB326729:CAB327070 CJX326729:CJX327070 CTT326729:CTT327070 DDP326729:DDP327070 DNL326729:DNL327070 DXH326729:DXH327070 EHD326729:EHD327070 EQZ326729:EQZ327070 FAV326729:FAV327070 FKR326729:FKR327070 FUN326729:FUN327070 GEJ326729:GEJ327070 GOF326729:GOF327070 GYB326729:GYB327070 HHX326729:HHX327070 HRT326729:HRT327070 IBP326729:IBP327070 ILL326729:ILL327070 IVH326729:IVH327070 JFD326729:JFD327070 JOZ326729:JOZ327070 JYV326729:JYV327070 KIR326729:KIR327070 KSN326729:KSN327070 LCJ326729:LCJ327070 LMF326729:LMF327070 LWB326729:LWB327070 MFX326729:MFX327070 MPT326729:MPT327070 MZP326729:MZP327070 NJL326729:NJL327070 NTH326729:NTH327070 ODD326729:ODD327070 OMZ326729:OMZ327070 OWV326729:OWV327070 PGR326729:PGR327070 PQN326729:PQN327070 QAJ326729:QAJ327070 QKF326729:QKF327070 QUB326729:QUB327070 RDX326729:RDX327070 RNT326729:RNT327070 RXP326729:RXP327070 SHL326729:SHL327070 SRH326729:SRH327070 TBD326729:TBD327070 TKZ326729:TKZ327070 TUV326729:TUV327070 UER326729:UER327070 UON326729:UON327070 UYJ326729:UYJ327070 VIF326729:VIF327070 VSB326729:VSB327070 WBX326729:WBX327070 WLT326729:WLT327070 WVP326729:WVP327070 H392265:H392606 JD392265:JD392606 SZ392265:SZ392606 ACV392265:ACV392606 AMR392265:AMR392606 AWN392265:AWN392606 BGJ392265:BGJ392606 BQF392265:BQF392606 CAB392265:CAB392606 CJX392265:CJX392606 CTT392265:CTT392606 DDP392265:DDP392606 DNL392265:DNL392606 DXH392265:DXH392606 EHD392265:EHD392606 EQZ392265:EQZ392606 FAV392265:FAV392606 FKR392265:FKR392606 FUN392265:FUN392606 GEJ392265:GEJ392606 GOF392265:GOF392606 GYB392265:GYB392606 HHX392265:HHX392606 HRT392265:HRT392606 IBP392265:IBP392606 ILL392265:ILL392606 IVH392265:IVH392606 JFD392265:JFD392606 JOZ392265:JOZ392606 JYV392265:JYV392606 KIR392265:KIR392606 KSN392265:KSN392606 LCJ392265:LCJ392606 LMF392265:LMF392606 LWB392265:LWB392606 MFX392265:MFX392606 MPT392265:MPT392606 MZP392265:MZP392606 NJL392265:NJL392606 NTH392265:NTH392606 ODD392265:ODD392606 OMZ392265:OMZ392606 OWV392265:OWV392606 PGR392265:PGR392606 PQN392265:PQN392606 QAJ392265:QAJ392606 QKF392265:QKF392606 QUB392265:QUB392606 RDX392265:RDX392606 RNT392265:RNT392606 RXP392265:RXP392606 SHL392265:SHL392606 SRH392265:SRH392606 TBD392265:TBD392606 TKZ392265:TKZ392606 TUV392265:TUV392606 UER392265:UER392606 UON392265:UON392606 UYJ392265:UYJ392606 VIF392265:VIF392606 VSB392265:VSB392606 WBX392265:WBX392606 WLT392265:WLT392606 WVP392265:WVP392606 H457801:H458142 JD457801:JD458142 SZ457801:SZ458142 ACV457801:ACV458142 AMR457801:AMR458142 AWN457801:AWN458142 BGJ457801:BGJ458142 BQF457801:BQF458142 CAB457801:CAB458142 CJX457801:CJX458142 CTT457801:CTT458142 DDP457801:DDP458142 DNL457801:DNL458142 DXH457801:DXH458142 EHD457801:EHD458142 EQZ457801:EQZ458142 FAV457801:FAV458142 FKR457801:FKR458142 FUN457801:FUN458142 GEJ457801:GEJ458142 GOF457801:GOF458142 GYB457801:GYB458142 HHX457801:HHX458142 HRT457801:HRT458142 IBP457801:IBP458142 ILL457801:ILL458142 IVH457801:IVH458142 JFD457801:JFD458142 JOZ457801:JOZ458142 JYV457801:JYV458142 KIR457801:KIR458142 KSN457801:KSN458142 LCJ457801:LCJ458142 LMF457801:LMF458142 LWB457801:LWB458142 MFX457801:MFX458142 MPT457801:MPT458142 MZP457801:MZP458142 NJL457801:NJL458142 NTH457801:NTH458142 ODD457801:ODD458142 OMZ457801:OMZ458142 OWV457801:OWV458142 PGR457801:PGR458142 PQN457801:PQN458142 QAJ457801:QAJ458142 QKF457801:QKF458142 QUB457801:QUB458142 RDX457801:RDX458142 RNT457801:RNT458142 RXP457801:RXP458142 SHL457801:SHL458142 SRH457801:SRH458142 TBD457801:TBD458142 TKZ457801:TKZ458142 TUV457801:TUV458142 UER457801:UER458142 UON457801:UON458142 UYJ457801:UYJ458142 VIF457801:VIF458142 VSB457801:VSB458142 WBX457801:WBX458142 WLT457801:WLT458142 WVP457801:WVP458142 H523337:H523678 JD523337:JD523678 SZ523337:SZ523678 ACV523337:ACV523678 AMR523337:AMR523678 AWN523337:AWN523678 BGJ523337:BGJ523678 BQF523337:BQF523678 CAB523337:CAB523678 CJX523337:CJX523678 CTT523337:CTT523678 DDP523337:DDP523678 DNL523337:DNL523678 DXH523337:DXH523678 EHD523337:EHD523678 EQZ523337:EQZ523678 FAV523337:FAV523678 FKR523337:FKR523678 FUN523337:FUN523678 GEJ523337:GEJ523678 GOF523337:GOF523678 GYB523337:GYB523678 HHX523337:HHX523678 HRT523337:HRT523678 IBP523337:IBP523678 ILL523337:ILL523678 IVH523337:IVH523678 JFD523337:JFD523678 JOZ523337:JOZ523678 JYV523337:JYV523678 KIR523337:KIR523678 KSN523337:KSN523678 LCJ523337:LCJ523678 LMF523337:LMF523678 LWB523337:LWB523678 MFX523337:MFX523678 MPT523337:MPT523678 MZP523337:MZP523678 NJL523337:NJL523678 NTH523337:NTH523678 ODD523337:ODD523678 OMZ523337:OMZ523678 OWV523337:OWV523678 PGR523337:PGR523678 PQN523337:PQN523678 QAJ523337:QAJ523678 QKF523337:QKF523678 QUB523337:QUB523678 RDX523337:RDX523678 RNT523337:RNT523678 RXP523337:RXP523678 SHL523337:SHL523678 SRH523337:SRH523678 TBD523337:TBD523678 TKZ523337:TKZ523678 TUV523337:TUV523678 UER523337:UER523678 UON523337:UON523678 UYJ523337:UYJ523678 VIF523337:VIF523678 VSB523337:VSB523678 WBX523337:WBX523678 WLT523337:WLT523678 WVP523337:WVP523678 H588873:H589214 JD588873:JD589214 SZ588873:SZ589214 ACV588873:ACV589214 AMR588873:AMR589214 AWN588873:AWN589214 BGJ588873:BGJ589214 BQF588873:BQF589214 CAB588873:CAB589214 CJX588873:CJX589214 CTT588873:CTT589214 DDP588873:DDP589214 DNL588873:DNL589214 DXH588873:DXH589214 EHD588873:EHD589214 EQZ588873:EQZ589214 FAV588873:FAV589214 FKR588873:FKR589214 FUN588873:FUN589214 GEJ588873:GEJ589214 GOF588873:GOF589214 GYB588873:GYB589214 HHX588873:HHX589214 HRT588873:HRT589214 IBP588873:IBP589214 ILL588873:ILL589214 IVH588873:IVH589214 JFD588873:JFD589214 JOZ588873:JOZ589214 JYV588873:JYV589214 KIR588873:KIR589214 KSN588873:KSN589214 LCJ588873:LCJ589214 LMF588873:LMF589214 LWB588873:LWB589214 MFX588873:MFX589214 MPT588873:MPT589214 MZP588873:MZP589214 NJL588873:NJL589214 NTH588873:NTH589214 ODD588873:ODD589214 OMZ588873:OMZ589214 OWV588873:OWV589214 PGR588873:PGR589214 PQN588873:PQN589214 QAJ588873:QAJ589214 QKF588873:QKF589214 QUB588873:QUB589214 RDX588873:RDX589214 RNT588873:RNT589214 RXP588873:RXP589214 SHL588873:SHL589214 SRH588873:SRH589214 TBD588873:TBD589214 TKZ588873:TKZ589214 TUV588873:TUV589214 UER588873:UER589214 UON588873:UON589214 UYJ588873:UYJ589214 VIF588873:VIF589214 VSB588873:VSB589214 WBX588873:WBX589214 WLT588873:WLT589214 WVP588873:WVP589214 H654409:H654750 JD654409:JD654750 SZ654409:SZ654750 ACV654409:ACV654750 AMR654409:AMR654750 AWN654409:AWN654750 BGJ654409:BGJ654750 BQF654409:BQF654750 CAB654409:CAB654750 CJX654409:CJX654750 CTT654409:CTT654750 DDP654409:DDP654750 DNL654409:DNL654750 DXH654409:DXH654750 EHD654409:EHD654750 EQZ654409:EQZ654750 FAV654409:FAV654750 FKR654409:FKR654750 FUN654409:FUN654750 GEJ654409:GEJ654750 GOF654409:GOF654750 GYB654409:GYB654750 HHX654409:HHX654750 HRT654409:HRT654750 IBP654409:IBP654750 ILL654409:ILL654750 IVH654409:IVH654750 JFD654409:JFD654750 JOZ654409:JOZ654750 JYV654409:JYV654750 KIR654409:KIR654750 KSN654409:KSN654750 LCJ654409:LCJ654750 LMF654409:LMF654750 LWB654409:LWB654750 MFX654409:MFX654750 MPT654409:MPT654750 MZP654409:MZP654750 NJL654409:NJL654750 NTH654409:NTH654750 ODD654409:ODD654750 OMZ654409:OMZ654750 OWV654409:OWV654750 PGR654409:PGR654750 PQN654409:PQN654750 QAJ654409:QAJ654750 QKF654409:QKF654750 QUB654409:QUB654750 RDX654409:RDX654750 RNT654409:RNT654750 RXP654409:RXP654750 SHL654409:SHL654750 SRH654409:SRH654750 TBD654409:TBD654750 TKZ654409:TKZ654750 TUV654409:TUV654750 UER654409:UER654750 UON654409:UON654750 UYJ654409:UYJ654750 VIF654409:VIF654750 VSB654409:VSB654750 WBX654409:WBX654750 WLT654409:WLT654750 WVP654409:WVP654750 H719945:H720286 JD719945:JD720286 SZ719945:SZ720286 ACV719945:ACV720286 AMR719945:AMR720286 AWN719945:AWN720286 BGJ719945:BGJ720286 BQF719945:BQF720286 CAB719945:CAB720286 CJX719945:CJX720286 CTT719945:CTT720286 DDP719945:DDP720286 DNL719945:DNL720286 DXH719945:DXH720286 EHD719945:EHD720286 EQZ719945:EQZ720286 FAV719945:FAV720286 FKR719945:FKR720286 FUN719945:FUN720286 GEJ719945:GEJ720286 GOF719945:GOF720286 GYB719945:GYB720286 HHX719945:HHX720286 HRT719945:HRT720286 IBP719945:IBP720286 ILL719945:ILL720286 IVH719945:IVH720286 JFD719945:JFD720286 JOZ719945:JOZ720286 JYV719945:JYV720286 KIR719945:KIR720286 KSN719945:KSN720286 LCJ719945:LCJ720286 LMF719945:LMF720286 LWB719945:LWB720286 MFX719945:MFX720286 MPT719945:MPT720286 MZP719945:MZP720286 NJL719945:NJL720286 NTH719945:NTH720286 ODD719945:ODD720286 OMZ719945:OMZ720286 OWV719945:OWV720286 PGR719945:PGR720286 PQN719945:PQN720286 QAJ719945:QAJ720286 QKF719945:QKF720286 QUB719945:QUB720286 RDX719945:RDX720286 RNT719945:RNT720286 RXP719945:RXP720286 SHL719945:SHL720286 SRH719945:SRH720286 TBD719945:TBD720286 TKZ719945:TKZ720286 TUV719945:TUV720286 UER719945:UER720286 UON719945:UON720286 UYJ719945:UYJ720286 VIF719945:VIF720286 VSB719945:VSB720286 WBX719945:WBX720286 WLT719945:WLT720286 WVP719945:WVP720286 H785481:H785822 JD785481:JD785822 SZ785481:SZ785822 ACV785481:ACV785822 AMR785481:AMR785822 AWN785481:AWN785822 BGJ785481:BGJ785822 BQF785481:BQF785822 CAB785481:CAB785822 CJX785481:CJX785822 CTT785481:CTT785822 DDP785481:DDP785822 DNL785481:DNL785822 DXH785481:DXH785822 EHD785481:EHD785822 EQZ785481:EQZ785822 FAV785481:FAV785822 FKR785481:FKR785822 FUN785481:FUN785822 GEJ785481:GEJ785822 GOF785481:GOF785822 GYB785481:GYB785822 HHX785481:HHX785822 HRT785481:HRT785822 IBP785481:IBP785822 ILL785481:ILL785822 IVH785481:IVH785822 JFD785481:JFD785822 JOZ785481:JOZ785822 JYV785481:JYV785822 KIR785481:KIR785822 KSN785481:KSN785822 LCJ785481:LCJ785822 LMF785481:LMF785822 LWB785481:LWB785822 MFX785481:MFX785822 MPT785481:MPT785822 MZP785481:MZP785822 NJL785481:NJL785822 NTH785481:NTH785822 ODD785481:ODD785822 OMZ785481:OMZ785822 OWV785481:OWV785822 PGR785481:PGR785822 PQN785481:PQN785822 QAJ785481:QAJ785822 QKF785481:QKF785822 QUB785481:QUB785822 RDX785481:RDX785822 RNT785481:RNT785822 RXP785481:RXP785822 SHL785481:SHL785822 SRH785481:SRH785822 TBD785481:TBD785822 TKZ785481:TKZ785822 TUV785481:TUV785822 UER785481:UER785822 UON785481:UON785822 UYJ785481:UYJ785822 VIF785481:VIF785822 VSB785481:VSB785822 WBX785481:WBX785822 WLT785481:WLT785822 WVP785481:WVP785822 H851017:H851358 JD851017:JD851358 SZ851017:SZ851358 ACV851017:ACV851358 AMR851017:AMR851358 AWN851017:AWN851358 BGJ851017:BGJ851358 BQF851017:BQF851358 CAB851017:CAB851358 CJX851017:CJX851358 CTT851017:CTT851358 DDP851017:DDP851358 DNL851017:DNL851358 DXH851017:DXH851358 EHD851017:EHD851358 EQZ851017:EQZ851358 FAV851017:FAV851358 FKR851017:FKR851358 FUN851017:FUN851358 GEJ851017:GEJ851358 GOF851017:GOF851358 GYB851017:GYB851358 HHX851017:HHX851358 HRT851017:HRT851358 IBP851017:IBP851358 ILL851017:ILL851358 IVH851017:IVH851358 JFD851017:JFD851358 JOZ851017:JOZ851358 JYV851017:JYV851358 KIR851017:KIR851358 KSN851017:KSN851358 LCJ851017:LCJ851358 LMF851017:LMF851358 LWB851017:LWB851358 MFX851017:MFX851358 MPT851017:MPT851358 MZP851017:MZP851358 NJL851017:NJL851358 NTH851017:NTH851358 ODD851017:ODD851358 OMZ851017:OMZ851358 OWV851017:OWV851358 PGR851017:PGR851358 PQN851017:PQN851358 QAJ851017:QAJ851358 QKF851017:QKF851358 QUB851017:QUB851358 RDX851017:RDX851358 RNT851017:RNT851358 RXP851017:RXP851358 SHL851017:SHL851358 SRH851017:SRH851358 TBD851017:TBD851358 TKZ851017:TKZ851358 TUV851017:TUV851358 UER851017:UER851358 UON851017:UON851358 UYJ851017:UYJ851358 VIF851017:VIF851358 VSB851017:VSB851358 WBX851017:WBX851358 WLT851017:WLT851358 WVP851017:WVP851358 H916553:H916894 JD916553:JD916894 SZ916553:SZ916894 ACV916553:ACV916894 AMR916553:AMR916894 AWN916553:AWN916894 BGJ916553:BGJ916894 BQF916553:BQF916894 CAB916553:CAB916894 CJX916553:CJX916894 CTT916553:CTT916894 DDP916553:DDP916894 DNL916553:DNL916894 DXH916553:DXH916894 EHD916553:EHD916894 EQZ916553:EQZ916894 FAV916553:FAV916894 FKR916553:FKR916894 FUN916553:FUN916894 GEJ916553:GEJ916894 GOF916553:GOF916894 GYB916553:GYB916894 HHX916553:HHX916894 HRT916553:HRT916894 IBP916553:IBP916894 ILL916553:ILL916894 IVH916553:IVH916894 JFD916553:JFD916894 JOZ916553:JOZ916894 JYV916553:JYV916894 KIR916553:KIR916894 KSN916553:KSN916894 LCJ916553:LCJ916894 LMF916553:LMF916894 LWB916553:LWB916894 MFX916553:MFX916894 MPT916553:MPT916894 MZP916553:MZP916894 NJL916553:NJL916894 NTH916553:NTH916894 ODD916553:ODD916894 OMZ916553:OMZ916894 OWV916553:OWV916894 PGR916553:PGR916894 PQN916553:PQN916894 QAJ916553:QAJ916894 QKF916553:QKF916894 QUB916553:QUB916894 RDX916553:RDX916894 RNT916553:RNT916894 RXP916553:RXP916894 SHL916553:SHL916894 SRH916553:SRH916894 TBD916553:TBD916894 TKZ916553:TKZ916894 TUV916553:TUV916894 UER916553:UER916894 UON916553:UON916894 UYJ916553:UYJ916894 VIF916553:VIF916894 VSB916553:VSB916894 WBX916553:WBX916894 WLT916553:WLT916894 WVP916553:WVP916894 H982089:H982430 JD982089:JD982430 SZ982089:SZ982430 ACV982089:ACV982430 AMR982089:AMR982430 AWN982089:AWN982430 BGJ982089:BGJ982430 BQF982089:BQF982430 CAB982089:CAB982430 CJX982089:CJX982430 CTT982089:CTT982430 DDP982089:DDP982430 DNL982089:DNL982430 DXH982089:DXH982430 EHD982089:EHD982430 EQZ982089:EQZ982430 FAV982089:FAV982430 FKR982089:FKR982430 FUN982089:FUN982430 GEJ982089:GEJ982430 GOF982089:GOF982430 GYB982089:GYB982430 HHX982089:HHX982430 HRT982089:HRT982430 IBP982089:IBP982430 ILL982089:ILL982430 IVH982089:IVH982430 JFD982089:JFD982430 JOZ982089:JOZ982430 JYV982089:JYV982430 KIR982089:KIR982430 KSN982089:KSN982430 LCJ982089:LCJ982430 LMF982089:LMF982430 LWB982089:LWB982430 MFX982089:MFX982430 MPT982089:MPT982430 MZP982089:MZP982430 NJL982089:NJL982430 NTH982089:NTH982430 ODD982089:ODD982430 OMZ982089:OMZ982430 OWV982089:OWV982430 PGR982089:PGR982430 PQN982089:PQN982430 QAJ982089:QAJ982430 QKF982089:QKF982430 QUB982089:QUB982430 RDX982089:RDX982430 RNT982089:RNT982430 RXP982089:RXP982430 SHL982089:SHL982430 SRH982089:SRH982430 TBD982089:TBD982430 TKZ982089:TKZ982430 TUV982089:TUV982430 UER982089:UER982430 UON982089:UON982430 UYJ982089:UYJ982430 VIF982089:VIF982430 VSB982089:VSB982430 WBX982089:WBX982430 WLT982089:WLT982430 WVP982089:WVP982430"/>
    <dataValidation type="list" allowBlank="1" showInputMessage="1" showErrorMessage="1" sqref="I4:J43 JE4:JF43 TA4:TB43 ACW4:ACX43 AMS4:AMT43 AWO4:AWP43 BGK4:BGL43 BQG4:BQH43 CAC4:CAD43 CJY4:CJZ43 CTU4:CTV43 DDQ4:DDR43 DNM4:DNN43 DXI4:DXJ43 EHE4:EHF43 ERA4:ERB43 FAW4:FAX43 FKS4:FKT43 FUO4:FUP43 GEK4:GEL43 GOG4:GOH43 GYC4:GYD43 HHY4:HHZ43 HRU4:HRV43 IBQ4:IBR43 ILM4:ILN43 IVI4:IVJ43 JFE4:JFF43 JPA4:JPB43 JYW4:JYX43 KIS4:KIT43 KSO4:KSP43 LCK4:LCL43 LMG4:LMH43 LWC4:LWD43 MFY4:MFZ43 MPU4:MPV43 MZQ4:MZR43 NJM4:NJN43 NTI4:NTJ43 ODE4:ODF43 ONA4:ONB43 OWW4:OWX43 PGS4:PGT43 PQO4:PQP43 QAK4:QAL43 QKG4:QKH43 QUC4:QUD43 RDY4:RDZ43 RNU4:RNV43 RXQ4:RXR43 SHM4:SHN43 SRI4:SRJ43 TBE4:TBF43 TLA4:TLB43 TUW4:TUX43 UES4:UET43 UOO4:UOP43 UYK4:UYL43 VIG4:VIH43 VSC4:VSD43 WBY4:WBZ43 WLU4:WLV43 WVQ4:WVR43 I64585:J64926 JE64585:JF64926 TA64585:TB64926 ACW64585:ACX64926 AMS64585:AMT64926 AWO64585:AWP64926 BGK64585:BGL64926 BQG64585:BQH64926 CAC64585:CAD64926 CJY64585:CJZ64926 CTU64585:CTV64926 DDQ64585:DDR64926 DNM64585:DNN64926 DXI64585:DXJ64926 EHE64585:EHF64926 ERA64585:ERB64926 FAW64585:FAX64926 FKS64585:FKT64926 FUO64585:FUP64926 GEK64585:GEL64926 GOG64585:GOH64926 GYC64585:GYD64926 HHY64585:HHZ64926 HRU64585:HRV64926 IBQ64585:IBR64926 ILM64585:ILN64926 IVI64585:IVJ64926 JFE64585:JFF64926 JPA64585:JPB64926 JYW64585:JYX64926 KIS64585:KIT64926 KSO64585:KSP64926 LCK64585:LCL64926 LMG64585:LMH64926 LWC64585:LWD64926 MFY64585:MFZ64926 MPU64585:MPV64926 MZQ64585:MZR64926 NJM64585:NJN64926 NTI64585:NTJ64926 ODE64585:ODF64926 ONA64585:ONB64926 OWW64585:OWX64926 PGS64585:PGT64926 PQO64585:PQP64926 QAK64585:QAL64926 QKG64585:QKH64926 QUC64585:QUD64926 RDY64585:RDZ64926 RNU64585:RNV64926 RXQ64585:RXR64926 SHM64585:SHN64926 SRI64585:SRJ64926 TBE64585:TBF64926 TLA64585:TLB64926 TUW64585:TUX64926 UES64585:UET64926 UOO64585:UOP64926 UYK64585:UYL64926 VIG64585:VIH64926 VSC64585:VSD64926 WBY64585:WBZ64926 WLU64585:WLV64926 WVQ64585:WVR64926 I130121:J130462 JE130121:JF130462 TA130121:TB130462 ACW130121:ACX130462 AMS130121:AMT130462 AWO130121:AWP130462 BGK130121:BGL130462 BQG130121:BQH130462 CAC130121:CAD130462 CJY130121:CJZ130462 CTU130121:CTV130462 DDQ130121:DDR130462 DNM130121:DNN130462 DXI130121:DXJ130462 EHE130121:EHF130462 ERA130121:ERB130462 FAW130121:FAX130462 FKS130121:FKT130462 FUO130121:FUP130462 GEK130121:GEL130462 GOG130121:GOH130462 GYC130121:GYD130462 HHY130121:HHZ130462 HRU130121:HRV130462 IBQ130121:IBR130462 ILM130121:ILN130462 IVI130121:IVJ130462 JFE130121:JFF130462 JPA130121:JPB130462 JYW130121:JYX130462 KIS130121:KIT130462 KSO130121:KSP130462 LCK130121:LCL130462 LMG130121:LMH130462 LWC130121:LWD130462 MFY130121:MFZ130462 MPU130121:MPV130462 MZQ130121:MZR130462 NJM130121:NJN130462 NTI130121:NTJ130462 ODE130121:ODF130462 ONA130121:ONB130462 OWW130121:OWX130462 PGS130121:PGT130462 PQO130121:PQP130462 QAK130121:QAL130462 QKG130121:QKH130462 QUC130121:QUD130462 RDY130121:RDZ130462 RNU130121:RNV130462 RXQ130121:RXR130462 SHM130121:SHN130462 SRI130121:SRJ130462 TBE130121:TBF130462 TLA130121:TLB130462 TUW130121:TUX130462 UES130121:UET130462 UOO130121:UOP130462 UYK130121:UYL130462 VIG130121:VIH130462 VSC130121:VSD130462 WBY130121:WBZ130462 WLU130121:WLV130462 WVQ130121:WVR130462 I195657:J195998 JE195657:JF195998 TA195657:TB195998 ACW195657:ACX195998 AMS195657:AMT195998 AWO195657:AWP195998 BGK195657:BGL195998 BQG195657:BQH195998 CAC195657:CAD195998 CJY195657:CJZ195998 CTU195657:CTV195998 DDQ195657:DDR195998 DNM195657:DNN195998 DXI195657:DXJ195998 EHE195657:EHF195998 ERA195657:ERB195998 FAW195657:FAX195998 FKS195657:FKT195998 FUO195657:FUP195998 GEK195657:GEL195998 GOG195657:GOH195998 GYC195657:GYD195998 HHY195657:HHZ195998 HRU195657:HRV195998 IBQ195657:IBR195998 ILM195657:ILN195998 IVI195657:IVJ195998 JFE195657:JFF195998 JPA195657:JPB195998 JYW195657:JYX195998 KIS195657:KIT195998 KSO195657:KSP195998 LCK195657:LCL195998 LMG195657:LMH195998 LWC195657:LWD195998 MFY195657:MFZ195998 MPU195657:MPV195998 MZQ195657:MZR195998 NJM195657:NJN195998 NTI195657:NTJ195998 ODE195657:ODF195998 ONA195657:ONB195998 OWW195657:OWX195998 PGS195657:PGT195998 PQO195657:PQP195998 QAK195657:QAL195998 QKG195657:QKH195998 QUC195657:QUD195998 RDY195657:RDZ195998 RNU195657:RNV195998 RXQ195657:RXR195998 SHM195657:SHN195998 SRI195657:SRJ195998 TBE195657:TBF195998 TLA195657:TLB195998 TUW195657:TUX195998 UES195657:UET195998 UOO195657:UOP195998 UYK195657:UYL195998 VIG195657:VIH195998 VSC195657:VSD195998 WBY195657:WBZ195998 WLU195657:WLV195998 WVQ195657:WVR195998 I261193:J261534 JE261193:JF261534 TA261193:TB261534 ACW261193:ACX261534 AMS261193:AMT261534 AWO261193:AWP261534 BGK261193:BGL261534 BQG261193:BQH261534 CAC261193:CAD261534 CJY261193:CJZ261534 CTU261193:CTV261534 DDQ261193:DDR261534 DNM261193:DNN261534 DXI261193:DXJ261534 EHE261193:EHF261534 ERA261193:ERB261534 FAW261193:FAX261534 FKS261193:FKT261534 FUO261193:FUP261534 GEK261193:GEL261534 GOG261193:GOH261534 GYC261193:GYD261534 HHY261193:HHZ261534 HRU261193:HRV261534 IBQ261193:IBR261534 ILM261193:ILN261534 IVI261193:IVJ261534 JFE261193:JFF261534 JPA261193:JPB261534 JYW261193:JYX261534 KIS261193:KIT261534 KSO261193:KSP261534 LCK261193:LCL261534 LMG261193:LMH261534 LWC261193:LWD261534 MFY261193:MFZ261534 MPU261193:MPV261534 MZQ261193:MZR261534 NJM261193:NJN261534 NTI261193:NTJ261534 ODE261193:ODF261534 ONA261193:ONB261534 OWW261193:OWX261534 PGS261193:PGT261534 PQO261193:PQP261534 QAK261193:QAL261534 QKG261193:QKH261534 QUC261193:QUD261534 RDY261193:RDZ261534 RNU261193:RNV261534 RXQ261193:RXR261534 SHM261193:SHN261534 SRI261193:SRJ261534 TBE261193:TBF261534 TLA261193:TLB261534 TUW261193:TUX261534 UES261193:UET261534 UOO261193:UOP261534 UYK261193:UYL261534 VIG261193:VIH261534 VSC261193:VSD261534 WBY261193:WBZ261534 WLU261193:WLV261534 WVQ261193:WVR261534 I326729:J327070 JE326729:JF327070 TA326729:TB327070 ACW326729:ACX327070 AMS326729:AMT327070 AWO326729:AWP327070 BGK326729:BGL327070 BQG326729:BQH327070 CAC326729:CAD327070 CJY326729:CJZ327070 CTU326729:CTV327070 DDQ326729:DDR327070 DNM326729:DNN327070 DXI326729:DXJ327070 EHE326729:EHF327070 ERA326729:ERB327070 FAW326729:FAX327070 FKS326729:FKT327070 FUO326729:FUP327070 GEK326729:GEL327070 GOG326729:GOH327070 GYC326729:GYD327070 HHY326729:HHZ327070 HRU326729:HRV327070 IBQ326729:IBR327070 ILM326729:ILN327070 IVI326729:IVJ327070 JFE326729:JFF327070 JPA326729:JPB327070 JYW326729:JYX327070 KIS326729:KIT327070 KSO326729:KSP327070 LCK326729:LCL327070 LMG326729:LMH327070 LWC326729:LWD327070 MFY326729:MFZ327070 MPU326729:MPV327070 MZQ326729:MZR327070 NJM326729:NJN327070 NTI326729:NTJ327070 ODE326729:ODF327070 ONA326729:ONB327070 OWW326729:OWX327070 PGS326729:PGT327070 PQO326729:PQP327070 QAK326729:QAL327070 QKG326729:QKH327070 QUC326729:QUD327070 RDY326729:RDZ327070 RNU326729:RNV327070 RXQ326729:RXR327070 SHM326729:SHN327070 SRI326729:SRJ327070 TBE326729:TBF327070 TLA326729:TLB327070 TUW326729:TUX327070 UES326729:UET327070 UOO326729:UOP327070 UYK326729:UYL327070 VIG326729:VIH327070 VSC326729:VSD327070 WBY326729:WBZ327070 WLU326729:WLV327070 WVQ326729:WVR327070 I392265:J392606 JE392265:JF392606 TA392265:TB392606 ACW392265:ACX392606 AMS392265:AMT392606 AWO392265:AWP392606 BGK392265:BGL392606 BQG392265:BQH392606 CAC392265:CAD392606 CJY392265:CJZ392606 CTU392265:CTV392606 DDQ392265:DDR392606 DNM392265:DNN392606 DXI392265:DXJ392606 EHE392265:EHF392606 ERA392265:ERB392606 FAW392265:FAX392606 FKS392265:FKT392606 FUO392265:FUP392606 GEK392265:GEL392606 GOG392265:GOH392606 GYC392265:GYD392606 HHY392265:HHZ392606 HRU392265:HRV392606 IBQ392265:IBR392606 ILM392265:ILN392606 IVI392265:IVJ392606 JFE392265:JFF392606 JPA392265:JPB392606 JYW392265:JYX392606 KIS392265:KIT392606 KSO392265:KSP392606 LCK392265:LCL392606 LMG392265:LMH392606 LWC392265:LWD392606 MFY392265:MFZ392606 MPU392265:MPV392606 MZQ392265:MZR392606 NJM392265:NJN392606 NTI392265:NTJ392606 ODE392265:ODF392606 ONA392265:ONB392606 OWW392265:OWX392606 PGS392265:PGT392606 PQO392265:PQP392606 QAK392265:QAL392606 QKG392265:QKH392606 QUC392265:QUD392606 RDY392265:RDZ392606 RNU392265:RNV392606 RXQ392265:RXR392606 SHM392265:SHN392606 SRI392265:SRJ392606 TBE392265:TBF392606 TLA392265:TLB392606 TUW392265:TUX392606 UES392265:UET392606 UOO392265:UOP392606 UYK392265:UYL392606 VIG392265:VIH392606 VSC392265:VSD392606 WBY392265:WBZ392606 WLU392265:WLV392606 WVQ392265:WVR392606 I457801:J458142 JE457801:JF458142 TA457801:TB458142 ACW457801:ACX458142 AMS457801:AMT458142 AWO457801:AWP458142 BGK457801:BGL458142 BQG457801:BQH458142 CAC457801:CAD458142 CJY457801:CJZ458142 CTU457801:CTV458142 DDQ457801:DDR458142 DNM457801:DNN458142 DXI457801:DXJ458142 EHE457801:EHF458142 ERA457801:ERB458142 FAW457801:FAX458142 FKS457801:FKT458142 FUO457801:FUP458142 GEK457801:GEL458142 GOG457801:GOH458142 GYC457801:GYD458142 HHY457801:HHZ458142 HRU457801:HRV458142 IBQ457801:IBR458142 ILM457801:ILN458142 IVI457801:IVJ458142 JFE457801:JFF458142 JPA457801:JPB458142 JYW457801:JYX458142 KIS457801:KIT458142 KSO457801:KSP458142 LCK457801:LCL458142 LMG457801:LMH458142 LWC457801:LWD458142 MFY457801:MFZ458142 MPU457801:MPV458142 MZQ457801:MZR458142 NJM457801:NJN458142 NTI457801:NTJ458142 ODE457801:ODF458142 ONA457801:ONB458142 OWW457801:OWX458142 PGS457801:PGT458142 PQO457801:PQP458142 QAK457801:QAL458142 QKG457801:QKH458142 QUC457801:QUD458142 RDY457801:RDZ458142 RNU457801:RNV458142 RXQ457801:RXR458142 SHM457801:SHN458142 SRI457801:SRJ458142 TBE457801:TBF458142 TLA457801:TLB458142 TUW457801:TUX458142 UES457801:UET458142 UOO457801:UOP458142 UYK457801:UYL458142 VIG457801:VIH458142 VSC457801:VSD458142 WBY457801:WBZ458142 WLU457801:WLV458142 WVQ457801:WVR458142 I523337:J523678 JE523337:JF523678 TA523337:TB523678 ACW523337:ACX523678 AMS523337:AMT523678 AWO523337:AWP523678 BGK523337:BGL523678 BQG523337:BQH523678 CAC523337:CAD523678 CJY523337:CJZ523678 CTU523337:CTV523678 DDQ523337:DDR523678 DNM523337:DNN523678 DXI523337:DXJ523678 EHE523337:EHF523678 ERA523337:ERB523678 FAW523337:FAX523678 FKS523337:FKT523678 FUO523337:FUP523678 GEK523337:GEL523678 GOG523337:GOH523678 GYC523337:GYD523678 HHY523337:HHZ523678 HRU523337:HRV523678 IBQ523337:IBR523678 ILM523337:ILN523678 IVI523337:IVJ523678 JFE523337:JFF523678 JPA523337:JPB523678 JYW523337:JYX523678 KIS523337:KIT523678 KSO523337:KSP523678 LCK523337:LCL523678 LMG523337:LMH523678 LWC523337:LWD523678 MFY523337:MFZ523678 MPU523337:MPV523678 MZQ523337:MZR523678 NJM523337:NJN523678 NTI523337:NTJ523678 ODE523337:ODF523678 ONA523337:ONB523678 OWW523337:OWX523678 PGS523337:PGT523678 PQO523337:PQP523678 QAK523337:QAL523678 QKG523337:QKH523678 QUC523337:QUD523678 RDY523337:RDZ523678 RNU523337:RNV523678 RXQ523337:RXR523678 SHM523337:SHN523678 SRI523337:SRJ523678 TBE523337:TBF523678 TLA523337:TLB523678 TUW523337:TUX523678 UES523337:UET523678 UOO523337:UOP523678 UYK523337:UYL523678 VIG523337:VIH523678 VSC523337:VSD523678 WBY523337:WBZ523678 WLU523337:WLV523678 WVQ523337:WVR523678 I588873:J589214 JE588873:JF589214 TA588873:TB589214 ACW588873:ACX589214 AMS588873:AMT589214 AWO588873:AWP589214 BGK588873:BGL589214 BQG588873:BQH589214 CAC588873:CAD589214 CJY588873:CJZ589214 CTU588873:CTV589214 DDQ588873:DDR589214 DNM588873:DNN589214 DXI588873:DXJ589214 EHE588873:EHF589214 ERA588873:ERB589214 FAW588873:FAX589214 FKS588873:FKT589214 FUO588873:FUP589214 GEK588873:GEL589214 GOG588873:GOH589214 GYC588873:GYD589214 HHY588873:HHZ589214 HRU588873:HRV589214 IBQ588873:IBR589214 ILM588873:ILN589214 IVI588873:IVJ589214 JFE588873:JFF589214 JPA588873:JPB589214 JYW588873:JYX589214 KIS588873:KIT589214 KSO588873:KSP589214 LCK588873:LCL589214 LMG588873:LMH589214 LWC588873:LWD589214 MFY588873:MFZ589214 MPU588873:MPV589214 MZQ588873:MZR589214 NJM588873:NJN589214 NTI588873:NTJ589214 ODE588873:ODF589214 ONA588873:ONB589214 OWW588873:OWX589214 PGS588873:PGT589214 PQO588873:PQP589214 QAK588873:QAL589214 QKG588873:QKH589214 QUC588873:QUD589214 RDY588873:RDZ589214 RNU588873:RNV589214 RXQ588873:RXR589214 SHM588873:SHN589214 SRI588873:SRJ589214 TBE588873:TBF589214 TLA588873:TLB589214 TUW588873:TUX589214 UES588873:UET589214 UOO588873:UOP589214 UYK588873:UYL589214 VIG588873:VIH589214 VSC588873:VSD589214 WBY588873:WBZ589214 WLU588873:WLV589214 WVQ588873:WVR589214 I654409:J654750 JE654409:JF654750 TA654409:TB654750 ACW654409:ACX654750 AMS654409:AMT654750 AWO654409:AWP654750 BGK654409:BGL654750 BQG654409:BQH654750 CAC654409:CAD654750 CJY654409:CJZ654750 CTU654409:CTV654750 DDQ654409:DDR654750 DNM654409:DNN654750 DXI654409:DXJ654750 EHE654409:EHF654750 ERA654409:ERB654750 FAW654409:FAX654750 FKS654409:FKT654750 FUO654409:FUP654750 GEK654409:GEL654750 GOG654409:GOH654750 GYC654409:GYD654750 HHY654409:HHZ654750 HRU654409:HRV654750 IBQ654409:IBR654750 ILM654409:ILN654750 IVI654409:IVJ654750 JFE654409:JFF654750 JPA654409:JPB654750 JYW654409:JYX654750 KIS654409:KIT654750 KSO654409:KSP654750 LCK654409:LCL654750 LMG654409:LMH654750 LWC654409:LWD654750 MFY654409:MFZ654750 MPU654409:MPV654750 MZQ654409:MZR654750 NJM654409:NJN654750 NTI654409:NTJ654750 ODE654409:ODF654750 ONA654409:ONB654750 OWW654409:OWX654750 PGS654409:PGT654750 PQO654409:PQP654750 QAK654409:QAL654750 QKG654409:QKH654750 QUC654409:QUD654750 RDY654409:RDZ654750 RNU654409:RNV654750 RXQ654409:RXR654750 SHM654409:SHN654750 SRI654409:SRJ654750 TBE654409:TBF654750 TLA654409:TLB654750 TUW654409:TUX654750 UES654409:UET654750 UOO654409:UOP654750 UYK654409:UYL654750 VIG654409:VIH654750 VSC654409:VSD654750 WBY654409:WBZ654750 WLU654409:WLV654750 WVQ654409:WVR654750 I719945:J720286 JE719945:JF720286 TA719945:TB720286 ACW719945:ACX720286 AMS719945:AMT720286 AWO719945:AWP720286 BGK719945:BGL720286 BQG719945:BQH720286 CAC719945:CAD720286 CJY719945:CJZ720286 CTU719945:CTV720286 DDQ719945:DDR720286 DNM719945:DNN720286 DXI719945:DXJ720286 EHE719945:EHF720286 ERA719945:ERB720286 FAW719945:FAX720286 FKS719945:FKT720286 FUO719945:FUP720286 GEK719945:GEL720286 GOG719945:GOH720286 GYC719945:GYD720286 HHY719945:HHZ720286 HRU719945:HRV720286 IBQ719945:IBR720286 ILM719945:ILN720286 IVI719945:IVJ720286 JFE719945:JFF720286 JPA719945:JPB720286 JYW719945:JYX720286 KIS719945:KIT720286 KSO719945:KSP720286 LCK719945:LCL720286 LMG719945:LMH720286 LWC719945:LWD720286 MFY719945:MFZ720286 MPU719945:MPV720286 MZQ719945:MZR720286 NJM719945:NJN720286 NTI719945:NTJ720286 ODE719945:ODF720286 ONA719945:ONB720286 OWW719945:OWX720286 PGS719945:PGT720286 PQO719945:PQP720286 QAK719945:QAL720286 QKG719945:QKH720286 QUC719945:QUD720286 RDY719945:RDZ720286 RNU719945:RNV720286 RXQ719945:RXR720286 SHM719945:SHN720286 SRI719945:SRJ720286 TBE719945:TBF720286 TLA719945:TLB720286 TUW719945:TUX720286 UES719945:UET720286 UOO719945:UOP720286 UYK719945:UYL720286 VIG719945:VIH720286 VSC719945:VSD720286 WBY719945:WBZ720286 WLU719945:WLV720286 WVQ719945:WVR720286 I785481:J785822 JE785481:JF785822 TA785481:TB785822 ACW785481:ACX785822 AMS785481:AMT785822 AWO785481:AWP785822 BGK785481:BGL785822 BQG785481:BQH785822 CAC785481:CAD785822 CJY785481:CJZ785822 CTU785481:CTV785822 DDQ785481:DDR785822 DNM785481:DNN785822 DXI785481:DXJ785822 EHE785481:EHF785822 ERA785481:ERB785822 FAW785481:FAX785822 FKS785481:FKT785822 FUO785481:FUP785822 GEK785481:GEL785822 GOG785481:GOH785822 GYC785481:GYD785822 HHY785481:HHZ785822 HRU785481:HRV785822 IBQ785481:IBR785822 ILM785481:ILN785822 IVI785481:IVJ785822 JFE785481:JFF785822 JPA785481:JPB785822 JYW785481:JYX785822 KIS785481:KIT785822 KSO785481:KSP785822 LCK785481:LCL785822 LMG785481:LMH785822 LWC785481:LWD785822 MFY785481:MFZ785822 MPU785481:MPV785822 MZQ785481:MZR785822 NJM785481:NJN785822 NTI785481:NTJ785822 ODE785481:ODF785822 ONA785481:ONB785822 OWW785481:OWX785822 PGS785481:PGT785822 PQO785481:PQP785822 QAK785481:QAL785822 QKG785481:QKH785822 QUC785481:QUD785822 RDY785481:RDZ785822 RNU785481:RNV785822 RXQ785481:RXR785822 SHM785481:SHN785822 SRI785481:SRJ785822 TBE785481:TBF785822 TLA785481:TLB785822 TUW785481:TUX785822 UES785481:UET785822 UOO785481:UOP785822 UYK785481:UYL785822 VIG785481:VIH785822 VSC785481:VSD785822 WBY785481:WBZ785822 WLU785481:WLV785822 WVQ785481:WVR785822 I851017:J851358 JE851017:JF851358 TA851017:TB851358 ACW851017:ACX851358 AMS851017:AMT851358 AWO851017:AWP851358 BGK851017:BGL851358 BQG851017:BQH851358 CAC851017:CAD851358 CJY851017:CJZ851358 CTU851017:CTV851358 DDQ851017:DDR851358 DNM851017:DNN851358 DXI851017:DXJ851358 EHE851017:EHF851358 ERA851017:ERB851358 FAW851017:FAX851358 FKS851017:FKT851358 FUO851017:FUP851358 GEK851017:GEL851358 GOG851017:GOH851358 GYC851017:GYD851358 HHY851017:HHZ851358 HRU851017:HRV851358 IBQ851017:IBR851358 ILM851017:ILN851358 IVI851017:IVJ851358 JFE851017:JFF851358 JPA851017:JPB851358 JYW851017:JYX851358 KIS851017:KIT851358 KSO851017:KSP851358 LCK851017:LCL851358 LMG851017:LMH851358 LWC851017:LWD851358 MFY851017:MFZ851358 MPU851017:MPV851358 MZQ851017:MZR851358 NJM851017:NJN851358 NTI851017:NTJ851358 ODE851017:ODF851358 ONA851017:ONB851358 OWW851017:OWX851358 PGS851017:PGT851358 PQO851017:PQP851358 QAK851017:QAL851358 QKG851017:QKH851358 QUC851017:QUD851358 RDY851017:RDZ851358 RNU851017:RNV851358 RXQ851017:RXR851358 SHM851017:SHN851358 SRI851017:SRJ851358 TBE851017:TBF851358 TLA851017:TLB851358 TUW851017:TUX851358 UES851017:UET851358 UOO851017:UOP851358 UYK851017:UYL851358 VIG851017:VIH851358 VSC851017:VSD851358 WBY851017:WBZ851358 WLU851017:WLV851358 WVQ851017:WVR851358 I916553:J916894 JE916553:JF916894 TA916553:TB916894 ACW916553:ACX916894 AMS916553:AMT916894 AWO916553:AWP916894 BGK916553:BGL916894 BQG916553:BQH916894 CAC916553:CAD916894 CJY916553:CJZ916894 CTU916553:CTV916894 DDQ916553:DDR916894 DNM916553:DNN916894 DXI916553:DXJ916894 EHE916553:EHF916894 ERA916553:ERB916894 FAW916553:FAX916894 FKS916553:FKT916894 FUO916553:FUP916894 GEK916553:GEL916894 GOG916553:GOH916894 GYC916553:GYD916894 HHY916553:HHZ916894 HRU916553:HRV916894 IBQ916553:IBR916894 ILM916553:ILN916894 IVI916553:IVJ916894 JFE916553:JFF916894 JPA916553:JPB916894 JYW916553:JYX916894 KIS916553:KIT916894 KSO916553:KSP916894 LCK916553:LCL916894 LMG916553:LMH916894 LWC916553:LWD916894 MFY916553:MFZ916894 MPU916553:MPV916894 MZQ916553:MZR916894 NJM916553:NJN916894 NTI916553:NTJ916894 ODE916553:ODF916894 ONA916553:ONB916894 OWW916553:OWX916894 PGS916553:PGT916894 PQO916553:PQP916894 QAK916553:QAL916894 QKG916553:QKH916894 QUC916553:QUD916894 RDY916553:RDZ916894 RNU916553:RNV916894 RXQ916553:RXR916894 SHM916553:SHN916894 SRI916553:SRJ916894 TBE916553:TBF916894 TLA916553:TLB916894 TUW916553:TUX916894 UES916553:UET916894 UOO916553:UOP916894 UYK916553:UYL916894 VIG916553:VIH916894 VSC916553:VSD916894 WBY916553:WBZ916894 WLU916553:WLV916894 WVQ916553:WVR916894 I982089:J982430 JE982089:JF982430 TA982089:TB982430 ACW982089:ACX982430 AMS982089:AMT982430 AWO982089:AWP982430 BGK982089:BGL982430 BQG982089:BQH982430 CAC982089:CAD982430 CJY982089:CJZ982430 CTU982089:CTV982430 DDQ982089:DDR982430 DNM982089:DNN982430 DXI982089:DXJ982430 EHE982089:EHF982430 ERA982089:ERB982430 FAW982089:FAX982430 FKS982089:FKT982430 FUO982089:FUP982430 GEK982089:GEL982430 GOG982089:GOH982430 GYC982089:GYD982430 HHY982089:HHZ982430 HRU982089:HRV982430 IBQ982089:IBR982430 ILM982089:ILN982430 IVI982089:IVJ982430 JFE982089:JFF982430 JPA982089:JPB982430 JYW982089:JYX982430 KIS982089:KIT982430 KSO982089:KSP982430 LCK982089:LCL982430 LMG982089:LMH982430 LWC982089:LWD982430 MFY982089:MFZ982430 MPU982089:MPV982430 MZQ982089:MZR982430 NJM982089:NJN982430 NTI982089:NTJ982430 ODE982089:ODF982430 ONA982089:ONB982430 OWW982089:OWX982430 PGS982089:PGT982430 PQO982089:PQP982430 QAK982089:QAL982430 QKG982089:QKH982430 QUC982089:QUD982430 RDY982089:RDZ982430 RNU982089:RNV982430 RXQ982089:RXR982430 SHM982089:SHN982430 SRI982089:SRJ982430 TBE982089:TBF982430 TLA982089:TLB982430 TUW982089:TUX982430 UES982089:UET982430 UOO982089:UOP982430 UYK982089:UYL982430 VIG982089:VIH982430 VSC982089:VSD982430 WBY982089:WBZ982430 WLU982089:WLV982430 WVQ982089:WVR982430 O4:R43 JK4:JN43 TG4:TJ43 ADC4:ADF43 AMY4:ANB43 AWU4:AWX43 BGQ4:BGT43 BQM4:BQP43 CAI4:CAL43 CKE4:CKH43 CUA4:CUD43 DDW4:DDZ43 DNS4:DNV43 DXO4:DXR43 EHK4:EHN43 ERG4:ERJ43 FBC4:FBF43 FKY4:FLB43 FUU4:FUX43 GEQ4:GET43 GOM4:GOP43 GYI4:GYL43 HIE4:HIH43 HSA4:HSD43 IBW4:IBZ43 ILS4:ILV43 IVO4:IVR43 JFK4:JFN43 JPG4:JPJ43 JZC4:JZF43 KIY4:KJB43 KSU4:KSX43 LCQ4:LCT43 LMM4:LMP43 LWI4:LWL43 MGE4:MGH43 MQA4:MQD43 MZW4:MZZ43 NJS4:NJV43 NTO4:NTR43 ODK4:ODN43 ONG4:ONJ43 OXC4:OXF43 PGY4:PHB43 PQU4:PQX43 QAQ4:QAT43 QKM4:QKP43 QUI4:QUL43 REE4:REH43 ROA4:ROD43 RXW4:RXZ43 SHS4:SHV43 SRO4:SRR43 TBK4:TBN43 TLG4:TLJ43 TVC4:TVF43 UEY4:UFB43 UOU4:UOX43 UYQ4:UYT43 VIM4:VIP43 VSI4:VSL43 WCE4:WCH43 WMA4:WMD43 WVW4:WVZ43 O64585:R64926 JK64585:JN64926 TG64585:TJ64926 ADC64585:ADF64926 AMY64585:ANB64926 AWU64585:AWX64926 BGQ64585:BGT64926 BQM64585:BQP64926 CAI64585:CAL64926 CKE64585:CKH64926 CUA64585:CUD64926 DDW64585:DDZ64926 DNS64585:DNV64926 DXO64585:DXR64926 EHK64585:EHN64926 ERG64585:ERJ64926 FBC64585:FBF64926 FKY64585:FLB64926 FUU64585:FUX64926 GEQ64585:GET64926 GOM64585:GOP64926 GYI64585:GYL64926 HIE64585:HIH64926 HSA64585:HSD64926 IBW64585:IBZ64926 ILS64585:ILV64926 IVO64585:IVR64926 JFK64585:JFN64926 JPG64585:JPJ64926 JZC64585:JZF64926 KIY64585:KJB64926 KSU64585:KSX64926 LCQ64585:LCT64926 LMM64585:LMP64926 LWI64585:LWL64926 MGE64585:MGH64926 MQA64585:MQD64926 MZW64585:MZZ64926 NJS64585:NJV64926 NTO64585:NTR64926 ODK64585:ODN64926 ONG64585:ONJ64926 OXC64585:OXF64926 PGY64585:PHB64926 PQU64585:PQX64926 QAQ64585:QAT64926 QKM64585:QKP64926 QUI64585:QUL64926 REE64585:REH64926 ROA64585:ROD64926 RXW64585:RXZ64926 SHS64585:SHV64926 SRO64585:SRR64926 TBK64585:TBN64926 TLG64585:TLJ64926 TVC64585:TVF64926 UEY64585:UFB64926 UOU64585:UOX64926 UYQ64585:UYT64926 VIM64585:VIP64926 VSI64585:VSL64926 WCE64585:WCH64926 WMA64585:WMD64926 WVW64585:WVZ64926 O130121:R130462 JK130121:JN130462 TG130121:TJ130462 ADC130121:ADF130462 AMY130121:ANB130462 AWU130121:AWX130462 BGQ130121:BGT130462 BQM130121:BQP130462 CAI130121:CAL130462 CKE130121:CKH130462 CUA130121:CUD130462 DDW130121:DDZ130462 DNS130121:DNV130462 DXO130121:DXR130462 EHK130121:EHN130462 ERG130121:ERJ130462 FBC130121:FBF130462 FKY130121:FLB130462 FUU130121:FUX130462 GEQ130121:GET130462 GOM130121:GOP130462 GYI130121:GYL130462 HIE130121:HIH130462 HSA130121:HSD130462 IBW130121:IBZ130462 ILS130121:ILV130462 IVO130121:IVR130462 JFK130121:JFN130462 JPG130121:JPJ130462 JZC130121:JZF130462 KIY130121:KJB130462 KSU130121:KSX130462 LCQ130121:LCT130462 LMM130121:LMP130462 LWI130121:LWL130462 MGE130121:MGH130462 MQA130121:MQD130462 MZW130121:MZZ130462 NJS130121:NJV130462 NTO130121:NTR130462 ODK130121:ODN130462 ONG130121:ONJ130462 OXC130121:OXF130462 PGY130121:PHB130462 PQU130121:PQX130462 QAQ130121:QAT130462 QKM130121:QKP130462 QUI130121:QUL130462 REE130121:REH130462 ROA130121:ROD130462 RXW130121:RXZ130462 SHS130121:SHV130462 SRO130121:SRR130462 TBK130121:TBN130462 TLG130121:TLJ130462 TVC130121:TVF130462 UEY130121:UFB130462 UOU130121:UOX130462 UYQ130121:UYT130462 VIM130121:VIP130462 VSI130121:VSL130462 WCE130121:WCH130462 WMA130121:WMD130462 WVW130121:WVZ130462 O195657:R195998 JK195657:JN195998 TG195657:TJ195998 ADC195657:ADF195998 AMY195657:ANB195998 AWU195657:AWX195998 BGQ195657:BGT195998 BQM195657:BQP195998 CAI195657:CAL195998 CKE195657:CKH195998 CUA195657:CUD195998 DDW195657:DDZ195998 DNS195657:DNV195998 DXO195657:DXR195998 EHK195657:EHN195998 ERG195657:ERJ195998 FBC195657:FBF195998 FKY195657:FLB195998 FUU195657:FUX195998 GEQ195657:GET195998 GOM195657:GOP195998 GYI195657:GYL195998 HIE195657:HIH195998 HSA195657:HSD195998 IBW195657:IBZ195998 ILS195657:ILV195998 IVO195657:IVR195998 JFK195657:JFN195998 JPG195657:JPJ195998 JZC195657:JZF195998 KIY195657:KJB195998 KSU195657:KSX195998 LCQ195657:LCT195998 LMM195657:LMP195998 LWI195657:LWL195998 MGE195657:MGH195998 MQA195657:MQD195998 MZW195657:MZZ195998 NJS195657:NJV195998 NTO195657:NTR195998 ODK195657:ODN195998 ONG195657:ONJ195998 OXC195657:OXF195998 PGY195657:PHB195998 PQU195657:PQX195998 QAQ195657:QAT195998 QKM195657:QKP195998 QUI195657:QUL195998 REE195657:REH195998 ROA195657:ROD195998 RXW195657:RXZ195998 SHS195657:SHV195998 SRO195657:SRR195998 TBK195657:TBN195998 TLG195657:TLJ195998 TVC195657:TVF195998 UEY195657:UFB195998 UOU195657:UOX195998 UYQ195657:UYT195998 VIM195657:VIP195998 VSI195657:VSL195998 WCE195657:WCH195998 WMA195657:WMD195998 WVW195657:WVZ195998 O261193:R261534 JK261193:JN261534 TG261193:TJ261534 ADC261193:ADF261534 AMY261193:ANB261534 AWU261193:AWX261534 BGQ261193:BGT261534 BQM261193:BQP261534 CAI261193:CAL261534 CKE261193:CKH261534 CUA261193:CUD261534 DDW261193:DDZ261534 DNS261193:DNV261534 DXO261193:DXR261534 EHK261193:EHN261534 ERG261193:ERJ261534 FBC261193:FBF261534 FKY261193:FLB261534 FUU261193:FUX261534 GEQ261193:GET261534 GOM261193:GOP261534 GYI261193:GYL261534 HIE261193:HIH261534 HSA261193:HSD261534 IBW261193:IBZ261534 ILS261193:ILV261534 IVO261193:IVR261534 JFK261193:JFN261534 JPG261193:JPJ261534 JZC261193:JZF261534 KIY261193:KJB261534 KSU261193:KSX261534 LCQ261193:LCT261534 LMM261193:LMP261534 LWI261193:LWL261534 MGE261193:MGH261534 MQA261193:MQD261534 MZW261193:MZZ261534 NJS261193:NJV261534 NTO261193:NTR261534 ODK261193:ODN261534 ONG261193:ONJ261534 OXC261193:OXF261534 PGY261193:PHB261534 PQU261193:PQX261534 QAQ261193:QAT261534 QKM261193:QKP261534 QUI261193:QUL261534 REE261193:REH261534 ROA261193:ROD261534 RXW261193:RXZ261534 SHS261193:SHV261534 SRO261193:SRR261534 TBK261193:TBN261534 TLG261193:TLJ261534 TVC261193:TVF261534 UEY261193:UFB261534 UOU261193:UOX261534 UYQ261193:UYT261534 VIM261193:VIP261534 VSI261193:VSL261534 WCE261193:WCH261534 WMA261193:WMD261534 WVW261193:WVZ261534 O326729:R327070 JK326729:JN327070 TG326729:TJ327070 ADC326729:ADF327070 AMY326729:ANB327070 AWU326729:AWX327070 BGQ326729:BGT327070 BQM326729:BQP327070 CAI326729:CAL327070 CKE326729:CKH327070 CUA326729:CUD327070 DDW326729:DDZ327070 DNS326729:DNV327070 DXO326729:DXR327070 EHK326729:EHN327070 ERG326729:ERJ327070 FBC326729:FBF327070 FKY326729:FLB327070 FUU326729:FUX327070 GEQ326729:GET327070 GOM326729:GOP327070 GYI326729:GYL327070 HIE326729:HIH327070 HSA326729:HSD327070 IBW326729:IBZ327070 ILS326729:ILV327070 IVO326729:IVR327070 JFK326729:JFN327070 JPG326729:JPJ327070 JZC326729:JZF327070 KIY326729:KJB327070 KSU326729:KSX327070 LCQ326729:LCT327070 LMM326729:LMP327070 LWI326729:LWL327070 MGE326729:MGH327070 MQA326729:MQD327070 MZW326729:MZZ327070 NJS326729:NJV327070 NTO326729:NTR327070 ODK326729:ODN327070 ONG326729:ONJ327070 OXC326729:OXF327070 PGY326729:PHB327070 PQU326729:PQX327070 QAQ326729:QAT327070 QKM326729:QKP327070 QUI326729:QUL327070 REE326729:REH327070 ROA326729:ROD327070 RXW326729:RXZ327070 SHS326729:SHV327070 SRO326729:SRR327070 TBK326729:TBN327070 TLG326729:TLJ327070 TVC326729:TVF327070 UEY326729:UFB327070 UOU326729:UOX327070 UYQ326729:UYT327070 VIM326729:VIP327070 VSI326729:VSL327070 WCE326729:WCH327070 WMA326729:WMD327070 WVW326729:WVZ327070 O392265:R392606 JK392265:JN392606 TG392265:TJ392606 ADC392265:ADF392606 AMY392265:ANB392606 AWU392265:AWX392606 BGQ392265:BGT392606 BQM392265:BQP392606 CAI392265:CAL392606 CKE392265:CKH392606 CUA392265:CUD392606 DDW392265:DDZ392606 DNS392265:DNV392606 DXO392265:DXR392606 EHK392265:EHN392606 ERG392265:ERJ392606 FBC392265:FBF392606 FKY392265:FLB392606 FUU392265:FUX392606 GEQ392265:GET392606 GOM392265:GOP392606 GYI392265:GYL392606 HIE392265:HIH392606 HSA392265:HSD392606 IBW392265:IBZ392606 ILS392265:ILV392606 IVO392265:IVR392606 JFK392265:JFN392606 JPG392265:JPJ392606 JZC392265:JZF392606 KIY392265:KJB392606 KSU392265:KSX392606 LCQ392265:LCT392606 LMM392265:LMP392606 LWI392265:LWL392606 MGE392265:MGH392606 MQA392265:MQD392606 MZW392265:MZZ392606 NJS392265:NJV392606 NTO392265:NTR392606 ODK392265:ODN392606 ONG392265:ONJ392606 OXC392265:OXF392606 PGY392265:PHB392606 PQU392265:PQX392606 QAQ392265:QAT392606 QKM392265:QKP392606 QUI392265:QUL392606 REE392265:REH392606 ROA392265:ROD392606 RXW392265:RXZ392606 SHS392265:SHV392606 SRO392265:SRR392606 TBK392265:TBN392606 TLG392265:TLJ392606 TVC392265:TVF392606 UEY392265:UFB392606 UOU392265:UOX392606 UYQ392265:UYT392606 VIM392265:VIP392606 VSI392265:VSL392606 WCE392265:WCH392606 WMA392265:WMD392606 WVW392265:WVZ392606 O457801:R458142 JK457801:JN458142 TG457801:TJ458142 ADC457801:ADF458142 AMY457801:ANB458142 AWU457801:AWX458142 BGQ457801:BGT458142 BQM457801:BQP458142 CAI457801:CAL458142 CKE457801:CKH458142 CUA457801:CUD458142 DDW457801:DDZ458142 DNS457801:DNV458142 DXO457801:DXR458142 EHK457801:EHN458142 ERG457801:ERJ458142 FBC457801:FBF458142 FKY457801:FLB458142 FUU457801:FUX458142 GEQ457801:GET458142 GOM457801:GOP458142 GYI457801:GYL458142 HIE457801:HIH458142 HSA457801:HSD458142 IBW457801:IBZ458142 ILS457801:ILV458142 IVO457801:IVR458142 JFK457801:JFN458142 JPG457801:JPJ458142 JZC457801:JZF458142 KIY457801:KJB458142 KSU457801:KSX458142 LCQ457801:LCT458142 LMM457801:LMP458142 LWI457801:LWL458142 MGE457801:MGH458142 MQA457801:MQD458142 MZW457801:MZZ458142 NJS457801:NJV458142 NTO457801:NTR458142 ODK457801:ODN458142 ONG457801:ONJ458142 OXC457801:OXF458142 PGY457801:PHB458142 PQU457801:PQX458142 QAQ457801:QAT458142 QKM457801:QKP458142 QUI457801:QUL458142 REE457801:REH458142 ROA457801:ROD458142 RXW457801:RXZ458142 SHS457801:SHV458142 SRO457801:SRR458142 TBK457801:TBN458142 TLG457801:TLJ458142 TVC457801:TVF458142 UEY457801:UFB458142 UOU457801:UOX458142 UYQ457801:UYT458142 VIM457801:VIP458142 VSI457801:VSL458142 WCE457801:WCH458142 WMA457801:WMD458142 WVW457801:WVZ458142 O523337:R523678 JK523337:JN523678 TG523337:TJ523678 ADC523337:ADF523678 AMY523337:ANB523678 AWU523337:AWX523678 BGQ523337:BGT523678 BQM523337:BQP523678 CAI523337:CAL523678 CKE523337:CKH523678 CUA523337:CUD523678 DDW523337:DDZ523678 DNS523337:DNV523678 DXO523337:DXR523678 EHK523337:EHN523678 ERG523337:ERJ523678 FBC523337:FBF523678 FKY523337:FLB523678 FUU523337:FUX523678 GEQ523337:GET523678 GOM523337:GOP523678 GYI523337:GYL523678 HIE523337:HIH523678 HSA523337:HSD523678 IBW523337:IBZ523678 ILS523337:ILV523678 IVO523337:IVR523678 JFK523337:JFN523678 JPG523337:JPJ523678 JZC523337:JZF523678 KIY523337:KJB523678 KSU523337:KSX523678 LCQ523337:LCT523678 LMM523337:LMP523678 LWI523337:LWL523678 MGE523337:MGH523678 MQA523337:MQD523678 MZW523337:MZZ523678 NJS523337:NJV523678 NTO523337:NTR523678 ODK523337:ODN523678 ONG523337:ONJ523678 OXC523337:OXF523678 PGY523337:PHB523678 PQU523337:PQX523678 QAQ523337:QAT523678 QKM523337:QKP523678 QUI523337:QUL523678 REE523337:REH523678 ROA523337:ROD523678 RXW523337:RXZ523678 SHS523337:SHV523678 SRO523337:SRR523678 TBK523337:TBN523678 TLG523337:TLJ523678 TVC523337:TVF523678 UEY523337:UFB523678 UOU523337:UOX523678 UYQ523337:UYT523678 VIM523337:VIP523678 VSI523337:VSL523678 WCE523337:WCH523678 WMA523337:WMD523678 WVW523337:WVZ523678 O588873:R589214 JK588873:JN589214 TG588873:TJ589214 ADC588873:ADF589214 AMY588873:ANB589214 AWU588873:AWX589214 BGQ588873:BGT589214 BQM588873:BQP589214 CAI588873:CAL589214 CKE588873:CKH589214 CUA588873:CUD589214 DDW588873:DDZ589214 DNS588873:DNV589214 DXO588873:DXR589214 EHK588873:EHN589214 ERG588873:ERJ589214 FBC588873:FBF589214 FKY588873:FLB589214 FUU588873:FUX589214 GEQ588873:GET589214 GOM588873:GOP589214 GYI588873:GYL589214 HIE588873:HIH589214 HSA588873:HSD589214 IBW588873:IBZ589214 ILS588873:ILV589214 IVO588873:IVR589214 JFK588873:JFN589214 JPG588873:JPJ589214 JZC588873:JZF589214 KIY588873:KJB589214 KSU588873:KSX589214 LCQ588873:LCT589214 LMM588873:LMP589214 LWI588873:LWL589214 MGE588873:MGH589214 MQA588873:MQD589214 MZW588873:MZZ589214 NJS588873:NJV589214 NTO588873:NTR589214 ODK588873:ODN589214 ONG588873:ONJ589214 OXC588873:OXF589214 PGY588873:PHB589214 PQU588873:PQX589214 QAQ588873:QAT589214 QKM588873:QKP589214 QUI588873:QUL589214 REE588873:REH589214 ROA588873:ROD589214 RXW588873:RXZ589214 SHS588873:SHV589214 SRO588873:SRR589214 TBK588873:TBN589214 TLG588873:TLJ589214 TVC588873:TVF589214 UEY588873:UFB589214 UOU588873:UOX589214 UYQ588873:UYT589214 VIM588873:VIP589214 VSI588873:VSL589214 WCE588873:WCH589214 WMA588873:WMD589214 WVW588873:WVZ589214 O654409:R654750 JK654409:JN654750 TG654409:TJ654750 ADC654409:ADF654750 AMY654409:ANB654750 AWU654409:AWX654750 BGQ654409:BGT654750 BQM654409:BQP654750 CAI654409:CAL654750 CKE654409:CKH654750 CUA654409:CUD654750 DDW654409:DDZ654750 DNS654409:DNV654750 DXO654409:DXR654750 EHK654409:EHN654750 ERG654409:ERJ654750 FBC654409:FBF654750 FKY654409:FLB654750 FUU654409:FUX654750 GEQ654409:GET654750 GOM654409:GOP654750 GYI654409:GYL654750 HIE654409:HIH654750 HSA654409:HSD654750 IBW654409:IBZ654750 ILS654409:ILV654750 IVO654409:IVR654750 JFK654409:JFN654750 JPG654409:JPJ654750 JZC654409:JZF654750 KIY654409:KJB654750 KSU654409:KSX654750 LCQ654409:LCT654750 LMM654409:LMP654750 LWI654409:LWL654750 MGE654409:MGH654750 MQA654409:MQD654750 MZW654409:MZZ654750 NJS654409:NJV654750 NTO654409:NTR654750 ODK654409:ODN654750 ONG654409:ONJ654750 OXC654409:OXF654750 PGY654409:PHB654750 PQU654409:PQX654750 QAQ654409:QAT654750 QKM654409:QKP654750 QUI654409:QUL654750 REE654409:REH654750 ROA654409:ROD654750 RXW654409:RXZ654750 SHS654409:SHV654750 SRO654409:SRR654750 TBK654409:TBN654750 TLG654409:TLJ654750 TVC654409:TVF654750 UEY654409:UFB654750 UOU654409:UOX654750 UYQ654409:UYT654750 VIM654409:VIP654750 VSI654409:VSL654750 WCE654409:WCH654750 WMA654409:WMD654750 WVW654409:WVZ654750 O719945:R720286 JK719945:JN720286 TG719945:TJ720286 ADC719945:ADF720286 AMY719945:ANB720286 AWU719945:AWX720286 BGQ719945:BGT720286 BQM719945:BQP720286 CAI719945:CAL720286 CKE719945:CKH720286 CUA719945:CUD720286 DDW719945:DDZ720286 DNS719945:DNV720286 DXO719945:DXR720286 EHK719945:EHN720286 ERG719945:ERJ720286 FBC719945:FBF720286 FKY719945:FLB720286 FUU719945:FUX720286 GEQ719945:GET720286 GOM719945:GOP720286 GYI719945:GYL720286 HIE719945:HIH720286 HSA719945:HSD720286 IBW719945:IBZ720286 ILS719945:ILV720286 IVO719945:IVR720286 JFK719945:JFN720286 JPG719945:JPJ720286 JZC719945:JZF720286 KIY719945:KJB720286 KSU719945:KSX720286 LCQ719945:LCT720286 LMM719945:LMP720286 LWI719945:LWL720286 MGE719945:MGH720286 MQA719945:MQD720286 MZW719945:MZZ720286 NJS719945:NJV720286 NTO719945:NTR720286 ODK719945:ODN720286 ONG719945:ONJ720286 OXC719945:OXF720286 PGY719945:PHB720286 PQU719945:PQX720286 QAQ719945:QAT720286 QKM719945:QKP720286 QUI719945:QUL720286 REE719945:REH720286 ROA719945:ROD720286 RXW719945:RXZ720286 SHS719945:SHV720286 SRO719945:SRR720286 TBK719945:TBN720286 TLG719945:TLJ720286 TVC719945:TVF720286 UEY719945:UFB720286 UOU719945:UOX720286 UYQ719945:UYT720286 VIM719945:VIP720286 VSI719945:VSL720286 WCE719945:WCH720286 WMA719945:WMD720286 WVW719945:WVZ720286 O785481:R785822 JK785481:JN785822 TG785481:TJ785822 ADC785481:ADF785822 AMY785481:ANB785822 AWU785481:AWX785822 BGQ785481:BGT785822 BQM785481:BQP785822 CAI785481:CAL785822 CKE785481:CKH785822 CUA785481:CUD785822 DDW785481:DDZ785822 DNS785481:DNV785822 DXO785481:DXR785822 EHK785481:EHN785822 ERG785481:ERJ785822 FBC785481:FBF785822 FKY785481:FLB785822 FUU785481:FUX785822 GEQ785481:GET785822 GOM785481:GOP785822 GYI785481:GYL785822 HIE785481:HIH785822 HSA785481:HSD785822 IBW785481:IBZ785822 ILS785481:ILV785822 IVO785481:IVR785822 JFK785481:JFN785822 JPG785481:JPJ785822 JZC785481:JZF785822 KIY785481:KJB785822 KSU785481:KSX785822 LCQ785481:LCT785822 LMM785481:LMP785822 LWI785481:LWL785822 MGE785481:MGH785822 MQA785481:MQD785822 MZW785481:MZZ785822 NJS785481:NJV785822 NTO785481:NTR785822 ODK785481:ODN785822 ONG785481:ONJ785822 OXC785481:OXF785822 PGY785481:PHB785822 PQU785481:PQX785822 QAQ785481:QAT785822 QKM785481:QKP785822 QUI785481:QUL785822 REE785481:REH785822 ROA785481:ROD785822 RXW785481:RXZ785822 SHS785481:SHV785822 SRO785481:SRR785822 TBK785481:TBN785822 TLG785481:TLJ785822 TVC785481:TVF785822 UEY785481:UFB785822 UOU785481:UOX785822 UYQ785481:UYT785822 VIM785481:VIP785822 VSI785481:VSL785822 WCE785481:WCH785822 WMA785481:WMD785822 WVW785481:WVZ785822 O851017:R851358 JK851017:JN851358 TG851017:TJ851358 ADC851017:ADF851358 AMY851017:ANB851358 AWU851017:AWX851358 BGQ851017:BGT851358 BQM851017:BQP851358 CAI851017:CAL851358 CKE851017:CKH851358 CUA851017:CUD851358 DDW851017:DDZ851358 DNS851017:DNV851358 DXO851017:DXR851358 EHK851017:EHN851358 ERG851017:ERJ851358 FBC851017:FBF851358 FKY851017:FLB851358 FUU851017:FUX851358 GEQ851017:GET851358 GOM851017:GOP851358 GYI851017:GYL851358 HIE851017:HIH851358 HSA851017:HSD851358 IBW851017:IBZ851358 ILS851017:ILV851358 IVO851017:IVR851358 JFK851017:JFN851358 JPG851017:JPJ851358 JZC851017:JZF851358 KIY851017:KJB851358 KSU851017:KSX851358 LCQ851017:LCT851358 LMM851017:LMP851358 LWI851017:LWL851358 MGE851017:MGH851358 MQA851017:MQD851358 MZW851017:MZZ851358 NJS851017:NJV851358 NTO851017:NTR851358 ODK851017:ODN851358 ONG851017:ONJ851358 OXC851017:OXF851358 PGY851017:PHB851358 PQU851017:PQX851358 QAQ851017:QAT851358 QKM851017:QKP851358 QUI851017:QUL851358 REE851017:REH851358 ROA851017:ROD851358 RXW851017:RXZ851358 SHS851017:SHV851358 SRO851017:SRR851358 TBK851017:TBN851358 TLG851017:TLJ851358 TVC851017:TVF851358 UEY851017:UFB851358 UOU851017:UOX851358 UYQ851017:UYT851358 VIM851017:VIP851358 VSI851017:VSL851358 WCE851017:WCH851358 WMA851017:WMD851358 WVW851017:WVZ851358 O916553:R916894 JK916553:JN916894 TG916553:TJ916894 ADC916553:ADF916894 AMY916553:ANB916894 AWU916553:AWX916894 BGQ916553:BGT916894 BQM916553:BQP916894 CAI916553:CAL916894 CKE916553:CKH916894 CUA916553:CUD916894 DDW916553:DDZ916894 DNS916553:DNV916894 DXO916553:DXR916894 EHK916553:EHN916894 ERG916553:ERJ916894 FBC916553:FBF916894 FKY916553:FLB916894 FUU916553:FUX916894 GEQ916553:GET916894 GOM916553:GOP916894 GYI916553:GYL916894 HIE916553:HIH916894 HSA916553:HSD916894 IBW916553:IBZ916894 ILS916553:ILV916894 IVO916553:IVR916894 JFK916553:JFN916894 JPG916553:JPJ916894 JZC916553:JZF916894 KIY916553:KJB916894 KSU916553:KSX916894 LCQ916553:LCT916894 LMM916553:LMP916894 LWI916553:LWL916894 MGE916553:MGH916894 MQA916553:MQD916894 MZW916553:MZZ916894 NJS916553:NJV916894 NTO916553:NTR916894 ODK916553:ODN916894 ONG916553:ONJ916894 OXC916553:OXF916894 PGY916553:PHB916894 PQU916553:PQX916894 QAQ916553:QAT916894 QKM916553:QKP916894 QUI916553:QUL916894 REE916553:REH916894 ROA916553:ROD916894 RXW916553:RXZ916894 SHS916553:SHV916894 SRO916553:SRR916894 TBK916553:TBN916894 TLG916553:TLJ916894 TVC916553:TVF916894 UEY916553:UFB916894 UOU916553:UOX916894 UYQ916553:UYT916894 VIM916553:VIP916894 VSI916553:VSL916894 WCE916553:WCH916894 WMA916553:WMD916894 WVW916553:WVZ916894 O982089:R982430 JK982089:JN982430 TG982089:TJ982430 ADC982089:ADF982430 AMY982089:ANB982430 AWU982089:AWX982430 BGQ982089:BGT982430 BQM982089:BQP982430 CAI982089:CAL982430 CKE982089:CKH982430 CUA982089:CUD982430 DDW982089:DDZ982430 DNS982089:DNV982430 DXO982089:DXR982430 EHK982089:EHN982430 ERG982089:ERJ982430 FBC982089:FBF982430 FKY982089:FLB982430 FUU982089:FUX982430 GEQ982089:GET982430 GOM982089:GOP982430 GYI982089:GYL982430 HIE982089:HIH982430 HSA982089:HSD982430 IBW982089:IBZ982430 ILS982089:ILV982430 IVO982089:IVR982430 JFK982089:JFN982430 JPG982089:JPJ982430 JZC982089:JZF982430 KIY982089:KJB982430 KSU982089:KSX982430 LCQ982089:LCT982430 LMM982089:LMP982430 LWI982089:LWL982430 MGE982089:MGH982430 MQA982089:MQD982430 MZW982089:MZZ982430 NJS982089:NJV982430 NTO982089:NTR982430 ODK982089:ODN982430 ONG982089:ONJ982430 OXC982089:OXF982430 PGY982089:PHB982430 PQU982089:PQX982430 QAQ982089:QAT982430 QKM982089:QKP982430 QUI982089:QUL982430 REE982089:REH982430 ROA982089:ROD982430 RXW982089:RXZ982430 SHS982089:SHV982430 SRO982089:SRR982430 TBK982089:TBN982430 TLG982089:TLJ982430 TVC982089:TVF982430 UEY982089:UFB982430 UOU982089:UOX982430 UYQ982089:UYT982430 VIM982089:VIP982430 VSI982089:VSL982430 WCE982089:WCH982430 WMA982089:WMD982430 WVW982089:WVZ982430 W4:X43 JS4:JT43 TO4:TP43 ADK4:ADL43 ANG4:ANH43 AXC4:AXD43 BGY4:BGZ43 BQU4:BQV43 CAQ4:CAR43 CKM4:CKN43 CUI4:CUJ43 DEE4:DEF43 DOA4:DOB43 DXW4:DXX43 EHS4:EHT43 ERO4:ERP43 FBK4:FBL43 FLG4:FLH43 FVC4:FVD43 GEY4:GEZ43 GOU4:GOV43 GYQ4:GYR43 HIM4:HIN43 HSI4:HSJ43 ICE4:ICF43 IMA4:IMB43 IVW4:IVX43 JFS4:JFT43 JPO4:JPP43 JZK4:JZL43 KJG4:KJH43 KTC4:KTD43 LCY4:LCZ43 LMU4:LMV43 LWQ4:LWR43 MGM4:MGN43 MQI4:MQJ43 NAE4:NAF43 NKA4:NKB43 NTW4:NTX43 ODS4:ODT43 ONO4:ONP43 OXK4:OXL43 PHG4:PHH43 PRC4:PRD43 QAY4:QAZ43 QKU4:QKV43 QUQ4:QUR43 REM4:REN43 ROI4:ROJ43 RYE4:RYF43 SIA4:SIB43 SRW4:SRX43 TBS4:TBT43 TLO4:TLP43 TVK4:TVL43 UFG4:UFH43 UPC4:UPD43 UYY4:UYZ43 VIU4:VIV43 VSQ4:VSR43 WCM4:WCN43 WMI4:WMJ43 WWE4:WWF43 W64585:X64926 JS64585:JT64926 TO64585:TP64926 ADK64585:ADL64926 ANG64585:ANH64926 AXC64585:AXD64926 BGY64585:BGZ64926 BQU64585:BQV64926 CAQ64585:CAR64926 CKM64585:CKN64926 CUI64585:CUJ64926 DEE64585:DEF64926 DOA64585:DOB64926 DXW64585:DXX64926 EHS64585:EHT64926 ERO64585:ERP64926 FBK64585:FBL64926 FLG64585:FLH64926 FVC64585:FVD64926 GEY64585:GEZ64926 GOU64585:GOV64926 GYQ64585:GYR64926 HIM64585:HIN64926 HSI64585:HSJ64926 ICE64585:ICF64926 IMA64585:IMB64926 IVW64585:IVX64926 JFS64585:JFT64926 JPO64585:JPP64926 JZK64585:JZL64926 KJG64585:KJH64926 KTC64585:KTD64926 LCY64585:LCZ64926 LMU64585:LMV64926 LWQ64585:LWR64926 MGM64585:MGN64926 MQI64585:MQJ64926 NAE64585:NAF64926 NKA64585:NKB64926 NTW64585:NTX64926 ODS64585:ODT64926 ONO64585:ONP64926 OXK64585:OXL64926 PHG64585:PHH64926 PRC64585:PRD64926 QAY64585:QAZ64926 QKU64585:QKV64926 QUQ64585:QUR64926 REM64585:REN64926 ROI64585:ROJ64926 RYE64585:RYF64926 SIA64585:SIB64926 SRW64585:SRX64926 TBS64585:TBT64926 TLO64585:TLP64926 TVK64585:TVL64926 UFG64585:UFH64926 UPC64585:UPD64926 UYY64585:UYZ64926 VIU64585:VIV64926 VSQ64585:VSR64926 WCM64585:WCN64926 WMI64585:WMJ64926 WWE64585:WWF64926 W130121:X130462 JS130121:JT130462 TO130121:TP130462 ADK130121:ADL130462 ANG130121:ANH130462 AXC130121:AXD130462 BGY130121:BGZ130462 BQU130121:BQV130462 CAQ130121:CAR130462 CKM130121:CKN130462 CUI130121:CUJ130462 DEE130121:DEF130462 DOA130121:DOB130462 DXW130121:DXX130462 EHS130121:EHT130462 ERO130121:ERP130462 FBK130121:FBL130462 FLG130121:FLH130462 FVC130121:FVD130462 GEY130121:GEZ130462 GOU130121:GOV130462 GYQ130121:GYR130462 HIM130121:HIN130462 HSI130121:HSJ130462 ICE130121:ICF130462 IMA130121:IMB130462 IVW130121:IVX130462 JFS130121:JFT130462 JPO130121:JPP130462 JZK130121:JZL130462 KJG130121:KJH130462 KTC130121:KTD130462 LCY130121:LCZ130462 LMU130121:LMV130462 LWQ130121:LWR130462 MGM130121:MGN130462 MQI130121:MQJ130462 NAE130121:NAF130462 NKA130121:NKB130462 NTW130121:NTX130462 ODS130121:ODT130462 ONO130121:ONP130462 OXK130121:OXL130462 PHG130121:PHH130462 PRC130121:PRD130462 QAY130121:QAZ130462 QKU130121:QKV130462 QUQ130121:QUR130462 REM130121:REN130462 ROI130121:ROJ130462 RYE130121:RYF130462 SIA130121:SIB130462 SRW130121:SRX130462 TBS130121:TBT130462 TLO130121:TLP130462 TVK130121:TVL130462 UFG130121:UFH130462 UPC130121:UPD130462 UYY130121:UYZ130462 VIU130121:VIV130462 VSQ130121:VSR130462 WCM130121:WCN130462 WMI130121:WMJ130462 WWE130121:WWF130462 W195657:X195998 JS195657:JT195998 TO195657:TP195998 ADK195657:ADL195998 ANG195657:ANH195998 AXC195657:AXD195998 BGY195657:BGZ195998 BQU195657:BQV195998 CAQ195657:CAR195998 CKM195657:CKN195998 CUI195657:CUJ195998 DEE195657:DEF195998 DOA195657:DOB195998 DXW195657:DXX195998 EHS195657:EHT195998 ERO195657:ERP195998 FBK195657:FBL195998 FLG195657:FLH195998 FVC195657:FVD195998 GEY195657:GEZ195998 GOU195657:GOV195998 GYQ195657:GYR195998 HIM195657:HIN195998 HSI195657:HSJ195998 ICE195657:ICF195998 IMA195657:IMB195998 IVW195657:IVX195998 JFS195657:JFT195998 JPO195657:JPP195998 JZK195657:JZL195998 KJG195657:KJH195998 KTC195657:KTD195998 LCY195657:LCZ195998 LMU195657:LMV195998 LWQ195657:LWR195998 MGM195657:MGN195998 MQI195657:MQJ195998 NAE195657:NAF195998 NKA195657:NKB195998 NTW195657:NTX195998 ODS195657:ODT195998 ONO195657:ONP195998 OXK195657:OXL195998 PHG195657:PHH195998 PRC195657:PRD195998 QAY195657:QAZ195998 QKU195657:QKV195998 QUQ195657:QUR195998 REM195657:REN195998 ROI195657:ROJ195998 RYE195657:RYF195998 SIA195657:SIB195998 SRW195657:SRX195998 TBS195657:TBT195998 TLO195657:TLP195998 TVK195657:TVL195998 UFG195657:UFH195998 UPC195657:UPD195998 UYY195657:UYZ195998 VIU195657:VIV195998 VSQ195657:VSR195998 WCM195657:WCN195998 WMI195657:WMJ195998 WWE195657:WWF195998 W261193:X261534 JS261193:JT261534 TO261193:TP261534 ADK261193:ADL261534 ANG261193:ANH261534 AXC261193:AXD261534 BGY261193:BGZ261534 BQU261193:BQV261534 CAQ261193:CAR261534 CKM261193:CKN261534 CUI261193:CUJ261534 DEE261193:DEF261534 DOA261193:DOB261534 DXW261193:DXX261534 EHS261193:EHT261534 ERO261193:ERP261534 FBK261193:FBL261534 FLG261193:FLH261534 FVC261193:FVD261534 GEY261193:GEZ261534 GOU261193:GOV261534 GYQ261193:GYR261534 HIM261193:HIN261534 HSI261193:HSJ261534 ICE261193:ICF261534 IMA261193:IMB261534 IVW261193:IVX261534 JFS261193:JFT261534 JPO261193:JPP261534 JZK261193:JZL261534 KJG261193:KJH261534 KTC261193:KTD261534 LCY261193:LCZ261534 LMU261193:LMV261534 LWQ261193:LWR261534 MGM261193:MGN261534 MQI261193:MQJ261534 NAE261193:NAF261534 NKA261193:NKB261534 NTW261193:NTX261534 ODS261193:ODT261534 ONO261193:ONP261534 OXK261193:OXL261534 PHG261193:PHH261534 PRC261193:PRD261534 QAY261193:QAZ261534 QKU261193:QKV261534 QUQ261193:QUR261534 REM261193:REN261534 ROI261193:ROJ261534 RYE261193:RYF261534 SIA261193:SIB261534 SRW261193:SRX261534 TBS261193:TBT261534 TLO261193:TLP261534 TVK261193:TVL261534 UFG261193:UFH261534 UPC261193:UPD261534 UYY261193:UYZ261534 VIU261193:VIV261534 VSQ261193:VSR261534 WCM261193:WCN261534 WMI261193:WMJ261534 WWE261193:WWF261534 W326729:X327070 JS326729:JT327070 TO326729:TP327070 ADK326729:ADL327070 ANG326729:ANH327070 AXC326729:AXD327070 BGY326729:BGZ327070 BQU326729:BQV327070 CAQ326729:CAR327070 CKM326729:CKN327070 CUI326729:CUJ327070 DEE326729:DEF327070 DOA326729:DOB327070 DXW326729:DXX327070 EHS326729:EHT327070 ERO326729:ERP327070 FBK326729:FBL327070 FLG326729:FLH327070 FVC326729:FVD327070 GEY326729:GEZ327070 GOU326729:GOV327070 GYQ326729:GYR327070 HIM326729:HIN327070 HSI326729:HSJ327070 ICE326729:ICF327070 IMA326729:IMB327070 IVW326729:IVX327070 JFS326729:JFT327070 JPO326729:JPP327070 JZK326729:JZL327070 KJG326729:KJH327070 KTC326729:KTD327070 LCY326729:LCZ327070 LMU326729:LMV327070 LWQ326729:LWR327070 MGM326729:MGN327070 MQI326729:MQJ327070 NAE326729:NAF327070 NKA326729:NKB327070 NTW326729:NTX327070 ODS326729:ODT327070 ONO326729:ONP327070 OXK326729:OXL327070 PHG326729:PHH327070 PRC326729:PRD327070 QAY326729:QAZ327070 QKU326729:QKV327070 QUQ326729:QUR327070 REM326729:REN327070 ROI326729:ROJ327070 RYE326729:RYF327070 SIA326729:SIB327070 SRW326729:SRX327070 TBS326729:TBT327070 TLO326729:TLP327070 TVK326729:TVL327070 UFG326729:UFH327070 UPC326729:UPD327070 UYY326729:UYZ327070 VIU326729:VIV327070 VSQ326729:VSR327070 WCM326729:WCN327070 WMI326729:WMJ327070 WWE326729:WWF327070 W392265:X392606 JS392265:JT392606 TO392265:TP392606 ADK392265:ADL392606 ANG392265:ANH392606 AXC392265:AXD392606 BGY392265:BGZ392606 BQU392265:BQV392606 CAQ392265:CAR392606 CKM392265:CKN392606 CUI392265:CUJ392606 DEE392265:DEF392606 DOA392265:DOB392606 DXW392265:DXX392606 EHS392265:EHT392606 ERO392265:ERP392606 FBK392265:FBL392606 FLG392265:FLH392606 FVC392265:FVD392606 GEY392265:GEZ392606 GOU392265:GOV392606 GYQ392265:GYR392606 HIM392265:HIN392606 HSI392265:HSJ392606 ICE392265:ICF392606 IMA392265:IMB392606 IVW392265:IVX392606 JFS392265:JFT392606 JPO392265:JPP392606 JZK392265:JZL392606 KJG392265:KJH392606 KTC392265:KTD392606 LCY392265:LCZ392606 LMU392265:LMV392606 LWQ392265:LWR392606 MGM392265:MGN392606 MQI392265:MQJ392606 NAE392265:NAF392606 NKA392265:NKB392606 NTW392265:NTX392606 ODS392265:ODT392606 ONO392265:ONP392606 OXK392265:OXL392606 PHG392265:PHH392606 PRC392265:PRD392606 QAY392265:QAZ392606 QKU392265:QKV392606 QUQ392265:QUR392606 REM392265:REN392606 ROI392265:ROJ392606 RYE392265:RYF392606 SIA392265:SIB392606 SRW392265:SRX392606 TBS392265:TBT392606 TLO392265:TLP392606 TVK392265:TVL392606 UFG392265:UFH392606 UPC392265:UPD392606 UYY392265:UYZ392606 VIU392265:VIV392606 VSQ392265:VSR392606 WCM392265:WCN392606 WMI392265:WMJ392606 WWE392265:WWF392606 W457801:X458142 JS457801:JT458142 TO457801:TP458142 ADK457801:ADL458142 ANG457801:ANH458142 AXC457801:AXD458142 BGY457801:BGZ458142 BQU457801:BQV458142 CAQ457801:CAR458142 CKM457801:CKN458142 CUI457801:CUJ458142 DEE457801:DEF458142 DOA457801:DOB458142 DXW457801:DXX458142 EHS457801:EHT458142 ERO457801:ERP458142 FBK457801:FBL458142 FLG457801:FLH458142 FVC457801:FVD458142 GEY457801:GEZ458142 GOU457801:GOV458142 GYQ457801:GYR458142 HIM457801:HIN458142 HSI457801:HSJ458142 ICE457801:ICF458142 IMA457801:IMB458142 IVW457801:IVX458142 JFS457801:JFT458142 JPO457801:JPP458142 JZK457801:JZL458142 KJG457801:KJH458142 KTC457801:KTD458142 LCY457801:LCZ458142 LMU457801:LMV458142 LWQ457801:LWR458142 MGM457801:MGN458142 MQI457801:MQJ458142 NAE457801:NAF458142 NKA457801:NKB458142 NTW457801:NTX458142 ODS457801:ODT458142 ONO457801:ONP458142 OXK457801:OXL458142 PHG457801:PHH458142 PRC457801:PRD458142 QAY457801:QAZ458142 QKU457801:QKV458142 QUQ457801:QUR458142 REM457801:REN458142 ROI457801:ROJ458142 RYE457801:RYF458142 SIA457801:SIB458142 SRW457801:SRX458142 TBS457801:TBT458142 TLO457801:TLP458142 TVK457801:TVL458142 UFG457801:UFH458142 UPC457801:UPD458142 UYY457801:UYZ458142 VIU457801:VIV458142 VSQ457801:VSR458142 WCM457801:WCN458142 WMI457801:WMJ458142 WWE457801:WWF458142 W523337:X523678 JS523337:JT523678 TO523337:TP523678 ADK523337:ADL523678 ANG523337:ANH523678 AXC523337:AXD523678 BGY523337:BGZ523678 BQU523337:BQV523678 CAQ523337:CAR523678 CKM523337:CKN523678 CUI523337:CUJ523678 DEE523337:DEF523678 DOA523337:DOB523678 DXW523337:DXX523678 EHS523337:EHT523678 ERO523337:ERP523678 FBK523337:FBL523678 FLG523337:FLH523678 FVC523337:FVD523678 GEY523337:GEZ523678 GOU523337:GOV523678 GYQ523337:GYR523678 HIM523337:HIN523678 HSI523337:HSJ523678 ICE523337:ICF523678 IMA523337:IMB523678 IVW523337:IVX523678 JFS523337:JFT523678 JPO523337:JPP523678 JZK523337:JZL523678 KJG523337:KJH523678 KTC523337:KTD523678 LCY523337:LCZ523678 LMU523337:LMV523678 LWQ523337:LWR523678 MGM523337:MGN523678 MQI523337:MQJ523678 NAE523337:NAF523678 NKA523337:NKB523678 NTW523337:NTX523678 ODS523337:ODT523678 ONO523337:ONP523678 OXK523337:OXL523678 PHG523337:PHH523678 PRC523337:PRD523678 QAY523337:QAZ523678 QKU523337:QKV523678 QUQ523337:QUR523678 REM523337:REN523678 ROI523337:ROJ523678 RYE523337:RYF523678 SIA523337:SIB523678 SRW523337:SRX523678 TBS523337:TBT523678 TLO523337:TLP523678 TVK523337:TVL523678 UFG523337:UFH523678 UPC523337:UPD523678 UYY523337:UYZ523678 VIU523337:VIV523678 VSQ523337:VSR523678 WCM523337:WCN523678 WMI523337:WMJ523678 WWE523337:WWF523678 W588873:X589214 JS588873:JT589214 TO588873:TP589214 ADK588873:ADL589214 ANG588873:ANH589214 AXC588873:AXD589214 BGY588873:BGZ589214 BQU588873:BQV589214 CAQ588873:CAR589214 CKM588873:CKN589214 CUI588873:CUJ589214 DEE588873:DEF589214 DOA588873:DOB589214 DXW588873:DXX589214 EHS588873:EHT589214 ERO588873:ERP589214 FBK588873:FBL589214 FLG588873:FLH589214 FVC588873:FVD589214 GEY588873:GEZ589214 GOU588873:GOV589214 GYQ588873:GYR589214 HIM588873:HIN589214 HSI588873:HSJ589214 ICE588873:ICF589214 IMA588873:IMB589214 IVW588873:IVX589214 JFS588873:JFT589214 JPO588873:JPP589214 JZK588873:JZL589214 KJG588873:KJH589214 KTC588873:KTD589214 LCY588873:LCZ589214 LMU588873:LMV589214 LWQ588873:LWR589214 MGM588873:MGN589214 MQI588873:MQJ589214 NAE588873:NAF589214 NKA588873:NKB589214 NTW588873:NTX589214 ODS588873:ODT589214 ONO588873:ONP589214 OXK588873:OXL589214 PHG588873:PHH589214 PRC588873:PRD589214 QAY588873:QAZ589214 QKU588873:QKV589214 QUQ588873:QUR589214 REM588873:REN589214 ROI588873:ROJ589214 RYE588873:RYF589214 SIA588873:SIB589214 SRW588873:SRX589214 TBS588873:TBT589214 TLO588873:TLP589214 TVK588873:TVL589214 UFG588873:UFH589214 UPC588873:UPD589214 UYY588873:UYZ589214 VIU588873:VIV589214 VSQ588873:VSR589214 WCM588873:WCN589214 WMI588873:WMJ589214 WWE588873:WWF589214 W654409:X654750 JS654409:JT654750 TO654409:TP654750 ADK654409:ADL654750 ANG654409:ANH654750 AXC654409:AXD654750 BGY654409:BGZ654750 BQU654409:BQV654750 CAQ654409:CAR654750 CKM654409:CKN654750 CUI654409:CUJ654750 DEE654409:DEF654750 DOA654409:DOB654750 DXW654409:DXX654750 EHS654409:EHT654750 ERO654409:ERP654750 FBK654409:FBL654750 FLG654409:FLH654750 FVC654409:FVD654750 GEY654409:GEZ654750 GOU654409:GOV654750 GYQ654409:GYR654750 HIM654409:HIN654750 HSI654409:HSJ654750 ICE654409:ICF654750 IMA654409:IMB654750 IVW654409:IVX654750 JFS654409:JFT654750 JPO654409:JPP654750 JZK654409:JZL654750 KJG654409:KJH654750 KTC654409:KTD654750 LCY654409:LCZ654750 LMU654409:LMV654750 LWQ654409:LWR654750 MGM654409:MGN654750 MQI654409:MQJ654750 NAE654409:NAF654750 NKA654409:NKB654750 NTW654409:NTX654750 ODS654409:ODT654750 ONO654409:ONP654750 OXK654409:OXL654750 PHG654409:PHH654750 PRC654409:PRD654750 QAY654409:QAZ654750 QKU654409:QKV654750 QUQ654409:QUR654750 REM654409:REN654750 ROI654409:ROJ654750 RYE654409:RYF654750 SIA654409:SIB654750 SRW654409:SRX654750 TBS654409:TBT654750 TLO654409:TLP654750 TVK654409:TVL654750 UFG654409:UFH654750 UPC654409:UPD654750 UYY654409:UYZ654750 VIU654409:VIV654750 VSQ654409:VSR654750 WCM654409:WCN654750 WMI654409:WMJ654750 WWE654409:WWF654750 W719945:X720286 JS719945:JT720286 TO719945:TP720286 ADK719945:ADL720286 ANG719945:ANH720286 AXC719945:AXD720286 BGY719945:BGZ720286 BQU719945:BQV720286 CAQ719945:CAR720286 CKM719945:CKN720286 CUI719945:CUJ720286 DEE719945:DEF720286 DOA719945:DOB720286 DXW719945:DXX720286 EHS719945:EHT720286 ERO719945:ERP720286 FBK719945:FBL720286 FLG719945:FLH720286 FVC719945:FVD720286 GEY719945:GEZ720286 GOU719945:GOV720286 GYQ719945:GYR720286 HIM719945:HIN720286 HSI719945:HSJ720286 ICE719945:ICF720286 IMA719945:IMB720286 IVW719945:IVX720286 JFS719945:JFT720286 JPO719945:JPP720286 JZK719945:JZL720286 KJG719945:KJH720286 KTC719945:KTD720286 LCY719945:LCZ720286 LMU719945:LMV720286 LWQ719945:LWR720286 MGM719945:MGN720286 MQI719945:MQJ720286 NAE719945:NAF720286 NKA719945:NKB720286 NTW719945:NTX720286 ODS719945:ODT720286 ONO719945:ONP720286 OXK719945:OXL720286 PHG719945:PHH720286 PRC719945:PRD720286 QAY719945:QAZ720286 QKU719945:QKV720286 QUQ719945:QUR720286 REM719945:REN720286 ROI719945:ROJ720286 RYE719945:RYF720286 SIA719945:SIB720286 SRW719945:SRX720286 TBS719945:TBT720286 TLO719945:TLP720286 TVK719945:TVL720286 UFG719945:UFH720286 UPC719945:UPD720286 UYY719945:UYZ720286 VIU719945:VIV720286 VSQ719945:VSR720286 WCM719945:WCN720286 WMI719945:WMJ720286 WWE719945:WWF720286 W785481:X785822 JS785481:JT785822 TO785481:TP785822 ADK785481:ADL785822 ANG785481:ANH785822 AXC785481:AXD785822 BGY785481:BGZ785822 BQU785481:BQV785822 CAQ785481:CAR785822 CKM785481:CKN785822 CUI785481:CUJ785822 DEE785481:DEF785822 DOA785481:DOB785822 DXW785481:DXX785822 EHS785481:EHT785822 ERO785481:ERP785822 FBK785481:FBL785822 FLG785481:FLH785822 FVC785481:FVD785822 GEY785481:GEZ785822 GOU785481:GOV785822 GYQ785481:GYR785822 HIM785481:HIN785822 HSI785481:HSJ785822 ICE785481:ICF785822 IMA785481:IMB785822 IVW785481:IVX785822 JFS785481:JFT785822 JPO785481:JPP785822 JZK785481:JZL785822 KJG785481:KJH785822 KTC785481:KTD785822 LCY785481:LCZ785822 LMU785481:LMV785822 LWQ785481:LWR785822 MGM785481:MGN785822 MQI785481:MQJ785822 NAE785481:NAF785822 NKA785481:NKB785822 NTW785481:NTX785822 ODS785481:ODT785822 ONO785481:ONP785822 OXK785481:OXL785822 PHG785481:PHH785822 PRC785481:PRD785822 QAY785481:QAZ785822 QKU785481:QKV785822 QUQ785481:QUR785822 REM785481:REN785822 ROI785481:ROJ785822 RYE785481:RYF785822 SIA785481:SIB785822 SRW785481:SRX785822 TBS785481:TBT785822 TLO785481:TLP785822 TVK785481:TVL785822 UFG785481:UFH785822 UPC785481:UPD785822 UYY785481:UYZ785822 VIU785481:VIV785822 VSQ785481:VSR785822 WCM785481:WCN785822 WMI785481:WMJ785822 WWE785481:WWF785822 W851017:X851358 JS851017:JT851358 TO851017:TP851358 ADK851017:ADL851358 ANG851017:ANH851358 AXC851017:AXD851358 BGY851017:BGZ851358 BQU851017:BQV851358 CAQ851017:CAR851358 CKM851017:CKN851358 CUI851017:CUJ851358 DEE851017:DEF851358 DOA851017:DOB851358 DXW851017:DXX851358 EHS851017:EHT851358 ERO851017:ERP851358 FBK851017:FBL851358 FLG851017:FLH851358 FVC851017:FVD851358 GEY851017:GEZ851358 GOU851017:GOV851358 GYQ851017:GYR851358 HIM851017:HIN851358 HSI851017:HSJ851358 ICE851017:ICF851358 IMA851017:IMB851358 IVW851017:IVX851358 JFS851017:JFT851358 JPO851017:JPP851358 JZK851017:JZL851358 KJG851017:KJH851358 KTC851017:KTD851358 LCY851017:LCZ851358 LMU851017:LMV851358 LWQ851017:LWR851358 MGM851017:MGN851358 MQI851017:MQJ851358 NAE851017:NAF851358 NKA851017:NKB851358 NTW851017:NTX851358 ODS851017:ODT851358 ONO851017:ONP851358 OXK851017:OXL851358 PHG851017:PHH851358 PRC851017:PRD851358 QAY851017:QAZ851358 QKU851017:QKV851358 QUQ851017:QUR851358 REM851017:REN851358 ROI851017:ROJ851358 RYE851017:RYF851358 SIA851017:SIB851358 SRW851017:SRX851358 TBS851017:TBT851358 TLO851017:TLP851358 TVK851017:TVL851358 UFG851017:UFH851358 UPC851017:UPD851358 UYY851017:UYZ851358 VIU851017:VIV851358 VSQ851017:VSR851358 WCM851017:WCN851358 WMI851017:WMJ851358 WWE851017:WWF851358 W916553:X916894 JS916553:JT916894 TO916553:TP916894 ADK916553:ADL916894 ANG916553:ANH916894 AXC916553:AXD916894 BGY916553:BGZ916894 BQU916553:BQV916894 CAQ916553:CAR916894 CKM916553:CKN916894 CUI916553:CUJ916894 DEE916553:DEF916894 DOA916553:DOB916894 DXW916553:DXX916894 EHS916553:EHT916894 ERO916553:ERP916894 FBK916553:FBL916894 FLG916553:FLH916894 FVC916553:FVD916894 GEY916553:GEZ916894 GOU916553:GOV916894 GYQ916553:GYR916894 HIM916553:HIN916894 HSI916553:HSJ916894 ICE916553:ICF916894 IMA916553:IMB916894 IVW916553:IVX916894 JFS916553:JFT916894 JPO916553:JPP916894 JZK916553:JZL916894 KJG916553:KJH916894 KTC916553:KTD916894 LCY916553:LCZ916894 LMU916553:LMV916894 LWQ916553:LWR916894 MGM916553:MGN916894 MQI916553:MQJ916894 NAE916553:NAF916894 NKA916553:NKB916894 NTW916553:NTX916894 ODS916553:ODT916894 ONO916553:ONP916894 OXK916553:OXL916894 PHG916553:PHH916894 PRC916553:PRD916894 QAY916553:QAZ916894 QKU916553:QKV916894 QUQ916553:QUR916894 REM916553:REN916894 ROI916553:ROJ916894 RYE916553:RYF916894 SIA916553:SIB916894 SRW916553:SRX916894 TBS916553:TBT916894 TLO916553:TLP916894 TVK916553:TVL916894 UFG916553:UFH916894 UPC916553:UPD916894 UYY916553:UYZ916894 VIU916553:VIV916894 VSQ916553:VSR916894 WCM916553:WCN916894 WMI916553:WMJ916894 WWE916553:WWF916894 W982089:X982430 JS982089:JT982430 TO982089:TP982430 ADK982089:ADL982430 ANG982089:ANH982430 AXC982089:AXD982430 BGY982089:BGZ982430 BQU982089:BQV982430 CAQ982089:CAR982430 CKM982089:CKN982430 CUI982089:CUJ982430 DEE982089:DEF982430 DOA982089:DOB982430 DXW982089:DXX982430 EHS982089:EHT982430 ERO982089:ERP982430 FBK982089:FBL982430 FLG982089:FLH982430 FVC982089:FVD982430 GEY982089:GEZ982430 GOU982089:GOV982430 GYQ982089:GYR982430 HIM982089:HIN982430 HSI982089:HSJ982430 ICE982089:ICF982430 IMA982089:IMB982430 IVW982089:IVX982430 JFS982089:JFT982430 JPO982089:JPP982430 JZK982089:JZL982430 KJG982089:KJH982430 KTC982089:KTD982430 LCY982089:LCZ982430 LMU982089:LMV982430 LWQ982089:LWR982430 MGM982089:MGN982430 MQI982089:MQJ982430 NAE982089:NAF982430 NKA982089:NKB982430 NTW982089:NTX982430 ODS982089:ODT982430 ONO982089:ONP982430 OXK982089:OXL982430 PHG982089:PHH982430 PRC982089:PRD982430 QAY982089:QAZ982430 QKU982089:QKV982430 QUQ982089:QUR982430 REM982089:REN982430 ROI982089:ROJ982430 RYE982089:RYF982430 SIA982089:SIB982430 SRW982089:SRX982430 TBS982089:TBT982430 TLO982089:TLP982430 TVK982089:TVL982430 UFG982089:UFH982430 UPC982089:UPD982430 UYY982089:UYZ982430 VIU982089:VIV982430 VSQ982089:VSR982430 WCM982089:WCN982430 WMI982089:WMJ982430 WWE982089:WWF982430">
      <formula1>балл2</formula1>
    </dataValidation>
    <dataValidation type="list" allowBlank="1" showInputMessage="1" showErrorMessage="1" sqref="K4:N43 JG4:JJ43 TC4:TF43 ACY4:ADB43 AMU4:AMX43 AWQ4:AWT43 BGM4:BGP43 BQI4:BQL43 CAE4:CAH43 CKA4:CKD43 CTW4:CTZ43 DDS4:DDV43 DNO4:DNR43 DXK4:DXN43 EHG4:EHJ43 ERC4:ERF43 FAY4:FBB43 FKU4:FKX43 FUQ4:FUT43 GEM4:GEP43 GOI4:GOL43 GYE4:GYH43 HIA4:HID43 HRW4:HRZ43 IBS4:IBV43 ILO4:ILR43 IVK4:IVN43 JFG4:JFJ43 JPC4:JPF43 JYY4:JZB43 KIU4:KIX43 KSQ4:KST43 LCM4:LCP43 LMI4:LML43 LWE4:LWH43 MGA4:MGD43 MPW4:MPZ43 MZS4:MZV43 NJO4:NJR43 NTK4:NTN43 ODG4:ODJ43 ONC4:ONF43 OWY4:OXB43 PGU4:PGX43 PQQ4:PQT43 QAM4:QAP43 QKI4:QKL43 QUE4:QUH43 REA4:RED43 RNW4:RNZ43 RXS4:RXV43 SHO4:SHR43 SRK4:SRN43 TBG4:TBJ43 TLC4:TLF43 TUY4:TVB43 UEU4:UEX43 UOQ4:UOT43 UYM4:UYP43 VII4:VIL43 VSE4:VSH43 WCA4:WCD43 WLW4:WLZ43 WVS4:WVV43 K64585:N64926 JG64585:JJ64926 TC64585:TF64926 ACY64585:ADB64926 AMU64585:AMX64926 AWQ64585:AWT64926 BGM64585:BGP64926 BQI64585:BQL64926 CAE64585:CAH64926 CKA64585:CKD64926 CTW64585:CTZ64926 DDS64585:DDV64926 DNO64585:DNR64926 DXK64585:DXN64926 EHG64585:EHJ64926 ERC64585:ERF64926 FAY64585:FBB64926 FKU64585:FKX64926 FUQ64585:FUT64926 GEM64585:GEP64926 GOI64585:GOL64926 GYE64585:GYH64926 HIA64585:HID64926 HRW64585:HRZ64926 IBS64585:IBV64926 ILO64585:ILR64926 IVK64585:IVN64926 JFG64585:JFJ64926 JPC64585:JPF64926 JYY64585:JZB64926 KIU64585:KIX64926 KSQ64585:KST64926 LCM64585:LCP64926 LMI64585:LML64926 LWE64585:LWH64926 MGA64585:MGD64926 MPW64585:MPZ64926 MZS64585:MZV64926 NJO64585:NJR64926 NTK64585:NTN64926 ODG64585:ODJ64926 ONC64585:ONF64926 OWY64585:OXB64926 PGU64585:PGX64926 PQQ64585:PQT64926 QAM64585:QAP64926 QKI64585:QKL64926 QUE64585:QUH64926 REA64585:RED64926 RNW64585:RNZ64926 RXS64585:RXV64926 SHO64585:SHR64926 SRK64585:SRN64926 TBG64585:TBJ64926 TLC64585:TLF64926 TUY64585:TVB64926 UEU64585:UEX64926 UOQ64585:UOT64926 UYM64585:UYP64926 VII64585:VIL64926 VSE64585:VSH64926 WCA64585:WCD64926 WLW64585:WLZ64926 WVS64585:WVV64926 K130121:N130462 JG130121:JJ130462 TC130121:TF130462 ACY130121:ADB130462 AMU130121:AMX130462 AWQ130121:AWT130462 BGM130121:BGP130462 BQI130121:BQL130462 CAE130121:CAH130462 CKA130121:CKD130462 CTW130121:CTZ130462 DDS130121:DDV130462 DNO130121:DNR130462 DXK130121:DXN130462 EHG130121:EHJ130462 ERC130121:ERF130462 FAY130121:FBB130462 FKU130121:FKX130462 FUQ130121:FUT130462 GEM130121:GEP130462 GOI130121:GOL130462 GYE130121:GYH130462 HIA130121:HID130462 HRW130121:HRZ130462 IBS130121:IBV130462 ILO130121:ILR130462 IVK130121:IVN130462 JFG130121:JFJ130462 JPC130121:JPF130462 JYY130121:JZB130462 KIU130121:KIX130462 KSQ130121:KST130462 LCM130121:LCP130462 LMI130121:LML130462 LWE130121:LWH130462 MGA130121:MGD130462 MPW130121:MPZ130462 MZS130121:MZV130462 NJO130121:NJR130462 NTK130121:NTN130462 ODG130121:ODJ130462 ONC130121:ONF130462 OWY130121:OXB130462 PGU130121:PGX130462 PQQ130121:PQT130462 QAM130121:QAP130462 QKI130121:QKL130462 QUE130121:QUH130462 REA130121:RED130462 RNW130121:RNZ130462 RXS130121:RXV130462 SHO130121:SHR130462 SRK130121:SRN130462 TBG130121:TBJ130462 TLC130121:TLF130462 TUY130121:TVB130462 UEU130121:UEX130462 UOQ130121:UOT130462 UYM130121:UYP130462 VII130121:VIL130462 VSE130121:VSH130462 WCA130121:WCD130462 WLW130121:WLZ130462 WVS130121:WVV130462 K195657:N195998 JG195657:JJ195998 TC195657:TF195998 ACY195657:ADB195998 AMU195657:AMX195998 AWQ195657:AWT195998 BGM195657:BGP195998 BQI195657:BQL195998 CAE195657:CAH195998 CKA195657:CKD195998 CTW195657:CTZ195998 DDS195657:DDV195998 DNO195657:DNR195998 DXK195657:DXN195998 EHG195657:EHJ195998 ERC195657:ERF195998 FAY195657:FBB195998 FKU195657:FKX195998 FUQ195657:FUT195998 GEM195657:GEP195998 GOI195657:GOL195998 GYE195657:GYH195998 HIA195657:HID195998 HRW195657:HRZ195998 IBS195657:IBV195998 ILO195657:ILR195998 IVK195657:IVN195998 JFG195657:JFJ195998 JPC195657:JPF195998 JYY195657:JZB195998 KIU195657:KIX195998 KSQ195657:KST195998 LCM195657:LCP195998 LMI195657:LML195998 LWE195657:LWH195998 MGA195657:MGD195998 MPW195657:MPZ195998 MZS195657:MZV195998 NJO195657:NJR195998 NTK195657:NTN195998 ODG195657:ODJ195998 ONC195657:ONF195998 OWY195657:OXB195998 PGU195657:PGX195998 PQQ195657:PQT195998 QAM195657:QAP195998 QKI195657:QKL195998 QUE195657:QUH195998 REA195657:RED195998 RNW195657:RNZ195998 RXS195657:RXV195998 SHO195657:SHR195998 SRK195657:SRN195998 TBG195657:TBJ195998 TLC195657:TLF195998 TUY195657:TVB195998 UEU195657:UEX195998 UOQ195657:UOT195998 UYM195657:UYP195998 VII195657:VIL195998 VSE195657:VSH195998 WCA195657:WCD195998 WLW195657:WLZ195998 WVS195657:WVV195998 K261193:N261534 JG261193:JJ261534 TC261193:TF261534 ACY261193:ADB261534 AMU261193:AMX261534 AWQ261193:AWT261534 BGM261193:BGP261534 BQI261193:BQL261534 CAE261193:CAH261534 CKA261193:CKD261534 CTW261193:CTZ261534 DDS261193:DDV261534 DNO261193:DNR261534 DXK261193:DXN261534 EHG261193:EHJ261534 ERC261193:ERF261534 FAY261193:FBB261534 FKU261193:FKX261534 FUQ261193:FUT261534 GEM261193:GEP261534 GOI261193:GOL261534 GYE261193:GYH261534 HIA261193:HID261534 HRW261193:HRZ261534 IBS261193:IBV261534 ILO261193:ILR261534 IVK261193:IVN261534 JFG261193:JFJ261534 JPC261193:JPF261534 JYY261193:JZB261534 KIU261193:KIX261534 KSQ261193:KST261534 LCM261193:LCP261534 LMI261193:LML261534 LWE261193:LWH261534 MGA261193:MGD261534 MPW261193:MPZ261534 MZS261193:MZV261534 NJO261193:NJR261534 NTK261193:NTN261534 ODG261193:ODJ261534 ONC261193:ONF261534 OWY261193:OXB261534 PGU261193:PGX261534 PQQ261193:PQT261534 QAM261193:QAP261534 QKI261193:QKL261534 QUE261193:QUH261534 REA261193:RED261534 RNW261193:RNZ261534 RXS261193:RXV261534 SHO261193:SHR261534 SRK261193:SRN261534 TBG261193:TBJ261534 TLC261193:TLF261534 TUY261193:TVB261534 UEU261193:UEX261534 UOQ261193:UOT261534 UYM261193:UYP261534 VII261193:VIL261534 VSE261193:VSH261534 WCA261193:WCD261534 WLW261193:WLZ261534 WVS261193:WVV261534 K326729:N327070 JG326729:JJ327070 TC326729:TF327070 ACY326729:ADB327070 AMU326729:AMX327070 AWQ326729:AWT327070 BGM326729:BGP327070 BQI326729:BQL327070 CAE326729:CAH327070 CKA326729:CKD327070 CTW326729:CTZ327070 DDS326729:DDV327070 DNO326729:DNR327070 DXK326729:DXN327070 EHG326729:EHJ327070 ERC326729:ERF327070 FAY326729:FBB327070 FKU326729:FKX327070 FUQ326729:FUT327070 GEM326729:GEP327070 GOI326729:GOL327070 GYE326729:GYH327070 HIA326729:HID327070 HRW326729:HRZ327070 IBS326729:IBV327070 ILO326729:ILR327070 IVK326729:IVN327070 JFG326729:JFJ327070 JPC326729:JPF327070 JYY326729:JZB327070 KIU326729:KIX327070 KSQ326729:KST327070 LCM326729:LCP327070 LMI326729:LML327070 LWE326729:LWH327070 MGA326729:MGD327070 MPW326729:MPZ327070 MZS326729:MZV327070 NJO326729:NJR327070 NTK326729:NTN327070 ODG326729:ODJ327070 ONC326729:ONF327070 OWY326729:OXB327070 PGU326729:PGX327070 PQQ326729:PQT327070 QAM326729:QAP327070 QKI326729:QKL327070 QUE326729:QUH327070 REA326729:RED327070 RNW326729:RNZ327070 RXS326729:RXV327070 SHO326729:SHR327070 SRK326729:SRN327070 TBG326729:TBJ327070 TLC326729:TLF327070 TUY326729:TVB327070 UEU326729:UEX327070 UOQ326729:UOT327070 UYM326729:UYP327070 VII326729:VIL327070 VSE326729:VSH327070 WCA326729:WCD327070 WLW326729:WLZ327070 WVS326729:WVV327070 K392265:N392606 JG392265:JJ392606 TC392265:TF392606 ACY392265:ADB392606 AMU392265:AMX392606 AWQ392265:AWT392606 BGM392265:BGP392606 BQI392265:BQL392606 CAE392265:CAH392606 CKA392265:CKD392606 CTW392265:CTZ392606 DDS392265:DDV392606 DNO392265:DNR392606 DXK392265:DXN392606 EHG392265:EHJ392606 ERC392265:ERF392606 FAY392265:FBB392606 FKU392265:FKX392606 FUQ392265:FUT392606 GEM392265:GEP392606 GOI392265:GOL392606 GYE392265:GYH392606 HIA392265:HID392606 HRW392265:HRZ392606 IBS392265:IBV392606 ILO392265:ILR392606 IVK392265:IVN392606 JFG392265:JFJ392606 JPC392265:JPF392606 JYY392265:JZB392606 KIU392265:KIX392606 KSQ392265:KST392606 LCM392265:LCP392606 LMI392265:LML392606 LWE392265:LWH392606 MGA392265:MGD392606 MPW392265:MPZ392606 MZS392265:MZV392606 NJO392265:NJR392606 NTK392265:NTN392606 ODG392265:ODJ392606 ONC392265:ONF392606 OWY392265:OXB392606 PGU392265:PGX392606 PQQ392265:PQT392606 QAM392265:QAP392606 QKI392265:QKL392606 QUE392265:QUH392606 REA392265:RED392606 RNW392265:RNZ392606 RXS392265:RXV392606 SHO392265:SHR392606 SRK392265:SRN392606 TBG392265:TBJ392606 TLC392265:TLF392606 TUY392265:TVB392606 UEU392265:UEX392606 UOQ392265:UOT392606 UYM392265:UYP392606 VII392265:VIL392606 VSE392265:VSH392606 WCA392265:WCD392606 WLW392265:WLZ392606 WVS392265:WVV392606 K457801:N458142 JG457801:JJ458142 TC457801:TF458142 ACY457801:ADB458142 AMU457801:AMX458142 AWQ457801:AWT458142 BGM457801:BGP458142 BQI457801:BQL458142 CAE457801:CAH458142 CKA457801:CKD458142 CTW457801:CTZ458142 DDS457801:DDV458142 DNO457801:DNR458142 DXK457801:DXN458142 EHG457801:EHJ458142 ERC457801:ERF458142 FAY457801:FBB458142 FKU457801:FKX458142 FUQ457801:FUT458142 GEM457801:GEP458142 GOI457801:GOL458142 GYE457801:GYH458142 HIA457801:HID458142 HRW457801:HRZ458142 IBS457801:IBV458142 ILO457801:ILR458142 IVK457801:IVN458142 JFG457801:JFJ458142 JPC457801:JPF458142 JYY457801:JZB458142 KIU457801:KIX458142 KSQ457801:KST458142 LCM457801:LCP458142 LMI457801:LML458142 LWE457801:LWH458142 MGA457801:MGD458142 MPW457801:MPZ458142 MZS457801:MZV458142 NJO457801:NJR458142 NTK457801:NTN458142 ODG457801:ODJ458142 ONC457801:ONF458142 OWY457801:OXB458142 PGU457801:PGX458142 PQQ457801:PQT458142 QAM457801:QAP458142 QKI457801:QKL458142 QUE457801:QUH458142 REA457801:RED458142 RNW457801:RNZ458142 RXS457801:RXV458142 SHO457801:SHR458142 SRK457801:SRN458142 TBG457801:TBJ458142 TLC457801:TLF458142 TUY457801:TVB458142 UEU457801:UEX458142 UOQ457801:UOT458142 UYM457801:UYP458142 VII457801:VIL458142 VSE457801:VSH458142 WCA457801:WCD458142 WLW457801:WLZ458142 WVS457801:WVV458142 K523337:N523678 JG523337:JJ523678 TC523337:TF523678 ACY523337:ADB523678 AMU523337:AMX523678 AWQ523337:AWT523678 BGM523337:BGP523678 BQI523337:BQL523678 CAE523337:CAH523678 CKA523337:CKD523678 CTW523337:CTZ523678 DDS523337:DDV523678 DNO523337:DNR523678 DXK523337:DXN523678 EHG523337:EHJ523678 ERC523337:ERF523678 FAY523337:FBB523678 FKU523337:FKX523678 FUQ523337:FUT523678 GEM523337:GEP523678 GOI523337:GOL523678 GYE523337:GYH523678 HIA523337:HID523678 HRW523337:HRZ523678 IBS523337:IBV523678 ILO523337:ILR523678 IVK523337:IVN523678 JFG523337:JFJ523678 JPC523337:JPF523678 JYY523337:JZB523678 KIU523337:KIX523678 KSQ523337:KST523678 LCM523337:LCP523678 LMI523337:LML523678 LWE523337:LWH523678 MGA523337:MGD523678 MPW523337:MPZ523678 MZS523337:MZV523678 NJO523337:NJR523678 NTK523337:NTN523678 ODG523337:ODJ523678 ONC523337:ONF523678 OWY523337:OXB523678 PGU523337:PGX523678 PQQ523337:PQT523678 QAM523337:QAP523678 QKI523337:QKL523678 QUE523337:QUH523678 REA523337:RED523678 RNW523337:RNZ523678 RXS523337:RXV523678 SHO523337:SHR523678 SRK523337:SRN523678 TBG523337:TBJ523678 TLC523337:TLF523678 TUY523337:TVB523678 UEU523337:UEX523678 UOQ523337:UOT523678 UYM523337:UYP523678 VII523337:VIL523678 VSE523337:VSH523678 WCA523337:WCD523678 WLW523337:WLZ523678 WVS523337:WVV523678 K588873:N589214 JG588873:JJ589214 TC588873:TF589214 ACY588873:ADB589214 AMU588873:AMX589214 AWQ588873:AWT589214 BGM588873:BGP589214 BQI588873:BQL589214 CAE588873:CAH589214 CKA588873:CKD589214 CTW588873:CTZ589214 DDS588873:DDV589214 DNO588873:DNR589214 DXK588873:DXN589214 EHG588873:EHJ589214 ERC588873:ERF589214 FAY588873:FBB589214 FKU588873:FKX589214 FUQ588873:FUT589214 GEM588873:GEP589214 GOI588873:GOL589214 GYE588873:GYH589214 HIA588873:HID589214 HRW588873:HRZ589214 IBS588873:IBV589214 ILO588873:ILR589214 IVK588873:IVN589214 JFG588873:JFJ589214 JPC588873:JPF589214 JYY588873:JZB589214 KIU588873:KIX589214 KSQ588873:KST589214 LCM588873:LCP589214 LMI588873:LML589214 LWE588873:LWH589214 MGA588873:MGD589214 MPW588873:MPZ589214 MZS588873:MZV589214 NJO588873:NJR589214 NTK588873:NTN589214 ODG588873:ODJ589214 ONC588873:ONF589214 OWY588873:OXB589214 PGU588873:PGX589214 PQQ588873:PQT589214 QAM588873:QAP589214 QKI588873:QKL589214 QUE588873:QUH589214 REA588873:RED589214 RNW588873:RNZ589214 RXS588873:RXV589214 SHO588873:SHR589214 SRK588873:SRN589214 TBG588873:TBJ589214 TLC588873:TLF589214 TUY588873:TVB589214 UEU588873:UEX589214 UOQ588873:UOT589214 UYM588873:UYP589214 VII588873:VIL589214 VSE588873:VSH589214 WCA588873:WCD589214 WLW588873:WLZ589214 WVS588873:WVV589214 K654409:N654750 JG654409:JJ654750 TC654409:TF654750 ACY654409:ADB654750 AMU654409:AMX654750 AWQ654409:AWT654750 BGM654409:BGP654750 BQI654409:BQL654750 CAE654409:CAH654750 CKA654409:CKD654750 CTW654409:CTZ654750 DDS654409:DDV654750 DNO654409:DNR654750 DXK654409:DXN654750 EHG654409:EHJ654750 ERC654409:ERF654750 FAY654409:FBB654750 FKU654409:FKX654750 FUQ654409:FUT654750 GEM654409:GEP654750 GOI654409:GOL654750 GYE654409:GYH654750 HIA654409:HID654750 HRW654409:HRZ654750 IBS654409:IBV654750 ILO654409:ILR654750 IVK654409:IVN654750 JFG654409:JFJ654750 JPC654409:JPF654750 JYY654409:JZB654750 KIU654409:KIX654750 KSQ654409:KST654750 LCM654409:LCP654750 LMI654409:LML654750 LWE654409:LWH654750 MGA654409:MGD654750 MPW654409:MPZ654750 MZS654409:MZV654750 NJO654409:NJR654750 NTK654409:NTN654750 ODG654409:ODJ654750 ONC654409:ONF654750 OWY654409:OXB654750 PGU654409:PGX654750 PQQ654409:PQT654750 QAM654409:QAP654750 QKI654409:QKL654750 QUE654409:QUH654750 REA654409:RED654750 RNW654409:RNZ654750 RXS654409:RXV654750 SHO654409:SHR654750 SRK654409:SRN654750 TBG654409:TBJ654750 TLC654409:TLF654750 TUY654409:TVB654750 UEU654409:UEX654750 UOQ654409:UOT654750 UYM654409:UYP654750 VII654409:VIL654750 VSE654409:VSH654750 WCA654409:WCD654750 WLW654409:WLZ654750 WVS654409:WVV654750 K719945:N720286 JG719945:JJ720286 TC719945:TF720286 ACY719945:ADB720286 AMU719945:AMX720286 AWQ719945:AWT720286 BGM719945:BGP720286 BQI719945:BQL720286 CAE719945:CAH720286 CKA719945:CKD720286 CTW719945:CTZ720286 DDS719945:DDV720286 DNO719945:DNR720286 DXK719945:DXN720286 EHG719945:EHJ720286 ERC719945:ERF720286 FAY719945:FBB720286 FKU719945:FKX720286 FUQ719945:FUT720286 GEM719945:GEP720286 GOI719945:GOL720286 GYE719945:GYH720286 HIA719945:HID720286 HRW719945:HRZ720286 IBS719945:IBV720286 ILO719945:ILR720286 IVK719945:IVN720286 JFG719945:JFJ720286 JPC719945:JPF720286 JYY719945:JZB720286 KIU719945:KIX720286 KSQ719945:KST720286 LCM719945:LCP720286 LMI719945:LML720286 LWE719945:LWH720286 MGA719945:MGD720286 MPW719945:MPZ720286 MZS719945:MZV720286 NJO719945:NJR720286 NTK719945:NTN720286 ODG719945:ODJ720286 ONC719945:ONF720286 OWY719945:OXB720286 PGU719945:PGX720286 PQQ719945:PQT720286 QAM719945:QAP720286 QKI719945:QKL720286 QUE719945:QUH720286 REA719945:RED720286 RNW719945:RNZ720286 RXS719945:RXV720286 SHO719945:SHR720286 SRK719945:SRN720286 TBG719945:TBJ720286 TLC719945:TLF720286 TUY719945:TVB720286 UEU719945:UEX720286 UOQ719945:UOT720286 UYM719945:UYP720286 VII719945:VIL720286 VSE719945:VSH720286 WCA719945:WCD720286 WLW719945:WLZ720286 WVS719945:WVV720286 K785481:N785822 JG785481:JJ785822 TC785481:TF785822 ACY785481:ADB785822 AMU785481:AMX785822 AWQ785481:AWT785822 BGM785481:BGP785822 BQI785481:BQL785822 CAE785481:CAH785822 CKA785481:CKD785822 CTW785481:CTZ785822 DDS785481:DDV785822 DNO785481:DNR785822 DXK785481:DXN785822 EHG785481:EHJ785822 ERC785481:ERF785822 FAY785481:FBB785822 FKU785481:FKX785822 FUQ785481:FUT785822 GEM785481:GEP785822 GOI785481:GOL785822 GYE785481:GYH785822 HIA785481:HID785822 HRW785481:HRZ785822 IBS785481:IBV785822 ILO785481:ILR785822 IVK785481:IVN785822 JFG785481:JFJ785822 JPC785481:JPF785822 JYY785481:JZB785822 KIU785481:KIX785822 KSQ785481:KST785822 LCM785481:LCP785822 LMI785481:LML785822 LWE785481:LWH785822 MGA785481:MGD785822 MPW785481:MPZ785822 MZS785481:MZV785822 NJO785481:NJR785822 NTK785481:NTN785822 ODG785481:ODJ785822 ONC785481:ONF785822 OWY785481:OXB785822 PGU785481:PGX785822 PQQ785481:PQT785822 QAM785481:QAP785822 QKI785481:QKL785822 QUE785481:QUH785822 REA785481:RED785822 RNW785481:RNZ785822 RXS785481:RXV785822 SHO785481:SHR785822 SRK785481:SRN785822 TBG785481:TBJ785822 TLC785481:TLF785822 TUY785481:TVB785822 UEU785481:UEX785822 UOQ785481:UOT785822 UYM785481:UYP785822 VII785481:VIL785822 VSE785481:VSH785822 WCA785481:WCD785822 WLW785481:WLZ785822 WVS785481:WVV785822 K851017:N851358 JG851017:JJ851358 TC851017:TF851358 ACY851017:ADB851358 AMU851017:AMX851358 AWQ851017:AWT851358 BGM851017:BGP851358 BQI851017:BQL851358 CAE851017:CAH851358 CKA851017:CKD851358 CTW851017:CTZ851358 DDS851017:DDV851358 DNO851017:DNR851358 DXK851017:DXN851358 EHG851017:EHJ851358 ERC851017:ERF851358 FAY851017:FBB851358 FKU851017:FKX851358 FUQ851017:FUT851358 GEM851017:GEP851358 GOI851017:GOL851358 GYE851017:GYH851358 HIA851017:HID851358 HRW851017:HRZ851358 IBS851017:IBV851358 ILO851017:ILR851358 IVK851017:IVN851358 JFG851017:JFJ851358 JPC851017:JPF851358 JYY851017:JZB851358 KIU851017:KIX851358 KSQ851017:KST851358 LCM851017:LCP851358 LMI851017:LML851358 LWE851017:LWH851358 MGA851017:MGD851358 MPW851017:MPZ851358 MZS851017:MZV851358 NJO851017:NJR851358 NTK851017:NTN851358 ODG851017:ODJ851358 ONC851017:ONF851358 OWY851017:OXB851358 PGU851017:PGX851358 PQQ851017:PQT851358 QAM851017:QAP851358 QKI851017:QKL851358 QUE851017:QUH851358 REA851017:RED851358 RNW851017:RNZ851358 RXS851017:RXV851358 SHO851017:SHR851358 SRK851017:SRN851358 TBG851017:TBJ851358 TLC851017:TLF851358 TUY851017:TVB851358 UEU851017:UEX851358 UOQ851017:UOT851358 UYM851017:UYP851358 VII851017:VIL851358 VSE851017:VSH851358 WCA851017:WCD851358 WLW851017:WLZ851358 WVS851017:WVV851358 K916553:N916894 JG916553:JJ916894 TC916553:TF916894 ACY916553:ADB916894 AMU916553:AMX916894 AWQ916553:AWT916894 BGM916553:BGP916894 BQI916553:BQL916894 CAE916553:CAH916894 CKA916553:CKD916894 CTW916553:CTZ916894 DDS916553:DDV916894 DNO916553:DNR916894 DXK916553:DXN916894 EHG916553:EHJ916894 ERC916553:ERF916894 FAY916553:FBB916894 FKU916553:FKX916894 FUQ916553:FUT916894 GEM916553:GEP916894 GOI916553:GOL916894 GYE916553:GYH916894 HIA916553:HID916894 HRW916553:HRZ916894 IBS916553:IBV916894 ILO916553:ILR916894 IVK916553:IVN916894 JFG916553:JFJ916894 JPC916553:JPF916894 JYY916553:JZB916894 KIU916553:KIX916894 KSQ916553:KST916894 LCM916553:LCP916894 LMI916553:LML916894 LWE916553:LWH916894 MGA916553:MGD916894 MPW916553:MPZ916894 MZS916553:MZV916894 NJO916553:NJR916894 NTK916553:NTN916894 ODG916553:ODJ916894 ONC916553:ONF916894 OWY916553:OXB916894 PGU916553:PGX916894 PQQ916553:PQT916894 QAM916553:QAP916894 QKI916553:QKL916894 QUE916553:QUH916894 REA916553:RED916894 RNW916553:RNZ916894 RXS916553:RXV916894 SHO916553:SHR916894 SRK916553:SRN916894 TBG916553:TBJ916894 TLC916553:TLF916894 TUY916553:TVB916894 UEU916553:UEX916894 UOQ916553:UOT916894 UYM916553:UYP916894 VII916553:VIL916894 VSE916553:VSH916894 WCA916553:WCD916894 WLW916553:WLZ916894 WVS916553:WVV916894 K982089:N982430 JG982089:JJ982430 TC982089:TF982430 ACY982089:ADB982430 AMU982089:AMX982430 AWQ982089:AWT982430 BGM982089:BGP982430 BQI982089:BQL982430 CAE982089:CAH982430 CKA982089:CKD982430 CTW982089:CTZ982430 DDS982089:DDV982430 DNO982089:DNR982430 DXK982089:DXN982430 EHG982089:EHJ982430 ERC982089:ERF982430 FAY982089:FBB982430 FKU982089:FKX982430 FUQ982089:FUT982430 GEM982089:GEP982430 GOI982089:GOL982430 GYE982089:GYH982430 HIA982089:HID982430 HRW982089:HRZ982430 IBS982089:IBV982430 ILO982089:ILR982430 IVK982089:IVN982430 JFG982089:JFJ982430 JPC982089:JPF982430 JYY982089:JZB982430 KIU982089:KIX982430 KSQ982089:KST982430 LCM982089:LCP982430 LMI982089:LML982430 LWE982089:LWH982430 MGA982089:MGD982430 MPW982089:MPZ982430 MZS982089:MZV982430 NJO982089:NJR982430 NTK982089:NTN982430 ODG982089:ODJ982430 ONC982089:ONF982430 OWY982089:OXB982430 PGU982089:PGX982430 PQQ982089:PQT982430 QAM982089:QAP982430 QKI982089:QKL982430 QUE982089:QUH982430 REA982089:RED982430 RNW982089:RNZ982430 RXS982089:RXV982430 SHO982089:SHR982430 SRK982089:SRN982430 TBG982089:TBJ982430 TLC982089:TLF982430 TUY982089:TVB982430 UEU982089:UEX982430 UOQ982089:UOT982430 UYM982089:UYP982430 VII982089:VIL982430 VSE982089:VSH982430 WCA982089:WCD982430 WLW982089:WLZ982430 WVS982089:WVV982430 S4:V43 JO4:JR43 TK4:TN43 ADG4:ADJ43 ANC4:ANF43 AWY4:AXB43 BGU4:BGX43 BQQ4:BQT43 CAM4:CAP43 CKI4:CKL43 CUE4:CUH43 DEA4:DED43 DNW4:DNZ43 DXS4:DXV43 EHO4:EHR43 ERK4:ERN43 FBG4:FBJ43 FLC4:FLF43 FUY4:FVB43 GEU4:GEX43 GOQ4:GOT43 GYM4:GYP43 HII4:HIL43 HSE4:HSH43 ICA4:ICD43 ILW4:ILZ43 IVS4:IVV43 JFO4:JFR43 JPK4:JPN43 JZG4:JZJ43 KJC4:KJF43 KSY4:KTB43 LCU4:LCX43 LMQ4:LMT43 LWM4:LWP43 MGI4:MGL43 MQE4:MQH43 NAA4:NAD43 NJW4:NJZ43 NTS4:NTV43 ODO4:ODR43 ONK4:ONN43 OXG4:OXJ43 PHC4:PHF43 PQY4:PRB43 QAU4:QAX43 QKQ4:QKT43 QUM4:QUP43 REI4:REL43 ROE4:ROH43 RYA4:RYD43 SHW4:SHZ43 SRS4:SRV43 TBO4:TBR43 TLK4:TLN43 TVG4:TVJ43 UFC4:UFF43 UOY4:UPB43 UYU4:UYX43 VIQ4:VIT43 VSM4:VSP43 WCI4:WCL43 WME4:WMH43 WWA4:WWD43 S64585:V64926 JO64585:JR64926 TK64585:TN64926 ADG64585:ADJ64926 ANC64585:ANF64926 AWY64585:AXB64926 BGU64585:BGX64926 BQQ64585:BQT64926 CAM64585:CAP64926 CKI64585:CKL64926 CUE64585:CUH64926 DEA64585:DED64926 DNW64585:DNZ64926 DXS64585:DXV64926 EHO64585:EHR64926 ERK64585:ERN64926 FBG64585:FBJ64926 FLC64585:FLF64926 FUY64585:FVB64926 GEU64585:GEX64926 GOQ64585:GOT64926 GYM64585:GYP64926 HII64585:HIL64926 HSE64585:HSH64926 ICA64585:ICD64926 ILW64585:ILZ64926 IVS64585:IVV64926 JFO64585:JFR64926 JPK64585:JPN64926 JZG64585:JZJ64926 KJC64585:KJF64926 KSY64585:KTB64926 LCU64585:LCX64926 LMQ64585:LMT64926 LWM64585:LWP64926 MGI64585:MGL64926 MQE64585:MQH64926 NAA64585:NAD64926 NJW64585:NJZ64926 NTS64585:NTV64926 ODO64585:ODR64926 ONK64585:ONN64926 OXG64585:OXJ64926 PHC64585:PHF64926 PQY64585:PRB64926 QAU64585:QAX64926 QKQ64585:QKT64926 QUM64585:QUP64926 REI64585:REL64926 ROE64585:ROH64926 RYA64585:RYD64926 SHW64585:SHZ64926 SRS64585:SRV64926 TBO64585:TBR64926 TLK64585:TLN64926 TVG64585:TVJ64926 UFC64585:UFF64926 UOY64585:UPB64926 UYU64585:UYX64926 VIQ64585:VIT64926 VSM64585:VSP64926 WCI64585:WCL64926 WME64585:WMH64926 WWA64585:WWD64926 S130121:V130462 JO130121:JR130462 TK130121:TN130462 ADG130121:ADJ130462 ANC130121:ANF130462 AWY130121:AXB130462 BGU130121:BGX130462 BQQ130121:BQT130462 CAM130121:CAP130462 CKI130121:CKL130462 CUE130121:CUH130462 DEA130121:DED130462 DNW130121:DNZ130462 DXS130121:DXV130462 EHO130121:EHR130462 ERK130121:ERN130462 FBG130121:FBJ130462 FLC130121:FLF130462 FUY130121:FVB130462 GEU130121:GEX130462 GOQ130121:GOT130462 GYM130121:GYP130462 HII130121:HIL130462 HSE130121:HSH130462 ICA130121:ICD130462 ILW130121:ILZ130462 IVS130121:IVV130462 JFO130121:JFR130462 JPK130121:JPN130462 JZG130121:JZJ130462 KJC130121:KJF130462 KSY130121:KTB130462 LCU130121:LCX130462 LMQ130121:LMT130462 LWM130121:LWP130462 MGI130121:MGL130462 MQE130121:MQH130462 NAA130121:NAD130462 NJW130121:NJZ130462 NTS130121:NTV130462 ODO130121:ODR130462 ONK130121:ONN130462 OXG130121:OXJ130462 PHC130121:PHF130462 PQY130121:PRB130462 QAU130121:QAX130462 QKQ130121:QKT130462 QUM130121:QUP130462 REI130121:REL130462 ROE130121:ROH130462 RYA130121:RYD130462 SHW130121:SHZ130462 SRS130121:SRV130462 TBO130121:TBR130462 TLK130121:TLN130462 TVG130121:TVJ130462 UFC130121:UFF130462 UOY130121:UPB130462 UYU130121:UYX130462 VIQ130121:VIT130462 VSM130121:VSP130462 WCI130121:WCL130462 WME130121:WMH130462 WWA130121:WWD130462 S195657:V195998 JO195657:JR195998 TK195657:TN195998 ADG195657:ADJ195998 ANC195657:ANF195998 AWY195657:AXB195998 BGU195657:BGX195998 BQQ195657:BQT195998 CAM195657:CAP195998 CKI195657:CKL195998 CUE195657:CUH195998 DEA195657:DED195998 DNW195657:DNZ195998 DXS195657:DXV195998 EHO195657:EHR195998 ERK195657:ERN195998 FBG195657:FBJ195998 FLC195657:FLF195998 FUY195657:FVB195998 GEU195657:GEX195998 GOQ195657:GOT195998 GYM195657:GYP195998 HII195657:HIL195998 HSE195657:HSH195998 ICA195657:ICD195998 ILW195657:ILZ195998 IVS195657:IVV195998 JFO195657:JFR195998 JPK195657:JPN195998 JZG195657:JZJ195998 KJC195657:KJF195998 KSY195657:KTB195998 LCU195657:LCX195998 LMQ195657:LMT195998 LWM195657:LWP195998 MGI195657:MGL195998 MQE195657:MQH195998 NAA195657:NAD195998 NJW195657:NJZ195998 NTS195657:NTV195998 ODO195657:ODR195998 ONK195657:ONN195998 OXG195657:OXJ195998 PHC195657:PHF195998 PQY195657:PRB195998 QAU195657:QAX195998 QKQ195657:QKT195998 QUM195657:QUP195998 REI195657:REL195998 ROE195657:ROH195998 RYA195657:RYD195998 SHW195657:SHZ195998 SRS195657:SRV195998 TBO195657:TBR195998 TLK195657:TLN195998 TVG195657:TVJ195998 UFC195657:UFF195998 UOY195657:UPB195998 UYU195657:UYX195998 VIQ195657:VIT195998 VSM195657:VSP195998 WCI195657:WCL195998 WME195657:WMH195998 WWA195657:WWD195998 S261193:V261534 JO261193:JR261534 TK261193:TN261534 ADG261193:ADJ261534 ANC261193:ANF261534 AWY261193:AXB261534 BGU261193:BGX261534 BQQ261193:BQT261534 CAM261193:CAP261534 CKI261193:CKL261534 CUE261193:CUH261534 DEA261193:DED261534 DNW261193:DNZ261534 DXS261193:DXV261534 EHO261193:EHR261534 ERK261193:ERN261534 FBG261193:FBJ261534 FLC261193:FLF261534 FUY261193:FVB261534 GEU261193:GEX261534 GOQ261193:GOT261534 GYM261193:GYP261534 HII261193:HIL261534 HSE261193:HSH261534 ICA261193:ICD261534 ILW261193:ILZ261534 IVS261193:IVV261534 JFO261193:JFR261534 JPK261193:JPN261534 JZG261193:JZJ261534 KJC261193:KJF261534 KSY261193:KTB261534 LCU261193:LCX261534 LMQ261193:LMT261534 LWM261193:LWP261534 MGI261193:MGL261534 MQE261193:MQH261534 NAA261193:NAD261534 NJW261193:NJZ261534 NTS261193:NTV261534 ODO261193:ODR261534 ONK261193:ONN261534 OXG261193:OXJ261534 PHC261193:PHF261534 PQY261193:PRB261534 QAU261193:QAX261534 QKQ261193:QKT261534 QUM261193:QUP261534 REI261193:REL261534 ROE261193:ROH261534 RYA261193:RYD261534 SHW261193:SHZ261534 SRS261193:SRV261534 TBO261193:TBR261534 TLK261193:TLN261534 TVG261193:TVJ261534 UFC261193:UFF261534 UOY261193:UPB261534 UYU261193:UYX261534 VIQ261193:VIT261534 VSM261193:VSP261534 WCI261193:WCL261534 WME261193:WMH261534 WWA261193:WWD261534 S326729:V327070 JO326729:JR327070 TK326729:TN327070 ADG326729:ADJ327070 ANC326729:ANF327070 AWY326729:AXB327070 BGU326729:BGX327070 BQQ326729:BQT327070 CAM326729:CAP327070 CKI326729:CKL327070 CUE326729:CUH327070 DEA326729:DED327070 DNW326729:DNZ327070 DXS326729:DXV327070 EHO326729:EHR327070 ERK326729:ERN327070 FBG326729:FBJ327070 FLC326729:FLF327070 FUY326729:FVB327070 GEU326729:GEX327070 GOQ326729:GOT327070 GYM326729:GYP327070 HII326729:HIL327070 HSE326729:HSH327070 ICA326729:ICD327070 ILW326729:ILZ327070 IVS326729:IVV327070 JFO326729:JFR327070 JPK326729:JPN327070 JZG326729:JZJ327070 KJC326729:KJF327070 KSY326729:KTB327070 LCU326729:LCX327070 LMQ326729:LMT327070 LWM326729:LWP327070 MGI326729:MGL327070 MQE326729:MQH327070 NAA326729:NAD327070 NJW326729:NJZ327070 NTS326729:NTV327070 ODO326729:ODR327070 ONK326729:ONN327070 OXG326729:OXJ327070 PHC326729:PHF327070 PQY326729:PRB327070 QAU326729:QAX327070 QKQ326729:QKT327070 QUM326729:QUP327070 REI326729:REL327070 ROE326729:ROH327070 RYA326729:RYD327070 SHW326729:SHZ327070 SRS326729:SRV327070 TBO326729:TBR327070 TLK326729:TLN327070 TVG326729:TVJ327070 UFC326729:UFF327070 UOY326729:UPB327070 UYU326729:UYX327070 VIQ326729:VIT327070 VSM326729:VSP327070 WCI326729:WCL327070 WME326729:WMH327070 WWA326729:WWD327070 S392265:V392606 JO392265:JR392606 TK392265:TN392606 ADG392265:ADJ392606 ANC392265:ANF392606 AWY392265:AXB392606 BGU392265:BGX392606 BQQ392265:BQT392606 CAM392265:CAP392606 CKI392265:CKL392606 CUE392265:CUH392606 DEA392265:DED392606 DNW392265:DNZ392606 DXS392265:DXV392606 EHO392265:EHR392606 ERK392265:ERN392606 FBG392265:FBJ392606 FLC392265:FLF392606 FUY392265:FVB392606 GEU392265:GEX392606 GOQ392265:GOT392606 GYM392265:GYP392606 HII392265:HIL392606 HSE392265:HSH392606 ICA392265:ICD392606 ILW392265:ILZ392606 IVS392265:IVV392606 JFO392265:JFR392606 JPK392265:JPN392606 JZG392265:JZJ392606 KJC392265:KJF392606 KSY392265:KTB392606 LCU392265:LCX392606 LMQ392265:LMT392606 LWM392265:LWP392606 MGI392265:MGL392606 MQE392265:MQH392606 NAA392265:NAD392606 NJW392265:NJZ392606 NTS392265:NTV392606 ODO392265:ODR392606 ONK392265:ONN392606 OXG392265:OXJ392606 PHC392265:PHF392606 PQY392265:PRB392606 QAU392265:QAX392606 QKQ392265:QKT392606 QUM392265:QUP392606 REI392265:REL392606 ROE392265:ROH392606 RYA392265:RYD392606 SHW392265:SHZ392606 SRS392265:SRV392606 TBO392265:TBR392606 TLK392265:TLN392606 TVG392265:TVJ392606 UFC392265:UFF392606 UOY392265:UPB392606 UYU392265:UYX392606 VIQ392265:VIT392606 VSM392265:VSP392606 WCI392265:WCL392606 WME392265:WMH392606 WWA392265:WWD392606 S457801:V458142 JO457801:JR458142 TK457801:TN458142 ADG457801:ADJ458142 ANC457801:ANF458142 AWY457801:AXB458142 BGU457801:BGX458142 BQQ457801:BQT458142 CAM457801:CAP458142 CKI457801:CKL458142 CUE457801:CUH458142 DEA457801:DED458142 DNW457801:DNZ458142 DXS457801:DXV458142 EHO457801:EHR458142 ERK457801:ERN458142 FBG457801:FBJ458142 FLC457801:FLF458142 FUY457801:FVB458142 GEU457801:GEX458142 GOQ457801:GOT458142 GYM457801:GYP458142 HII457801:HIL458142 HSE457801:HSH458142 ICA457801:ICD458142 ILW457801:ILZ458142 IVS457801:IVV458142 JFO457801:JFR458142 JPK457801:JPN458142 JZG457801:JZJ458142 KJC457801:KJF458142 KSY457801:KTB458142 LCU457801:LCX458142 LMQ457801:LMT458142 LWM457801:LWP458142 MGI457801:MGL458142 MQE457801:MQH458142 NAA457801:NAD458142 NJW457801:NJZ458142 NTS457801:NTV458142 ODO457801:ODR458142 ONK457801:ONN458142 OXG457801:OXJ458142 PHC457801:PHF458142 PQY457801:PRB458142 QAU457801:QAX458142 QKQ457801:QKT458142 QUM457801:QUP458142 REI457801:REL458142 ROE457801:ROH458142 RYA457801:RYD458142 SHW457801:SHZ458142 SRS457801:SRV458142 TBO457801:TBR458142 TLK457801:TLN458142 TVG457801:TVJ458142 UFC457801:UFF458142 UOY457801:UPB458142 UYU457801:UYX458142 VIQ457801:VIT458142 VSM457801:VSP458142 WCI457801:WCL458142 WME457801:WMH458142 WWA457801:WWD458142 S523337:V523678 JO523337:JR523678 TK523337:TN523678 ADG523337:ADJ523678 ANC523337:ANF523678 AWY523337:AXB523678 BGU523337:BGX523678 BQQ523337:BQT523678 CAM523337:CAP523678 CKI523337:CKL523678 CUE523337:CUH523678 DEA523337:DED523678 DNW523337:DNZ523678 DXS523337:DXV523678 EHO523337:EHR523678 ERK523337:ERN523678 FBG523337:FBJ523678 FLC523337:FLF523678 FUY523337:FVB523678 GEU523337:GEX523678 GOQ523337:GOT523678 GYM523337:GYP523678 HII523337:HIL523678 HSE523337:HSH523678 ICA523337:ICD523678 ILW523337:ILZ523678 IVS523337:IVV523678 JFO523337:JFR523678 JPK523337:JPN523678 JZG523337:JZJ523678 KJC523337:KJF523678 KSY523337:KTB523678 LCU523337:LCX523678 LMQ523337:LMT523678 LWM523337:LWP523678 MGI523337:MGL523678 MQE523337:MQH523678 NAA523337:NAD523678 NJW523337:NJZ523678 NTS523337:NTV523678 ODO523337:ODR523678 ONK523337:ONN523678 OXG523337:OXJ523678 PHC523337:PHF523678 PQY523337:PRB523678 QAU523337:QAX523678 QKQ523337:QKT523678 QUM523337:QUP523678 REI523337:REL523678 ROE523337:ROH523678 RYA523337:RYD523678 SHW523337:SHZ523678 SRS523337:SRV523678 TBO523337:TBR523678 TLK523337:TLN523678 TVG523337:TVJ523678 UFC523337:UFF523678 UOY523337:UPB523678 UYU523337:UYX523678 VIQ523337:VIT523678 VSM523337:VSP523678 WCI523337:WCL523678 WME523337:WMH523678 WWA523337:WWD523678 S588873:V589214 JO588873:JR589214 TK588873:TN589214 ADG588873:ADJ589214 ANC588873:ANF589214 AWY588873:AXB589214 BGU588873:BGX589214 BQQ588873:BQT589214 CAM588873:CAP589214 CKI588873:CKL589214 CUE588873:CUH589214 DEA588873:DED589214 DNW588873:DNZ589214 DXS588873:DXV589214 EHO588873:EHR589214 ERK588873:ERN589214 FBG588873:FBJ589214 FLC588873:FLF589214 FUY588873:FVB589214 GEU588873:GEX589214 GOQ588873:GOT589214 GYM588873:GYP589214 HII588873:HIL589214 HSE588873:HSH589214 ICA588873:ICD589214 ILW588873:ILZ589214 IVS588873:IVV589214 JFO588873:JFR589214 JPK588873:JPN589214 JZG588873:JZJ589214 KJC588873:KJF589214 KSY588873:KTB589214 LCU588873:LCX589214 LMQ588873:LMT589214 LWM588873:LWP589214 MGI588873:MGL589214 MQE588873:MQH589214 NAA588873:NAD589214 NJW588873:NJZ589214 NTS588873:NTV589214 ODO588873:ODR589214 ONK588873:ONN589214 OXG588873:OXJ589214 PHC588873:PHF589214 PQY588873:PRB589214 QAU588873:QAX589214 QKQ588873:QKT589214 QUM588873:QUP589214 REI588873:REL589214 ROE588873:ROH589214 RYA588873:RYD589214 SHW588873:SHZ589214 SRS588873:SRV589214 TBO588873:TBR589214 TLK588873:TLN589214 TVG588873:TVJ589214 UFC588873:UFF589214 UOY588873:UPB589214 UYU588873:UYX589214 VIQ588873:VIT589214 VSM588873:VSP589214 WCI588873:WCL589214 WME588873:WMH589214 WWA588873:WWD589214 S654409:V654750 JO654409:JR654750 TK654409:TN654750 ADG654409:ADJ654750 ANC654409:ANF654750 AWY654409:AXB654750 BGU654409:BGX654750 BQQ654409:BQT654750 CAM654409:CAP654750 CKI654409:CKL654750 CUE654409:CUH654750 DEA654409:DED654750 DNW654409:DNZ654750 DXS654409:DXV654750 EHO654409:EHR654750 ERK654409:ERN654750 FBG654409:FBJ654750 FLC654409:FLF654750 FUY654409:FVB654750 GEU654409:GEX654750 GOQ654409:GOT654750 GYM654409:GYP654750 HII654409:HIL654750 HSE654409:HSH654750 ICA654409:ICD654750 ILW654409:ILZ654750 IVS654409:IVV654750 JFO654409:JFR654750 JPK654409:JPN654750 JZG654409:JZJ654750 KJC654409:KJF654750 KSY654409:KTB654750 LCU654409:LCX654750 LMQ654409:LMT654750 LWM654409:LWP654750 MGI654409:MGL654750 MQE654409:MQH654750 NAA654409:NAD654750 NJW654409:NJZ654750 NTS654409:NTV654750 ODO654409:ODR654750 ONK654409:ONN654750 OXG654409:OXJ654750 PHC654409:PHF654750 PQY654409:PRB654750 QAU654409:QAX654750 QKQ654409:QKT654750 QUM654409:QUP654750 REI654409:REL654750 ROE654409:ROH654750 RYA654409:RYD654750 SHW654409:SHZ654750 SRS654409:SRV654750 TBO654409:TBR654750 TLK654409:TLN654750 TVG654409:TVJ654750 UFC654409:UFF654750 UOY654409:UPB654750 UYU654409:UYX654750 VIQ654409:VIT654750 VSM654409:VSP654750 WCI654409:WCL654750 WME654409:WMH654750 WWA654409:WWD654750 S719945:V720286 JO719945:JR720286 TK719945:TN720286 ADG719945:ADJ720286 ANC719945:ANF720286 AWY719945:AXB720286 BGU719945:BGX720286 BQQ719945:BQT720286 CAM719945:CAP720286 CKI719945:CKL720286 CUE719945:CUH720286 DEA719945:DED720286 DNW719945:DNZ720286 DXS719945:DXV720286 EHO719945:EHR720286 ERK719945:ERN720286 FBG719945:FBJ720286 FLC719945:FLF720286 FUY719945:FVB720286 GEU719945:GEX720286 GOQ719945:GOT720286 GYM719945:GYP720286 HII719945:HIL720286 HSE719945:HSH720286 ICA719945:ICD720286 ILW719945:ILZ720286 IVS719945:IVV720286 JFO719945:JFR720286 JPK719945:JPN720286 JZG719945:JZJ720286 KJC719945:KJF720286 KSY719945:KTB720286 LCU719945:LCX720286 LMQ719945:LMT720286 LWM719945:LWP720286 MGI719945:MGL720286 MQE719945:MQH720286 NAA719945:NAD720286 NJW719945:NJZ720286 NTS719945:NTV720286 ODO719945:ODR720286 ONK719945:ONN720286 OXG719945:OXJ720286 PHC719945:PHF720286 PQY719945:PRB720286 QAU719945:QAX720286 QKQ719945:QKT720286 QUM719945:QUP720286 REI719945:REL720286 ROE719945:ROH720286 RYA719945:RYD720286 SHW719945:SHZ720286 SRS719945:SRV720286 TBO719945:TBR720286 TLK719945:TLN720286 TVG719945:TVJ720286 UFC719945:UFF720286 UOY719945:UPB720286 UYU719945:UYX720286 VIQ719945:VIT720286 VSM719945:VSP720286 WCI719945:WCL720286 WME719945:WMH720286 WWA719945:WWD720286 S785481:V785822 JO785481:JR785822 TK785481:TN785822 ADG785481:ADJ785822 ANC785481:ANF785822 AWY785481:AXB785822 BGU785481:BGX785822 BQQ785481:BQT785822 CAM785481:CAP785822 CKI785481:CKL785822 CUE785481:CUH785822 DEA785481:DED785822 DNW785481:DNZ785822 DXS785481:DXV785822 EHO785481:EHR785822 ERK785481:ERN785822 FBG785481:FBJ785822 FLC785481:FLF785822 FUY785481:FVB785822 GEU785481:GEX785822 GOQ785481:GOT785822 GYM785481:GYP785822 HII785481:HIL785822 HSE785481:HSH785822 ICA785481:ICD785822 ILW785481:ILZ785822 IVS785481:IVV785822 JFO785481:JFR785822 JPK785481:JPN785822 JZG785481:JZJ785822 KJC785481:KJF785822 KSY785481:KTB785822 LCU785481:LCX785822 LMQ785481:LMT785822 LWM785481:LWP785822 MGI785481:MGL785822 MQE785481:MQH785822 NAA785481:NAD785822 NJW785481:NJZ785822 NTS785481:NTV785822 ODO785481:ODR785822 ONK785481:ONN785822 OXG785481:OXJ785822 PHC785481:PHF785822 PQY785481:PRB785822 QAU785481:QAX785822 QKQ785481:QKT785822 QUM785481:QUP785822 REI785481:REL785822 ROE785481:ROH785822 RYA785481:RYD785822 SHW785481:SHZ785822 SRS785481:SRV785822 TBO785481:TBR785822 TLK785481:TLN785822 TVG785481:TVJ785822 UFC785481:UFF785822 UOY785481:UPB785822 UYU785481:UYX785822 VIQ785481:VIT785822 VSM785481:VSP785822 WCI785481:WCL785822 WME785481:WMH785822 WWA785481:WWD785822 S851017:V851358 JO851017:JR851358 TK851017:TN851358 ADG851017:ADJ851358 ANC851017:ANF851358 AWY851017:AXB851358 BGU851017:BGX851358 BQQ851017:BQT851358 CAM851017:CAP851358 CKI851017:CKL851358 CUE851017:CUH851358 DEA851017:DED851358 DNW851017:DNZ851358 DXS851017:DXV851358 EHO851017:EHR851358 ERK851017:ERN851358 FBG851017:FBJ851358 FLC851017:FLF851358 FUY851017:FVB851358 GEU851017:GEX851358 GOQ851017:GOT851358 GYM851017:GYP851358 HII851017:HIL851358 HSE851017:HSH851358 ICA851017:ICD851358 ILW851017:ILZ851358 IVS851017:IVV851358 JFO851017:JFR851358 JPK851017:JPN851358 JZG851017:JZJ851358 KJC851017:KJF851358 KSY851017:KTB851358 LCU851017:LCX851358 LMQ851017:LMT851358 LWM851017:LWP851358 MGI851017:MGL851358 MQE851017:MQH851358 NAA851017:NAD851358 NJW851017:NJZ851358 NTS851017:NTV851358 ODO851017:ODR851358 ONK851017:ONN851358 OXG851017:OXJ851358 PHC851017:PHF851358 PQY851017:PRB851358 QAU851017:QAX851358 QKQ851017:QKT851358 QUM851017:QUP851358 REI851017:REL851358 ROE851017:ROH851358 RYA851017:RYD851358 SHW851017:SHZ851358 SRS851017:SRV851358 TBO851017:TBR851358 TLK851017:TLN851358 TVG851017:TVJ851358 UFC851017:UFF851358 UOY851017:UPB851358 UYU851017:UYX851358 VIQ851017:VIT851358 VSM851017:VSP851358 WCI851017:WCL851358 WME851017:WMH851358 WWA851017:WWD851358 S916553:V916894 JO916553:JR916894 TK916553:TN916894 ADG916553:ADJ916894 ANC916553:ANF916894 AWY916553:AXB916894 BGU916553:BGX916894 BQQ916553:BQT916894 CAM916553:CAP916894 CKI916553:CKL916894 CUE916553:CUH916894 DEA916553:DED916894 DNW916553:DNZ916894 DXS916553:DXV916894 EHO916553:EHR916894 ERK916553:ERN916894 FBG916553:FBJ916894 FLC916553:FLF916894 FUY916553:FVB916894 GEU916553:GEX916894 GOQ916553:GOT916894 GYM916553:GYP916894 HII916553:HIL916894 HSE916553:HSH916894 ICA916553:ICD916894 ILW916553:ILZ916894 IVS916553:IVV916894 JFO916553:JFR916894 JPK916553:JPN916894 JZG916553:JZJ916894 KJC916553:KJF916894 KSY916553:KTB916894 LCU916553:LCX916894 LMQ916553:LMT916894 LWM916553:LWP916894 MGI916553:MGL916894 MQE916553:MQH916894 NAA916553:NAD916894 NJW916553:NJZ916894 NTS916553:NTV916894 ODO916553:ODR916894 ONK916553:ONN916894 OXG916553:OXJ916894 PHC916553:PHF916894 PQY916553:PRB916894 QAU916553:QAX916894 QKQ916553:QKT916894 QUM916553:QUP916894 REI916553:REL916894 ROE916553:ROH916894 RYA916553:RYD916894 SHW916553:SHZ916894 SRS916553:SRV916894 TBO916553:TBR916894 TLK916553:TLN916894 TVG916553:TVJ916894 UFC916553:UFF916894 UOY916553:UPB916894 UYU916553:UYX916894 VIQ916553:VIT916894 VSM916553:VSP916894 WCI916553:WCL916894 WME916553:WMH916894 WWA916553:WWD916894 S982089:V982430 JO982089:JR982430 TK982089:TN982430 ADG982089:ADJ982430 ANC982089:ANF982430 AWY982089:AXB982430 BGU982089:BGX982430 BQQ982089:BQT982430 CAM982089:CAP982430 CKI982089:CKL982430 CUE982089:CUH982430 DEA982089:DED982430 DNW982089:DNZ982430 DXS982089:DXV982430 EHO982089:EHR982430 ERK982089:ERN982430 FBG982089:FBJ982430 FLC982089:FLF982430 FUY982089:FVB982430 GEU982089:GEX982430 GOQ982089:GOT982430 GYM982089:GYP982430 HII982089:HIL982430 HSE982089:HSH982430 ICA982089:ICD982430 ILW982089:ILZ982430 IVS982089:IVV982430 JFO982089:JFR982430 JPK982089:JPN982430 JZG982089:JZJ982430 KJC982089:KJF982430 KSY982089:KTB982430 LCU982089:LCX982430 LMQ982089:LMT982430 LWM982089:LWP982430 MGI982089:MGL982430 MQE982089:MQH982430 NAA982089:NAD982430 NJW982089:NJZ982430 NTS982089:NTV982430 ODO982089:ODR982430 ONK982089:ONN982430 OXG982089:OXJ982430 PHC982089:PHF982430 PQY982089:PRB982430 QAU982089:QAX982430 QKQ982089:QKT982430 QUM982089:QUP982430 REI982089:REL982430 ROE982089:ROH982430 RYA982089:RYD982430 SHW982089:SHZ982430 SRS982089:SRV982430 TBO982089:TBR982430 TLK982089:TLN982430 TVG982089:TVJ982430 UFC982089:UFF982430 UOY982089:UPB982430 UYU982089:UYX982430 VIQ982089:VIT982430 VSM982089:VSP982430 WCI982089:WCL982430 WME982089:WMH982430 WWA982089:WWD982430 Y4:Z43 JU4:JV43 TQ4:TR43 ADM4:ADN43 ANI4:ANJ43 AXE4:AXF43 BHA4:BHB43 BQW4:BQX43 CAS4:CAT43 CKO4:CKP43 CUK4:CUL43 DEG4:DEH43 DOC4:DOD43 DXY4:DXZ43 EHU4:EHV43 ERQ4:ERR43 FBM4:FBN43 FLI4:FLJ43 FVE4:FVF43 GFA4:GFB43 GOW4:GOX43 GYS4:GYT43 HIO4:HIP43 HSK4:HSL43 ICG4:ICH43 IMC4:IMD43 IVY4:IVZ43 JFU4:JFV43 JPQ4:JPR43 JZM4:JZN43 KJI4:KJJ43 KTE4:KTF43 LDA4:LDB43 LMW4:LMX43 LWS4:LWT43 MGO4:MGP43 MQK4:MQL43 NAG4:NAH43 NKC4:NKD43 NTY4:NTZ43 ODU4:ODV43 ONQ4:ONR43 OXM4:OXN43 PHI4:PHJ43 PRE4:PRF43 QBA4:QBB43 QKW4:QKX43 QUS4:QUT43 REO4:REP43 ROK4:ROL43 RYG4:RYH43 SIC4:SID43 SRY4:SRZ43 TBU4:TBV43 TLQ4:TLR43 TVM4:TVN43 UFI4:UFJ43 UPE4:UPF43 UZA4:UZB43 VIW4:VIX43 VSS4:VST43 WCO4:WCP43 WMK4:WML43 WWG4:WWH43 Y64585:Z64926 JU64585:JV64926 TQ64585:TR64926 ADM64585:ADN64926 ANI64585:ANJ64926 AXE64585:AXF64926 BHA64585:BHB64926 BQW64585:BQX64926 CAS64585:CAT64926 CKO64585:CKP64926 CUK64585:CUL64926 DEG64585:DEH64926 DOC64585:DOD64926 DXY64585:DXZ64926 EHU64585:EHV64926 ERQ64585:ERR64926 FBM64585:FBN64926 FLI64585:FLJ64926 FVE64585:FVF64926 GFA64585:GFB64926 GOW64585:GOX64926 GYS64585:GYT64926 HIO64585:HIP64926 HSK64585:HSL64926 ICG64585:ICH64926 IMC64585:IMD64926 IVY64585:IVZ64926 JFU64585:JFV64926 JPQ64585:JPR64926 JZM64585:JZN64926 KJI64585:KJJ64926 KTE64585:KTF64926 LDA64585:LDB64926 LMW64585:LMX64926 LWS64585:LWT64926 MGO64585:MGP64926 MQK64585:MQL64926 NAG64585:NAH64926 NKC64585:NKD64926 NTY64585:NTZ64926 ODU64585:ODV64926 ONQ64585:ONR64926 OXM64585:OXN64926 PHI64585:PHJ64926 PRE64585:PRF64926 QBA64585:QBB64926 QKW64585:QKX64926 QUS64585:QUT64926 REO64585:REP64926 ROK64585:ROL64926 RYG64585:RYH64926 SIC64585:SID64926 SRY64585:SRZ64926 TBU64585:TBV64926 TLQ64585:TLR64926 TVM64585:TVN64926 UFI64585:UFJ64926 UPE64585:UPF64926 UZA64585:UZB64926 VIW64585:VIX64926 VSS64585:VST64926 WCO64585:WCP64926 WMK64585:WML64926 WWG64585:WWH64926 Y130121:Z130462 JU130121:JV130462 TQ130121:TR130462 ADM130121:ADN130462 ANI130121:ANJ130462 AXE130121:AXF130462 BHA130121:BHB130462 BQW130121:BQX130462 CAS130121:CAT130462 CKO130121:CKP130462 CUK130121:CUL130462 DEG130121:DEH130462 DOC130121:DOD130462 DXY130121:DXZ130462 EHU130121:EHV130462 ERQ130121:ERR130462 FBM130121:FBN130462 FLI130121:FLJ130462 FVE130121:FVF130462 GFA130121:GFB130462 GOW130121:GOX130462 GYS130121:GYT130462 HIO130121:HIP130462 HSK130121:HSL130462 ICG130121:ICH130462 IMC130121:IMD130462 IVY130121:IVZ130462 JFU130121:JFV130462 JPQ130121:JPR130462 JZM130121:JZN130462 KJI130121:KJJ130462 KTE130121:KTF130462 LDA130121:LDB130462 LMW130121:LMX130462 LWS130121:LWT130462 MGO130121:MGP130462 MQK130121:MQL130462 NAG130121:NAH130462 NKC130121:NKD130462 NTY130121:NTZ130462 ODU130121:ODV130462 ONQ130121:ONR130462 OXM130121:OXN130462 PHI130121:PHJ130462 PRE130121:PRF130462 QBA130121:QBB130462 QKW130121:QKX130462 QUS130121:QUT130462 REO130121:REP130462 ROK130121:ROL130462 RYG130121:RYH130462 SIC130121:SID130462 SRY130121:SRZ130462 TBU130121:TBV130462 TLQ130121:TLR130462 TVM130121:TVN130462 UFI130121:UFJ130462 UPE130121:UPF130462 UZA130121:UZB130462 VIW130121:VIX130462 VSS130121:VST130462 WCO130121:WCP130462 WMK130121:WML130462 WWG130121:WWH130462 Y195657:Z195998 JU195657:JV195998 TQ195657:TR195998 ADM195657:ADN195998 ANI195657:ANJ195998 AXE195657:AXF195998 BHA195657:BHB195998 BQW195657:BQX195998 CAS195657:CAT195998 CKO195657:CKP195998 CUK195657:CUL195998 DEG195657:DEH195998 DOC195657:DOD195998 DXY195657:DXZ195998 EHU195657:EHV195998 ERQ195657:ERR195998 FBM195657:FBN195998 FLI195657:FLJ195998 FVE195657:FVF195998 GFA195657:GFB195998 GOW195657:GOX195998 GYS195657:GYT195998 HIO195657:HIP195998 HSK195657:HSL195998 ICG195657:ICH195998 IMC195657:IMD195998 IVY195657:IVZ195998 JFU195657:JFV195998 JPQ195657:JPR195998 JZM195657:JZN195998 KJI195657:KJJ195998 KTE195657:KTF195998 LDA195657:LDB195998 LMW195657:LMX195998 LWS195657:LWT195998 MGO195657:MGP195998 MQK195657:MQL195998 NAG195657:NAH195998 NKC195657:NKD195998 NTY195657:NTZ195998 ODU195657:ODV195998 ONQ195657:ONR195998 OXM195657:OXN195998 PHI195657:PHJ195998 PRE195657:PRF195998 QBA195657:QBB195998 QKW195657:QKX195998 QUS195657:QUT195998 REO195657:REP195998 ROK195657:ROL195998 RYG195657:RYH195998 SIC195657:SID195998 SRY195657:SRZ195998 TBU195657:TBV195998 TLQ195657:TLR195998 TVM195657:TVN195998 UFI195657:UFJ195998 UPE195657:UPF195998 UZA195657:UZB195998 VIW195657:VIX195998 VSS195657:VST195998 WCO195657:WCP195998 WMK195657:WML195998 WWG195657:WWH195998 Y261193:Z261534 JU261193:JV261534 TQ261193:TR261534 ADM261193:ADN261534 ANI261193:ANJ261534 AXE261193:AXF261534 BHA261193:BHB261534 BQW261193:BQX261534 CAS261193:CAT261534 CKO261193:CKP261534 CUK261193:CUL261534 DEG261193:DEH261534 DOC261193:DOD261534 DXY261193:DXZ261534 EHU261193:EHV261534 ERQ261193:ERR261534 FBM261193:FBN261534 FLI261193:FLJ261534 FVE261193:FVF261534 GFA261193:GFB261534 GOW261193:GOX261534 GYS261193:GYT261534 HIO261193:HIP261534 HSK261193:HSL261534 ICG261193:ICH261534 IMC261193:IMD261534 IVY261193:IVZ261534 JFU261193:JFV261534 JPQ261193:JPR261534 JZM261193:JZN261534 KJI261193:KJJ261534 KTE261193:KTF261534 LDA261193:LDB261534 LMW261193:LMX261534 LWS261193:LWT261534 MGO261193:MGP261534 MQK261193:MQL261534 NAG261193:NAH261534 NKC261193:NKD261534 NTY261193:NTZ261534 ODU261193:ODV261534 ONQ261193:ONR261534 OXM261193:OXN261534 PHI261193:PHJ261534 PRE261193:PRF261534 QBA261193:QBB261534 QKW261193:QKX261534 QUS261193:QUT261534 REO261193:REP261534 ROK261193:ROL261534 RYG261193:RYH261534 SIC261193:SID261534 SRY261193:SRZ261534 TBU261193:TBV261534 TLQ261193:TLR261534 TVM261193:TVN261534 UFI261193:UFJ261534 UPE261193:UPF261534 UZA261193:UZB261534 VIW261193:VIX261534 VSS261193:VST261534 WCO261193:WCP261534 WMK261193:WML261534 WWG261193:WWH261534 Y326729:Z327070 JU326729:JV327070 TQ326729:TR327070 ADM326729:ADN327070 ANI326729:ANJ327070 AXE326729:AXF327070 BHA326729:BHB327070 BQW326729:BQX327070 CAS326729:CAT327070 CKO326729:CKP327070 CUK326729:CUL327070 DEG326729:DEH327070 DOC326729:DOD327070 DXY326729:DXZ327070 EHU326729:EHV327070 ERQ326729:ERR327070 FBM326729:FBN327070 FLI326729:FLJ327070 FVE326729:FVF327070 GFA326729:GFB327070 GOW326729:GOX327070 GYS326729:GYT327070 HIO326729:HIP327070 HSK326729:HSL327070 ICG326729:ICH327070 IMC326729:IMD327070 IVY326729:IVZ327070 JFU326729:JFV327070 JPQ326729:JPR327070 JZM326729:JZN327070 KJI326729:KJJ327070 KTE326729:KTF327070 LDA326729:LDB327070 LMW326729:LMX327070 LWS326729:LWT327070 MGO326729:MGP327070 MQK326729:MQL327070 NAG326729:NAH327070 NKC326729:NKD327070 NTY326729:NTZ327070 ODU326729:ODV327070 ONQ326729:ONR327070 OXM326729:OXN327070 PHI326729:PHJ327070 PRE326729:PRF327070 QBA326729:QBB327070 QKW326729:QKX327070 QUS326729:QUT327070 REO326729:REP327070 ROK326729:ROL327070 RYG326729:RYH327070 SIC326729:SID327070 SRY326729:SRZ327070 TBU326729:TBV327070 TLQ326729:TLR327070 TVM326729:TVN327070 UFI326729:UFJ327070 UPE326729:UPF327070 UZA326729:UZB327070 VIW326729:VIX327070 VSS326729:VST327070 WCO326729:WCP327070 WMK326729:WML327070 WWG326729:WWH327070 Y392265:Z392606 JU392265:JV392606 TQ392265:TR392606 ADM392265:ADN392606 ANI392265:ANJ392606 AXE392265:AXF392606 BHA392265:BHB392606 BQW392265:BQX392606 CAS392265:CAT392606 CKO392265:CKP392606 CUK392265:CUL392606 DEG392265:DEH392606 DOC392265:DOD392606 DXY392265:DXZ392606 EHU392265:EHV392606 ERQ392265:ERR392606 FBM392265:FBN392606 FLI392265:FLJ392606 FVE392265:FVF392606 GFA392265:GFB392606 GOW392265:GOX392606 GYS392265:GYT392606 HIO392265:HIP392606 HSK392265:HSL392606 ICG392265:ICH392606 IMC392265:IMD392606 IVY392265:IVZ392606 JFU392265:JFV392606 JPQ392265:JPR392606 JZM392265:JZN392606 KJI392265:KJJ392606 KTE392265:KTF392606 LDA392265:LDB392606 LMW392265:LMX392606 LWS392265:LWT392606 MGO392265:MGP392606 MQK392265:MQL392606 NAG392265:NAH392606 NKC392265:NKD392606 NTY392265:NTZ392606 ODU392265:ODV392606 ONQ392265:ONR392606 OXM392265:OXN392606 PHI392265:PHJ392606 PRE392265:PRF392606 QBA392265:QBB392606 QKW392265:QKX392606 QUS392265:QUT392606 REO392265:REP392606 ROK392265:ROL392606 RYG392265:RYH392606 SIC392265:SID392606 SRY392265:SRZ392606 TBU392265:TBV392606 TLQ392265:TLR392606 TVM392265:TVN392606 UFI392265:UFJ392606 UPE392265:UPF392606 UZA392265:UZB392606 VIW392265:VIX392606 VSS392265:VST392606 WCO392265:WCP392606 WMK392265:WML392606 WWG392265:WWH392606 Y457801:Z458142 JU457801:JV458142 TQ457801:TR458142 ADM457801:ADN458142 ANI457801:ANJ458142 AXE457801:AXF458142 BHA457801:BHB458142 BQW457801:BQX458142 CAS457801:CAT458142 CKO457801:CKP458142 CUK457801:CUL458142 DEG457801:DEH458142 DOC457801:DOD458142 DXY457801:DXZ458142 EHU457801:EHV458142 ERQ457801:ERR458142 FBM457801:FBN458142 FLI457801:FLJ458142 FVE457801:FVF458142 GFA457801:GFB458142 GOW457801:GOX458142 GYS457801:GYT458142 HIO457801:HIP458142 HSK457801:HSL458142 ICG457801:ICH458142 IMC457801:IMD458142 IVY457801:IVZ458142 JFU457801:JFV458142 JPQ457801:JPR458142 JZM457801:JZN458142 KJI457801:KJJ458142 KTE457801:KTF458142 LDA457801:LDB458142 LMW457801:LMX458142 LWS457801:LWT458142 MGO457801:MGP458142 MQK457801:MQL458142 NAG457801:NAH458142 NKC457801:NKD458142 NTY457801:NTZ458142 ODU457801:ODV458142 ONQ457801:ONR458142 OXM457801:OXN458142 PHI457801:PHJ458142 PRE457801:PRF458142 QBA457801:QBB458142 QKW457801:QKX458142 QUS457801:QUT458142 REO457801:REP458142 ROK457801:ROL458142 RYG457801:RYH458142 SIC457801:SID458142 SRY457801:SRZ458142 TBU457801:TBV458142 TLQ457801:TLR458142 TVM457801:TVN458142 UFI457801:UFJ458142 UPE457801:UPF458142 UZA457801:UZB458142 VIW457801:VIX458142 VSS457801:VST458142 WCO457801:WCP458142 WMK457801:WML458142 WWG457801:WWH458142 Y523337:Z523678 JU523337:JV523678 TQ523337:TR523678 ADM523337:ADN523678 ANI523337:ANJ523678 AXE523337:AXF523678 BHA523337:BHB523678 BQW523337:BQX523678 CAS523337:CAT523678 CKO523337:CKP523678 CUK523337:CUL523678 DEG523337:DEH523678 DOC523337:DOD523678 DXY523337:DXZ523678 EHU523337:EHV523678 ERQ523337:ERR523678 FBM523337:FBN523678 FLI523337:FLJ523678 FVE523337:FVF523678 GFA523337:GFB523678 GOW523337:GOX523678 GYS523337:GYT523678 HIO523337:HIP523678 HSK523337:HSL523678 ICG523337:ICH523678 IMC523337:IMD523678 IVY523337:IVZ523678 JFU523337:JFV523678 JPQ523337:JPR523678 JZM523337:JZN523678 KJI523337:KJJ523678 KTE523337:KTF523678 LDA523337:LDB523678 LMW523337:LMX523678 LWS523337:LWT523678 MGO523337:MGP523678 MQK523337:MQL523678 NAG523337:NAH523678 NKC523337:NKD523678 NTY523337:NTZ523678 ODU523337:ODV523678 ONQ523337:ONR523678 OXM523337:OXN523678 PHI523337:PHJ523678 PRE523337:PRF523678 QBA523337:QBB523678 QKW523337:QKX523678 QUS523337:QUT523678 REO523337:REP523678 ROK523337:ROL523678 RYG523337:RYH523678 SIC523337:SID523678 SRY523337:SRZ523678 TBU523337:TBV523678 TLQ523337:TLR523678 TVM523337:TVN523678 UFI523337:UFJ523678 UPE523337:UPF523678 UZA523337:UZB523678 VIW523337:VIX523678 VSS523337:VST523678 WCO523337:WCP523678 WMK523337:WML523678 WWG523337:WWH523678 Y588873:Z589214 JU588873:JV589214 TQ588873:TR589214 ADM588873:ADN589214 ANI588873:ANJ589214 AXE588873:AXF589214 BHA588873:BHB589214 BQW588873:BQX589214 CAS588873:CAT589214 CKO588873:CKP589214 CUK588873:CUL589214 DEG588873:DEH589214 DOC588873:DOD589214 DXY588873:DXZ589214 EHU588873:EHV589214 ERQ588873:ERR589214 FBM588873:FBN589214 FLI588873:FLJ589214 FVE588873:FVF589214 GFA588873:GFB589214 GOW588873:GOX589214 GYS588873:GYT589214 HIO588873:HIP589214 HSK588873:HSL589214 ICG588873:ICH589214 IMC588873:IMD589214 IVY588873:IVZ589214 JFU588873:JFV589214 JPQ588873:JPR589214 JZM588873:JZN589214 KJI588873:KJJ589214 KTE588873:KTF589214 LDA588873:LDB589214 LMW588873:LMX589214 LWS588873:LWT589214 MGO588873:MGP589214 MQK588873:MQL589214 NAG588873:NAH589214 NKC588873:NKD589214 NTY588873:NTZ589214 ODU588873:ODV589214 ONQ588873:ONR589214 OXM588873:OXN589214 PHI588873:PHJ589214 PRE588873:PRF589214 QBA588873:QBB589214 QKW588873:QKX589214 QUS588873:QUT589214 REO588873:REP589214 ROK588873:ROL589214 RYG588873:RYH589214 SIC588873:SID589214 SRY588873:SRZ589214 TBU588873:TBV589214 TLQ588873:TLR589214 TVM588873:TVN589214 UFI588873:UFJ589214 UPE588873:UPF589214 UZA588873:UZB589214 VIW588873:VIX589214 VSS588873:VST589214 WCO588873:WCP589214 WMK588873:WML589214 WWG588873:WWH589214 Y654409:Z654750 JU654409:JV654750 TQ654409:TR654750 ADM654409:ADN654750 ANI654409:ANJ654750 AXE654409:AXF654750 BHA654409:BHB654750 BQW654409:BQX654750 CAS654409:CAT654750 CKO654409:CKP654750 CUK654409:CUL654750 DEG654409:DEH654750 DOC654409:DOD654750 DXY654409:DXZ654750 EHU654409:EHV654750 ERQ654409:ERR654750 FBM654409:FBN654750 FLI654409:FLJ654750 FVE654409:FVF654750 GFA654409:GFB654750 GOW654409:GOX654750 GYS654409:GYT654750 HIO654409:HIP654750 HSK654409:HSL654750 ICG654409:ICH654750 IMC654409:IMD654750 IVY654409:IVZ654750 JFU654409:JFV654750 JPQ654409:JPR654750 JZM654409:JZN654750 KJI654409:KJJ654750 KTE654409:KTF654750 LDA654409:LDB654750 LMW654409:LMX654750 LWS654409:LWT654750 MGO654409:MGP654750 MQK654409:MQL654750 NAG654409:NAH654750 NKC654409:NKD654750 NTY654409:NTZ654750 ODU654409:ODV654750 ONQ654409:ONR654750 OXM654409:OXN654750 PHI654409:PHJ654750 PRE654409:PRF654750 QBA654409:QBB654750 QKW654409:QKX654750 QUS654409:QUT654750 REO654409:REP654750 ROK654409:ROL654750 RYG654409:RYH654750 SIC654409:SID654750 SRY654409:SRZ654750 TBU654409:TBV654750 TLQ654409:TLR654750 TVM654409:TVN654750 UFI654409:UFJ654750 UPE654409:UPF654750 UZA654409:UZB654750 VIW654409:VIX654750 VSS654409:VST654750 WCO654409:WCP654750 WMK654409:WML654750 WWG654409:WWH654750 Y719945:Z720286 JU719945:JV720286 TQ719945:TR720286 ADM719945:ADN720286 ANI719945:ANJ720286 AXE719945:AXF720286 BHA719945:BHB720286 BQW719945:BQX720286 CAS719945:CAT720286 CKO719945:CKP720286 CUK719945:CUL720286 DEG719945:DEH720286 DOC719945:DOD720286 DXY719945:DXZ720286 EHU719945:EHV720286 ERQ719945:ERR720286 FBM719945:FBN720286 FLI719945:FLJ720286 FVE719945:FVF720286 GFA719945:GFB720286 GOW719945:GOX720286 GYS719945:GYT720286 HIO719945:HIP720286 HSK719945:HSL720286 ICG719945:ICH720286 IMC719945:IMD720286 IVY719945:IVZ720286 JFU719945:JFV720286 JPQ719945:JPR720286 JZM719945:JZN720286 KJI719945:KJJ720286 KTE719945:KTF720286 LDA719945:LDB720286 LMW719945:LMX720286 LWS719945:LWT720286 MGO719945:MGP720286 MQK719945:MQL720286 NAG719945:NAH720286 NKC719945:NKD720286 NTY719945:NTZ720286 ODU719945:ODV720286 ONQ719945:ONR720286 OXM719945:OXN720286 PHI719945:PHJ720286 PRE719945:PRF720286 QBA719945:QBB720286 QKW719945:QKX720286 QUS719945:QUT720286 REO719945:REP720286 ROK719945:ROL720286 RYG719945:RYH720286 SIC719945:SID720286 SRY719945:SRZ720286 TBU719945:TBV720286 TLQ719945:TLR720286 TVM719945:TVN720286 UFI719945:UFJ720286 UPE719945:UPF720286 UZA719945:UZB720286 VIW719945:VIX720286 VSS719945:VST720286 WCO719945:WCP720286 WMK719945:WML720286 WWG719945:WWH720286 Y785481:Z785822 JU785481:JV785822 TQ785481:TR785822 ADM785481:ADN785822 ANI785481:ANJ785822 AXE785481:AXF785822 BHA785481:BHB785822 BQW785481:BQX785822 CAS785481:CAT785822 CKO785481:CKP785822 CUK785481:CUL785822 DEG785481:DEH785822 DOC785481:DOD785822 DXY785481:DXZ785822 EHU785481:EHV785822 ERQ785481:ERR785822 FBM785481:FBN785822 FLI785481:FLJ785822 FVE785481:FVF785822 GFA785481:GFB785822 GOW785481:GOX785822 GYS785481:GYT785822 HIO785481:HIP785822 HSK785481:HSL785822 ICG785481:ICH785822 IMC785481:IMD785822 IVY785481:IVZ785822 JFU785481:JFV785822 JPQ785481:JPR785822 JZM785481:JZN785822 KJI785481:KJJ785822 KTE785481:KTF785822 LDA785481:LDB785822 LMW785481:LMX785822 LWS785481:LWT785822 MGO785481:MGP785822 MQK785481:MQL785822 NAG785481:NAH785822 NKC785481:NKD785822 NTY785481:NTZ785822 ODU785481:ODV785822 ONQ785481:ONR785822 OXM785481:OXN785822 PHI785481:PHJ785822 PRE785481:PRF785822 QBA785481:QBB785822 QKW785481:QKX785822 QUS785481:QUT785822 REO785481:REP785822 ROK785481:ROL785822 RYG785481:RYH785822 SIC785481:SID785822 SRY785481:SRZ785822 TBU785481:TBV785822 TLQ785481:TLR785822 TVM785481:TVN785822 UFI785481:UFJ785822 UPE785481:UPF785822 UZA785481:UZB785822 VIW785481:VIX785822 VSS785481:VST785822 WCO785481:WCP785822 WMK785481:WML785822 WWG785481:WWH785822 Y851017:Z851358 JU851017:JV851358 TQ851017:TR851358 ADM851017:ADN851358 ANI851017:ANJ851358 AXE851017:AXF851358 BHA851017:BHB851358 BQW851017:BQX851358 CAS851017:CAT851358 CKO851017:CKP851358 CUK851017:CUL851358 DEG851017:DEH851358 DOC851017:DOD851358 DXY851017:DXZ851358 EHU851017:EHV851358 ERQ851017:ERR851358 FBM851017:FBN851358 FLI851017:FLJ851358 FVE851017:FVF851358 GFA851017:GFB851358 GOW851017:GOX851358 GYS851017:GYT851358 HIO851017:HIP851358 HSK851017:HSL851358 ICG851017:ICH851358 IMC851017:IMD851358 IVY851017:IVZ851358 JFU851017:JFV851358 JPQ851017:JPR851358 JZM851017:JZN851358 KJI851017:KJJ851358 KTE851017:KTF851358 LDA851017:LDB851358 LMW851017:LMX851358 LWS851017:LWT851358 MGO851017:MGP851358 MQK851017:MQL851358 NAG851017:NAH851358 NKC851017:NKD851358 NTY851017:NTZ851358 ODU851017:ODV851358 ONQ851017:ONR851358 OXM851017:OXN851358 PHI851017:PHJ851358 PRE851017:PRF851358 QBA851017:QBB851358 QKW851017:QKX851358 QUS851017:QUT851358 REO851017:REP851358 ROK851017:ROL851358 RYG851017:RYH851358 SIC851017:SID851358 SRY851017:SRZ851358 TBU851017:TBV851358 TLQ851017:TLR851358 TVM851017:TVN851358 UFI851017:UFJ851358 UPE851017:UPF851358 UZA851017:UZB851358 VIW851017:VIX851358 VSS851017:VST851358 WCO851017:WCP851358 WMK851017:WML851358 WWG851017:WWH851358 Y916553:Z916894 JU916553:JV916894 TQ916553:TR916894 ADM916553:ADN916894 ANI916553:ANJ916894 AXE916553:AXF916894 BHA916553:BHB916894 BQW916553:BQX916894 CAS916553:CAT916894 CKO916553:CKP916894 CUK916553:CUL916894 DEG916553:DEH916894 DOC916553:DOD916894 DXY916553:DXZ916894 EHU916553:EHV916894 ERQ916553:ERR916894 FBM916553:FBN916894 FLI916553:FLJ916894 FVE916553:FVF916894 GFA916553:GFB916894 GOW916553:GOX916894 GYS916553:GYT916894 HIO916553:HIP916894 HSK916553:HSL916894 ICG916553:ICH916894 IMC916553:IMD916894 IVY916553:IVZ916894 JFU916553:JFV916894 JPQ916553:JPR916894 JZM916553:JZN916894 KJI916553:KJJ916894 KTE916553:KTF916894 LDA916553:LDB916894 LMW916553:LMX916894 LWS916553:LWT916894 MGO916553:MGP916894 MQK916553:MQL916894 NAG916553:NAH916894 NKC916553:NKD916894 NTY916553:NTZ916894 ODU916553:ODV916894 ONQ916553:ONR916894 OXM916553:OXN916894 PHI916553:PHJ916894 PRE916553:PRF916894 QBA916553:QBB916894 QKW916553:QKX916894 QUS916553:QUT916894 REO916553:REP916894 ROK916553:ROL916894 RYG916553:RYH916894 SIC916553:SID916894 SRY916553:SRZ916894 TBU916553:TBV916894 TLQ916553:TLR916894 TVM916553:TVN916894 UFI916553:UFJ916894 UPE916553:UPF916894 UZA916553:UZB916894 VIW916553:VIX916894 VSS916553:VST916894 WCO916553:WCP916894 WMK916553:WML916894 WWG916553:WWH916894 Y982089:Z982430 JU982089:JV982430 TQ982089:TR982430 ADM982089:ADN982430 ANI982089:ANJ982430 AXE982089:AXF982430 BHA982089:BHB982430 BQW982089:BQX982430 CAS982089:CAT982430 CKO982089:CKP982430 CUK982089:CUL982430 DEG982089:DEH982430 DOC982089:DOD982430 DXY982089:DXZ982430 EHU982089:EHV982430 ERQ982089:ERR982430 FBM982089:FBN982430 FLI982089:FLJ982430 FVE982089:FVF982430 GFA982089:GFB982430 GOW982089:GOX982430 GYS982089:GYT982430 HIO982089:HIP982430 HSK982089:HSL982430 ICG982089:ICH982430 IMC982089:IMD982430 IVY982089:IVZ982430 JFU982089:JFV982430 JPQ982089:JPR982430 JZM982089:JZN982430 KJI982089:KJJ982430 KTE982089:KTF982430 LDA982089:LDB982430 LMW982089:LMX982430 LWS982089:LWT982430 MGO982089:MGP982430 MQK982089:MQL982430 NAG982089:NAH982430 NKC982089:NKD982430 NTY982089:NTZ982430 ODU982089:ODV982430 ONQ982089:ONR982430 OXM982089:OXN982430 PHI982089:PHJ982430 PRE982089:PRF982430 QBA982089:QBB982430 QKW982089:QKX982430 QUS982089:QUT982430 REO982089:REP982430 ROK982089:ROL982430 RYG982089:RYH982430 SIC982089:SID982430 SRY982089:SRZ982430 TBU982089:TBV982430 TLQ982089:TLR982430 TVM982089:TVN982430 UFI982089:UFJ982430 UPE982089:UPF982430 UZA982089:UZB982430 VIW982089:VIX982430 VSS982089:VST982430 WCO982089:WCP982430 WMK982089:WML982430 WWG982089:WWH982430">
      <formula1>балл1</formula1>
    </dataValidation>
    <dataValidation allowBlank="1" showErrorMessage="1" sqref="A4 IW4 SS4 ACO4 AMK4 AWG4 BGC4 BPY4 BZU4 CJQ4 CTM4 DDI4 DNE4 DXA4 EGW4 EQS4 FAO4 FKK4 FUG4 GEC4 GNY4 GXU4 HHQ4 HRM4 IBI4 ILE4 IVA4 JEW4 JOS4 JYO4 KIK4 KSG4 LCC4 LLY4 LVU4 MFQ4 MPM4 MZI4 NJE4 NTA4 OCW4 OMS4 OWO4 PGK4 PQG4 QAC4 QJY4 QTU4 RDQ4 RNM4 RXI4 SHE4 SRA4 TAW4 TKS4 TUO4 UEK4 UOG4 UYC4 VHY4 VRU4 WBQ4 WLM4 WVI4 A64585 IW64585 SS64585 ACO64585 AMK64585 AWG64585 BGC64585 BPY64585 BZU64585 CJQ64585 CTM64585 DDI64585 DNE64585 DXA64585 EGW64585 EQS64585 FAO64585 FKK64585 FUG64585 GEC64585 GNY64585 GXU64585 HHQ64585 HRM64585 IBI64585 ILE64585 IVA64585 JEW64585 JOS64585 JYO64585 KIK64585 KSG64585 LCC64585 LLY64585 LVU64585 MFQ64585 MPM64585 MZI64585 NJE64585 NTA64585 OCW64585 OMS64585 OWO64585 PGK64585 PQG64585 QAC64585 QJY64585 QTU64585 RDQ64585 RNM64585 RXI64585 SHE64585 SRA64585 TAW64585 TKS64585 TUO64585 UEK64585 UOG64585 UYC64585 VHY64585 VRU64585 WBQ64585 WLM64585 WVI64585 A130121 IW130121 SS130121 ACO130121 AMK130121 AWG130121 BGC130121 BPY130121 BZU130121 CJQ130121 CTM130121 DDI130121 DNE130121 DXA130121 EGW130121 EQS130121 FAO130121 FKK130121 FUG130121 GEC130121 GNY130121 GXU130121 HHQ130121 HRM130121 IBI130121 ILE130121 IVA130121 JEW130121 JOS130121 JYO130121 KIK130121 KSG130121 LCC130121 LLY130121 LVU130121 MFQ130121 MPM130121 MZI130121 NJE130121 NTA130121 OCW130121 OMS130121 OWO130121 PGK130121 PQG130121 QAC130121 QJY130121 QTU130121 RDQ130121 RNM130121 RXI130121 SHE130121 SRA130121 TAW130121 TKS130121 TUO130121 UEK130121 UOG130121 UYC130121 VHY130121 VRU130121 WBQ130121 WLM130121 WVI130121 A195657 IW195657 SS195657 ACO195657 AMK195657 AWG195657 BGC195657 BPY195657 BZU195657 CJQ195657 CTM195657 DDI195657 DNE195657 DXA195657 EGW195657 EQS195657 FAO195657 FKK195657 FUG195657 GEC195657 GNY195657 GXU195657 HHQ195657 HRM195657 IBI195657 ILE195657 IVA195657 JEW195657 JOS195657 JYO195657 KIK195657 KSG195657 LCC195657 LLY195657 LVU195657 MFQ195657 MPM195657 MZI195657 NJE195657 NTA195657 OCW195657 OMS195657 OWO195657 PGK195657 PQG195657 QAC195657 QJY195657 QTU195657 RDQ195657 RNM195657 RXI195657 SHE195657 SRA195657 TAW195657 TKS195657 TUO195657 UEK195657 UOG195657 UYC195657 VHY195657 VRU195657 WBQ195657 WLM195657 WVI195657 A261193 IW261193 SS261193 ACO261193 AMK261193 AWG261193 BGC261193 BPY261193 BZU261193 CJQ261193 CTM261193 DDI261193 DNE261193 DXA261193 EGW261193 EQS261193 FAO261193 FKK261193 FUG261193 GEC261193 GNY261193 GXU261193 HHQ261193 HRM261193 IBI261193 ILE261193 IVA261193 JEW261193 JOS261193 JYO261193 KIK261193 KSG261193 LCC261193 LLY261193 LVU261193 MFQ261193 MPM261193 MZI261193 NJE261193 NTA261193 OCW261193 OMS261193 OWO261193 PGK261193 PQG261193 QAC261193 QJY261193 QTU261193 RDQ261193 RNM261193 RXI261193 SHE261193 SRA261193 TAW261193 TKS261193 TUO261193 UEK261193 UOG261193 UYC261193 VHY261193 VRU261193 WBQ261193 WLM261193 WVI261193 A326729 IW326729 SS326729 ACO326729 AMK326729 AWG326729 BGC326729 BPY326729 BZU326729 CJQ326729 CTM326729 DDI326729 DNE326729 DXA326729 EGW326729 EQS326729 FAO326729 FKK326729 FUG326729 GEC326729 GNY326729 GXU326729 HHQ326729 HRM326729 IBI326729 ILE326729 IVA326729 JEW326729 JOS326729 JYO326729 KIK326729 KSG326729 LCC326729 LLY326729 LVU326729 MFQ326729 MPM326729 MZI326729 NJE326729 NTA326729 OCW326729 OMS326729 OWO326729 PGK326729 PQG326729 QAC326729 QJY326729 QTU326729 RDQ326729 RNM326729 RXI326729 SHE326729 SRA326729 TAW326729 TKS326729 TUO326729 UEK326729 UOG326729 UYC326729 VHY326729 VRU326729 WBQ326729 WLM326729 WVI326729 A392265 IW392265 SS392265 ACO392265 AMK392265 AWG392265 BGC392265 BPY392265 BZU392265 CJQ392265 CTM392265 DDI392265 DNE392265 DXA392265 EGW392265 EQS392265 FAO392265 FKK392265 FUG392265 GEC392265 GNY392265 GXU392265 HHQ392265 HRM392265 IBI392265 ILE392265 IVA392265 JEW392265 JOS392265 JYO392265 KIK392265 KSG392265 LCC392265 LLY392265 LVU392265 MFQ392265 MPM392265 MZI392265 NJE392265 NTA392265 OCW392265 OMS392265 OWO392265 PGK392265 PQG392265 QAC392265 QJY392265 QTU392265 RDQ392265 RNM392265 RXI392265 SHE392265 SRA392265 TAW392265 TKS392265 TUO392265 UEK392265 UOG392265 UYC392265 VHY392265 VRU392265 WBQ392265 WLM392265 WVI392265 A457801 IW457801 SS457801 ACO457801 AMK457801 AWG457801 BGC457801 BPY457801 BZU457801 CJQ457801 CTM457801 DDI457801 DNE457801 DXA457801 EGW457801 EQS457801 FAO457801 FKK457801 FUG457801 GEC457801 GNY457801 GXU457801 HHQ457801 HRM457801 IBI457801 ILE457801 IVA457801 JEW457801 JOS457801 JYO457801 KIK457801 KSG457801 LCC457801 LLY457801 LVU457801 MFQ457801 MPM457801 MZI457801 NJE457801 NTA457801 OCW457801 OMS457801 OWO457801 PGK457801 PQG457801 QAC457801 QJY457801 QTU457801 RDQ457801 RNM457801 RXI457801 SHE457801 SRA457801 TAW457801 TKS457801 TUO457801 UEK457801 UOG457801 UYC457801 VHY457801 VRU457801 WBQ457801 WLM457801 WVI457801 A523337 IW523337 SS523337 ACO523337 AMK523337 AWG523337 BGC523337 BPY523337 BZU523337 CJQ523337 CTM523337 DDI523337 DNE523337 DXA523337 EGW523337 EQS523337 FAO523337 FKK523337 FUG523337 GEC523337 GNY523337 GXU523337 HHQ523337 HRM523337 IBI523337 ILE523337 IVA523337 JEW523337 JOS523337 JYO523337 KIK523337 KSG523337 LCC523337 LLY523337 LVU523337 MFQ523337 MPM523337 MZI523337 NJE523337 NTA523337 OCW523337 OMS523337 OWO523337 PGK523337 PQG523337 QAC523337 QJY523337 QTU523337 RDQ523337 RNM523337 RXI523337 SHE523337 SRA523337 TAW523337 TKS523337 TUO523337 UEK523337 UOG523337 UYC523337 VHY523337 VRU523337 WBQ523337 WLM523337 WVI523337 A588873 IW588873 SS588873 ACO588873 AMK588873 AWG588873 BGC588873 BPY588873 BZU588873 CJQ588873 CTM588873 DDI588873 DNE588873 DXA588873 EGW588873 EQS588873 FAO588873 FKK588873 FUG588873 GEC588873 GNY588873 GXU588873 HHQ588873 HRM588873 IBI588873 ILE588873 IVA588873 JEW588873 JOS588873 JYO588873 KIK588873 KSG588873 LCC588873 LLY588873 LVU588873 MFQ588873 MPM588873 MZI588873 NJE588873 NTA588873 OCW588873 OMS588873 OWO588873 PGK588873 PQG588873 QAC588873 QJY588873 QTU588873 RDQ588873 RNM588873 RXI588873 SHE588873 SRA588873 TAW588873 TKS588873 TUO588873 UEK588873 UOG588873 UYC588873 VHY588873 VRU588873 WBQ588873 WLM588873 WVI588873 A654409 IW654409 SS654409 ACO654409 AMK654409 AWG654409 BGC654409 BPY654409 BZU654409 CJQ654409 CTM654409 DDI654409 DNE654409 DXA654409 EGW654409 EQS654409 FAO654409 FKK654409 FUG654409 GEC654409 GNY654409 GXU654409 HHQ654409 HRM654409 IBI654409 ILE654409 IVA654409 JEW654409 JOS654409 JYO654409 KIK654409 KSG654409 LCC654409 LLY654409 LVU654409 MFQ654409 MPM654409 MZI654409 NJE654409 NTA654409 OCW654409 OMS654409 OWO654409 PGK654409 PQG654409 QAC654409 QJY654409 QTU654409 RDQ654409 RNM654409 RXI654409 SHE654409 SRA654409 TAW654409 TKS654409 TUO654409 UEK654409 UOG654409 UYC654409 VHY654409 VRU654409 WBQ654409 WLM654409 WVI654409 A719945 IW719945 SS719945 ACO719945 AMK719945 AWG719945 BGC719945 BPY719945 BZU719945 CJQ719945 CTM719945 DDI719945 DNE719945 DXA719945 EGW719945 EQS719945 FAO719945 FKK719945 FUG719945 GEC719945 GNY719945 GXU719945 HHQ719945 HRM719945 IBI719945 ILE719945 IVA719945 JEW719945 JOS719945 JYO719945 KIK719945 KSG719945 LCC719945 LLY719945 LVU719945 MFQ719945 MPM719945 MZI719945 NJE719945 NTA719945 OCW719945 OMS719945 OWO719945 PGK719945 PQG719945 QAC719945 QJY719945 QTU719945 RDQ719945 RNM719945 RXI719945 SHE719945 SRA719945 TAW719945 TKS719945 TUO719945 UEK719945 UOG719945 UYC719945 VHY719945 VRU719945 WBQ719945 WLM719945 WVI719945 A785481 IW785481 SS785481 ACO785481 AMK785481 AWG785481 BGC785481 BPY785481 BZU785481 CJQ785481 CTM785481 DDI785481 DNE785481 DXA785481 EGW785481 EQS785481 FAO785481 FKK785481 FUG785481 GEC785481 GNY785481 GXU785481 HHQ785481 HRM785481 IBI785481 ILE785481 IVA785481 JEW785481 JOS785481 JYO785481 KIK785481 KSG785481 LCC785481 LLY785481 LVU785481 MFQ785481 MPM785481 MZI785481 NJE785481 NTA785481 OCW785481 OMS785481 OWO785481 PGK785481 PQG785481 QAC785481 QJY785481 QTU785481 RDQ785481 RNM785481 RXI785481 SHE785481 SRA785481 TAW785481 TKS785481 TUO785481 UEK785481 UOG785481 UYC785481 VHY785481 VRU785481 WBQ785481 WLM785481 WVI785481 A851017 IW851017 SS851017 ACO851017 AMK851017 AWG851017 BGC851017 BPY851017 BZU851017 CJQ851017 CTM851017 DDI851017 DNE851017 DXA851017 EGW851017 EQS851017 FAO851017 FKK851017 FUG851017 GEC851017 GNY851017 GXU851017 HHQ851017 HRM851017 IBI851017 ILE851017 IVA851017 JEW851017 JOS851017 JYO851017 KIK851017 KSG851017 LCC851017 LLY851017 LVU851017 MFQ851017 MPM851017 MZI851017 NJE851017 NTA851017 OCW851017 OMS851017 OWO851017 PGK851017 PQG851017 QAC851017 QJY851017 QTU851017 RDQ851017 RNM851017 RXI851017 SHE851017 SRA851017 TAW851017 TKS851017 TUO851017 UEK851017 UOG851017 UYC851017 VHY851017 VRU851017 WBQ851017 WLM851017 WVI851017 A916553 IW916553 SS916553 ACO916553 AMK916553 AWG916553 BGC916553 BPY916553 BZU916553 CJQ916553 CTM916553 DDI916553 DNE916553 DXA916553 EGW916553 EQS916553 FAO916553 FKK916553 FUG916553 GEC916553 GNY916553 GXU916553 HHQ916553 HRM916553 IBI916553 ILE916553 IVA916553 JEW916553 JOS916553 JYO916553 KIK916553 KSG916553 LCC916553 LLY916553 LVU916553 MFQ916553 MPM916553 MZI916553 NJE916553 NTA916553 OCW916553 OMS916553 OWO916553 PGK916553 PQG916553 QAC916553 QJY916553 QTU916553 RDQ916553 RNM916553 RXI916553 SHE916553 SRA916553 TAW916553 TKS916553 TUO916553 UEK916553 UOG916553 UYC916553 VHY916553 VRU916553 WBQ916553 WLM916553 WVI916553 A982089 IW982089 SS982089 ACO982089 AMK982089 AWG982089 BGC982089 BPY982089 BZU982089 CJQ982089 CTM982089 DDI982089 DNE982089 DXA982089 EGW982089 EQS982089 FAO982089 FKK982089 FUG982089 GEC982089 GNY982089 GXU982089 HHQ982089 HRM982089 IBI982089 ILE982089 IVA982089 JEW982089 JOS982089 JYO982089 KIK982089 KSG982089 LCC982089 LLY982089 LVU982089 MFQ982089 MPM982089 MZI982089 NJE982089 NTA982089 OCW982089 OMS982089 OWO982089 PGK982089 PQG982089 QAC982089 QJY982089 QTU982089 RDQ982089 RNM982089 RXI982089 SHE982089 SRA982089 TAW982089 TKS982089 TUO982089 UEK982089 UOG982089 UYC982089 VHY982089 VRU982089 WBQ982089 WLM982089 WVI982089 E4:G43 JA4:JC43 SW4:SY43 ACS4:ACU43 AMO4:AMQ43 AWK4:AWM43 BGG4:BGI43 BQC4:BQE43 BZY4:CAA43 CJU4:CJW43 CTQ4:CTS43 DDM4:DDO43 DNI4:DNK43 DXE4:DXG43 EHA4:EHC43 EQW4:EQY43 FAS4:FAU43 FKO4:FKQ43 FUK4:FUM43 GEG4:GEI43 GOC4:GOE43 GXY4:GYA43 HHU4:HHW43 HRQ4:HRS43 IBM4:IBO43 ILI4:ILK43 IVE4:IVG43 JFA4:JFC43 JOW4:JOY43 JYS4:JYU43 KIO4:KIQ43 KSK4:KSM43 LCG4:LCI43 LMC4:LME43 LVY4:LWA43 MFU4:MFW43 MPQ4:MPS43 MZM4:MZO43 NJI4:NJK43 NTE4:NTG43 ODA4:ODC43 OMW4:OMY43 OWS4:OWU43 PGO4:PGQ43 PQK4:PQM43 QAG4:QAI43 QKC4:QKE43 QTY4:QUA43 RDU4:RDW43 RNQ4:RNS43 RXM4:RXO43 SHI4:SHK43 SRE4:SRG43 TBA4:TBC43 TKW4:TKY43 TUS4:TUU43 UEO4:UEQ43 UOK4:UOM43 UYG4:UYI43 VIC4:VIE43 VRY4:VSA43 WBU4:WBW43 WLQ4:WLS43 WVM4:WVO43 E64585:G64926 JA64585:JC64926 SW64585:SY64926 ACS64585:ACU64926 AMO64585:AMQ64926 AWK64585:AWM64926 BGG64585:BGI64926 BQC64585:BQE64926 BZY64585:CAA64926 CJU64585:CJW64926 CTQ64585:CTS64926 DDM64585:DDO64926 DNI64585:DNK64926 DXE64585:DXG64926 EHA64585:EHC64926 EQW64585:EQY64926 FAS64585:FAU64926 FKO64585:FKQ64926 FUK64585:FUM64926 GEG64585:GEI64926 GOC64585:GOE64926 GXY64585:GYA64926 HHU64585:HHW64926 HRQ64585:HRS64926 IBM64585:IBO64926 ILI64585:ILK64926 IVE64585:IVG64926 JFA64585:JFC64926 JOW64585:JOY64926 JYS64585:JYU64926 KIO64585:KIQ64926 KSK64585:KSM64926 LCG64585:LCI64926 LMC64585:LME64926 LVY64585:LWA64926 MFU64585:MFW64926 MPQ64585:MPS64926 MZM64585:MZO64926 NJI64585:NJK64926 NTE64585:NTG64926 ODA64585:ODC64926 OMW64585:OMY64926 OWS64585:OWU64926 PGO64585:PGQ64926 PQK64585:PQM64926 QAG64585:QAI64926 QKC64585:QKE64926 QTY64585:QUA64926 RDU64585:RDW64926 RNQ64585:RNS64926 RXM64585:RXO64926 SHI64585:SHK64926 SRE64585:SRG64926 TBA64585:TBC64926 TKW64585:TKY64926 TUS64585:TUU64926 UEO64585:UEQ64926 UOK64585:UOM64926 UYG64585:UYI64926 VIC64585:VIE64926 VRY64585:VSA64926 WBU64585:WBW64926 WLQ64585:WLS64926 WVM64585:WVO64926 E130121:G130462 JA130121:JC130462 SW130121:SY130462 ACS130121:ACU130462 AMO130121:AMQ130462 AWK130121:AWM130462 BGG130121:BGI130462 BQC130121:BQE130462 BZY130121:CAA130462 CJU130121:CJW130462 CTQ130121:CTS130462 DDM130121:DDO130462 DNI130121:DNK130462 DXE130121:DXG130462 EHA130121:EHC130462 EQW130121:EQY130462 FAS130121:FAU130462 FKO130121:FKQ130462 FUK130121:FUM130462 GEG130121:GEI130462 GOC130121:GOE130462 GXY130121:GYA130462 HHU130121:HHW130462 HRQ130121:HRS130462 IBM130121:IBO130462 ILI130121:ILK130462 IVE130121:IVG130462 JFA130121:JFC130462 JOW130121:JOY130462 JYS130121:JYU130462 KIO130121:KIQ130462 KSK130121:KSM130462 LCG130121:LCI130462 LMC130121:LME130462 LVY130121:LWA130462 MFU130121:MFW130462 MPQ130121:MPS130462 MZM130121:MZO130462 NJI130121:NJK130462 NTE130121:NTG130462 ODA130121:ODC130462 OMW130121:OMY130462 OWS130121:OWU130462 PGO130121:PGQ130462 PQK130121:PQM130462 QAG130121:QAI130462 QKC130121:QKE130462 QTY130121:QUA130462 RDU130121:RDW130462 RNQ130121:RNS130462 RXM130121:RXO130462 SHI130121:SHK130462 SRE130121:SRG130462 TBA130121:TBC130462 TKW130121:TKY130462 TUS130121:TUU130462 UEO130121:UEQ130462 UOK130121:UOM130462 UYG130121:UYI130462 VIC130121:VIE130462 VRY130121:VSA130462 WBU130121:WBW130462 WLQ130121:WLS130462 WVM130121:WVO130462 E195657:G195998 JA195657:JC195998 SW195657:SY195998 ACS195657:ACU195998 AMO195657:AMQ195998 AWK195657:AWM195998 BGG195657:BGI195998 BQC195657:BQE195998 BZY195657:CAA195998 CJU195657:CJW195998 CTQ195657:CTS195998 DDM195657:DDO195998 DNI195657:DNK195998 DXE195657:DXG195998 EHA195657:EHC195998 EQW195657:EQY195998 FAS195657:FAU195998 FKO195657:FKQ195998 FUK195657:FUM195998 GEG195657:GEI195998 GOC195657:GOE195998 GXY195657:GYA195998 HHU195657:HHW195998 HRQ195657:HRS195998 IBM195657:IBO195998 ILI195657:ILK195998 IVE195657:IVG195998 JFA195657:JFC195998 JOW195657:JOY195998 JYS195657:JYU195998 KIO195657:KIQ195998 KSK195657:KSM195998 LCG195657:LCI195998 LMC195657:LME195998 LVY195657:LWA195998 MFU195657:MFW195998 MPQ195657:MPS195998 MZM195657:MZO195998 NJI195657:NJK195998 NTE195657:NTG195998 ODA195657:ODC195998 OMW195657:OMY195998 OWS195657:OWU195998 PGO195657:PGQ195998 PQK195657:PQM195998 QAG195657:QAI195998 QKC195657:QKE195998 QTY195657:QUA195998 RDU195657:RDW195998 RNQ195657:RNS195998 RXM195657:RXO195998 SHI195657:SHK195998 SRE195657:SRG195998 TBA195657:TBC195998 TKW195657:TKY195998 TUS195657:TUU195998 UEO195657:UEQ195998 UOK195657:UOM195998 UYG195657:UYI195998 VIC195657:VIE195998 VRY195657:VSA195998 WBU195657:WBW195998 WLQ195657:WLS195998 WVM195657:WVO195998 E261193:G261534 JA261193:JC261534 SW261193:SY261534 ACS261193:ACU261534 AMO261193:AMQ261534 AWK261193:AWM261534 BGG261193:BGI261534 BQC261193:BQE261534 BZY261193:CAA261534 CJU261193:CJW261534 CTQ261193:CTS261534 DDM261193:DDO261534 DNI261193:DNK261534 DXE261193:DXG261534 EHA261193:EHC261534 EQW261193:EQY261534 FAS261193:FAU261534 FKO261193:FKQ261534 FUK261193:FUM261534 GEG261193:GEI261534 GOC261193:GOE261534 GXY261193:GYA261534 HHU261193:HHW261534 HRQ261193:HRS261534 IBM261193:IBO261534 ILI261193:ILK261534 IVE261193:IVG261534 JFA261193:JFC261534 JOW261193:JOY261534 JYS261193:JYU261534 KIO261193:KIQ261534 KSK261193:KSM261534 LCG261193:LCI261534 LMC261193:LME261534 LVY261193:LWA261534 MFU261193:MFW261534 MPQ261193:MPS261534 MZM261193:MZO261534 NJI261193:NJK261534 NTE261193:NTG261534 ODA261193:ODC261534 OMW261193:OMY261534 OWS261193:OWU261534 PGO261193:PGQ261534 PQK261193:PQM261534 QAG261193:QAI261534 QKC261193:QKE261534 QTY261193:QUA261534 RDU261193:RDW261534 RNQ261193:RNS261534 RXM261193:RXO261534 SHI261193:SHK261534 SRE261193:SRG261534 TBA261193:TBC261534 TKW261193:TKY261534 TUS261193:TUU261534 UEO261193:UEQ261534 UOK261193:UOM261534 UYG261193:UYI261534 VIC261193:VIE261534 VRY261193:VSA261534 WBU261193:WBW261534 WLQ261193:WLS261534 WVM261193:WVO261534 E326729:G327070 JA326729:JC327070 SW326729:SY327070 ACS326729:ACU327070 AMO326729:AMQ327070 AWK326729:AWM327070 BGG326729:BGI327070 BQC326729:BQE327070 BZY326729:CAA327070 CJU326729:CJW327070 CTQ326729:CTS327070 DDM326729:DDO327070 DNI326729:DNK327070 DXE326729:DXG327070 EHA326729:EHC327070 EQW326729:EQY327070 FAS326729:FAU327070 FKO326729:FKQ327070 FUK326729:FUM327070 GEG326729:GEI327070 GOC326729:GOE327070 GXY326729:GYA327070 HHU326729:HHW327070 HRQ326729:HRS327070 IBM326729:IBO327070 ILI326729:ILK327070 IVE326729:IVG327070 JFA326729:JFC327070 JOW326729:JOY327070 JYS326729:JYU327070 KIO326729:KIQ327070 KSK326729:KSM327070 LCG326729:LCI327070 LMC326729:LME327070 LVY326729:LWA327070 MFU326729:MFW327070 MPQ326729:MPS327070 MZM326729:MZO327070 NJI326729:NJK327070 NTE326729:NTG327070 ODA326729:ODC327070 OMW326729:OMY327070 OWS326729:OWU327070 PGO326729:PGQ327070 PQK326729:PQM327070 QAG326729:QAI327070 QKC326729:QKE327070 QTY326729:QUA327070 RDU326729:RDW327070 RNQ326729:RNS327070 RXM326729:RXO327070 SHI326729:SHK327070 SRE326729:SRG327070 TBA326729:TBC327070 TKW326729:TKY327070 TUS326729:TUU327070 UEO326729:UEQ327070 UOK326729:UOM327070 UYG326729:UYI327070 VIC326729:VIE327070 VRY326729:VSA327070 WBU326729:WBW327070 WLQ326729:WLS327070 WVM326729:WVO327070 E392265:G392606 JA392265:JC392606 SW392265:SY392606 ACS392265:ACU392606 AMO392265:AMQ392606 AWK392265:AWM392606 BGG392265:BGI392606 BQC392265:BQE392606 BZY392265:CAA392606 CJU392265:CJW392606 CTQ392265:CTS392606 DDM392265:DDO392606 DNI392265:DNK392606 DXE392265:DXG392606 EHA392265:EHC392606 EQW392265:EQY392606 FAS392265:FAU392606 FKO392265:FKQ392606 FUK392265:FUM392606 GEG392265:GEI392606 GOC392265:GOE392606 GXY392265:GYA392606 HHU392265:HHW392606 HRQ392265:HRS392606 IBM392265:IBO392606 ILI392265:ILK392606 IVE392265:IVG392606 JFA392265:JFC392606 JOW392265:JOY392606 JYS392265:JYU392606 KIO392265:KIQ392606 KSK392265:KSM392606 LCG392265:LCI392606 LMC392265:LME392606 LVY392265:LWA392606 MFU392265:MFW392606 MPQ392265:MPS392606 MZM392265:MZO392606 NJI392265:NJK392606 NTE392265:NTG392606 ODA392265:ODC392606 OMW392265:OMY392606 OWS392265:OWU392606 PGO392265:PGQ392606 PQK392265:PQM392606 QAG392265:QAI392606 QKC392265:QKE392606 QTY392265:QUA392606 RDU392265:RDW392606 RNQ392265:RNS392606 RXM392265:RXO392606 SHI392265:SHK392606 SRE392265:SRG392606 TBA392265:TBC392606 TKW392265:TKY392606 TUS392265:TUU392606 UEO392265:UEQ392606 UOK392265:UOM392606 UYG392265:UYI392606 VIC392265:VIE392606 VRY392265:VSA392606 WBU392265:WBW392606 WLQ392265:WLS392606 WVM392265:WVO392606 E457801:G458142 JA457801:JC458142 SW457801:SY458142 ACS457801:ACU458142 AMO457801:AMQ458142 AWK457801:AWM458142 BGG457801:BGI458142 BQC457801:BQE458142 BZY457801:CAA458142 CJU457801:CJW458142 CTQ457801:CTS458142 DDM457801:DDO458142 DNI457801:DNK458142 DXE457801:DXG458142 EHA457801:EHC458142 EQW457801:EQY458142 FAS457801:FAU458142 FKO457801:FKQ458142 FUK457801:FUM458142 GEG457801:GEI458142 GOC457801:GOE458142 GXY457801:GYA458142 HHU457801:HHW458142 HRQ457801:HRS458142 IBM457801:IBO458142 ILI457801:ILK458142 IVE457801:IVG458142 JFA457801:JFC458142 JOW457801:JOY458142 JYS457801:JYU458142 KIO457801:KIQ458142 KSK457801:KSM458142 LCG457801:LCI458142 LMC457801:LME458142 LVY457801:LWA458142 MFU457801:MFW458142 MPQ457801:MPS458142 MZM457801:MZO458142 NJI457801:NJK458142 NTE457801:NTG458142 ODA457801:ODC458142 OMW457801:OMY458142 OWS457801:OWU458142 PGO457801:PGQ458142 PQK457801:PQM458142 QAG457801:QAI458142 QKC457801:QKE458142 QTY457801:QUA458142 RDU457801:RDW458142 RNQ457801:RNS458142 RXM457801:RXO458142 SHI457801:SHK458142 SRE457801:SRG458142 TBA457801:TBC458142 TKW457801:TKY458142 TUS457801:TUU458142 UEO457801:UEQ458142 UOK457801:UOM458142 UYG457801:UYI458142 VIC457801:VIE458142 VRY457801:VSA458142 WBU457801:WBW458142 WLQ457801:WLS458142 WVM457801:WVO458142 E523337:G523678 JA523337:JC523678 SW523337:SY523678 ACS523337:ACU523678 AMO523337:AMQ523678 AWK523337:AWM523678 BGG523337:BGI523678 BQC523337:BQE523678 BZY523337:CAA523678 CJU523337:CJW523678 CTQ523337:CTS523678 DDM523337:DDO523678 DNI523337:DNK523678 DXE523337:DXG523678 EHA523337:EHC523678 EQW523337:EQY523678 FAS523337:FAU523678 FKO523337:FKQ523678 FUK523337:FUM523678 GEG523337:GEI523678 GOC523337:GOE523678 GXY523337:GYA523678 HHU523337:HHW523678 HRQ523337:HRS523678 IBM523337:IBO523678 ILI523337:ILK523678 IVE523337:IVG523678 JFA523337:JFC523678 JOW523337:JOY523678 JYS523337:JYU523678 KIO523337:KIQ523678 KSK523337:KSM523678 LCG523337:LCI523678 LMC523337:LME523678 LVY523337:LWA523678 MFU523337:MFW523678 MPQ523337:MPS523678 MZM523337:MZO523678 NJI523337:NJK523678 NTE523337:NTG523678 ODA523337:ODC523678 OMW523337:OMY523678 OWS523337:OWU523678 PGO523337:PGQ523678 PQK523337:PQM523678 QAG523337:QAI523678 QKC523337:QKE523678 QTY523337:QUA523678 RDU523337:RDW523678 RNQ523337:RNS523678 RXM523337:RXO523678 SHI523337:SHK523678 SRE523337:SRG523678 TBA523337:TBC523678 TKW523337:TKY523678 TUS523337:TUU523678 UEO523337:UEQ523678 UOK523337:UOM523678 UYG523337:UYI523678 VIC523337:VIE523678 VRY523337:VSA523678 WBU523337:WBW523678 WLQ523337:WLS523678 WVM523337:WVO523678 E588873:G589214 JA588873:JC589214 SW588873:SY589214 ACS588873:ACU589214 AMO588873:AMQ589214 AWK588873:AWM589214 BGG588873:BGI589214 BQC588873:BQE589214 BZY588873:CAA589214 CJU588873:CJW589214 CTQ588873:CTS589214 DDM588873:DDO589214 DNI588873:DNK589214 DXE588873:DXG589214 EHA588873:EHC589214 EQW588873:EQY589214 FAS588873:FAU589214 FKO588873:FKQ589214 FUK588873:FUM589214 GEG588873:GEI589214 GOC588873:GOE589214 GXY588873:GYA589214 HHU588873:HHW589214 HRQ588873:HRS589214 IBM588873:IBO589214 ILI588873:ILK589214 IVE588873:IVG589214 JFA588873:JFC589214 JOW588873:JOY589214 JYS588873:JYU589214 KIO588873:KIQ589214 KSK588873:KSM589214 LCG588873:LCI589214 LMC588873:LME589214 LVY588873:LWA589214 MFU588873:MFW589214 MPQ588873:MPS589214 MZM588873:MZO589214 NJI588873:NJK589214 NTE588873:NTG589214 ODA588873:ODC589214 OMW588873:OMY589214 OWS588873:OWU589214 PGO588873:PGQ589214 PQK588873:PQM589214 QAG588873:QAI589214 QKC588873:QKE589214 QTY588873:QUA589214 RDU588873:RDW589214 RNQ588873:RNS589214 RXM588873:RXO589214 SHI588873:SHK589214 SRE588873:SRG589214 TBA588873:TBC589214 TKW588873:TKY589214 TUS588873:TUU589214 UEO588873:UEQ589214 UOK588873:UOM589214 UYG588873:UYI589214 VIC588873:VIE589214 VRY588873:VSA589214 WBU588873:WBW589214 WLQ588873:WLS589214 WVM588873:WVO589214 E654409:G654750 JA654409:JC654750 SW654409:SY654750 ACS654409:ACU654750 AMO654409:AMQ654750 AWK654409:AWM654750 BGG654409:BGI654750 BQC654409:BQE654750 BZY654409:CAA654750 CJU654409:CJW654750 CTQ654409:CTS654750 DDM654409:DDO654750 DNI654409:DNK654750 DXE654409:DXG654750 EHA654409:EHC654750 EQW654409:EQY654750 FAS654409:FAU654750 FKO654409:FKQ654750 FUK654409:FUM654750 GEG654409:GEI654750 GOC654409:GOE654750 GXY654409:GYA654750 HHU654409:HHW654750 HRQ654409:HRS654750 IBM654409:IBO654750 ILI654409:ILK654750 IVE654409:IVG654750 JFA654409:JFC654750 JOW654409:JOY654750 JYS654409:JYU654750 KIO654409:KIQ654750 KSK654409:KSM654750 LCG654409:LCI654750 LMC654409:LME654750 LVY654409:LWA654750 MFU654409:MFW654750 MPQ654409:MPS654750 MZM654409:MZO654750 NJI654409:NJK654750 NTE654409:NTG654750 ODA654409:ODC654750 OMW654409:OMY654750 OWS654409:OWU654750 PGO654409:PGQ654750 PQK654409:PQM654750 QAG654409:QAI654750 QKC654409:QKE654750 QTY654409:QUA654750 RDU654409:RDW654750 RNQ654409:RNS654750 RXM654409:RXO654750 SHI654409:SHK654750 SRE654409:SRG654750 TBA654409:TBC654750 TKW654409:TKY654750 TUS654409:TUU654750 UEO654409:UEQ654750 UOK654409:UOM654750 UYG654409:UYI654750 VIC654409:VIE654750 VRY654409:VSA654750 WBU654409:WBW654750 WLQ654409:WLS654750 WVM654409:WVO654750 E719945:G720286 JA719945:JC720286 SW719945:SY720286 ACS719945:ACU720286 AMO719945:AMQ720286 AWK719945:AWM720286 BGG719945:BGI720286 BQC719945:BQE720286 BZY719945:CAA720286 CJU719945:CJW720286 CTQ719945:CTS720286 DDM719945:DDO720286 DNI719945:DNK720286 DXE719945:DXG720286 EHA719945:EHC720286 EQW719945:EQY720286 FAS719945:FAU720286 FKO719945:FKQ720286 FUK719945:FUM720286 GEG719945:GEI720286 GOC719945:GOE720286 GXY719945:GYA720286 HHU719945:HHW720286 HRQ719945:HRS720286 IBM719945:IBO720286 ILI719945:ILK720286 IVE719945:IVG720286 JFA719945:JFC720286 JOW719945:JOY720286 JYS719945:JYU720286 KIO719945:KIQ720286 KSK719945:KSM720286 LCG719945:LCI720286 LMC719945:LME720286 LVY719945:LWA720286 MFU719945:MFW720286 MPQ719945:MPS720286 MZM719945:MZO720286 NJI719945:NJK720286 NTE719945:NTG720286 ODA719945:ODC720286 OMW719945:OMY720286 OWS719945:OWU720286 PGO719945:PGQ720286 PQK719945:PQM720286 QAG719945:QAI720286 QKC719945:QKE720286 QTY719945:QUA720286 RDU719945:RDW720286 RNQ719945:RNS720286 RXM719945:RXO720286 SHI719945:SHK720286 SRE719945:SRG720286 TBA719945:TBC720286 TKW719945:TKY720286 TUS719945:TUU720286 UEO719945:UEQ720286 UOK719945:UOM720286 UYG719945:UYI720286 VIC719945:VIE720286 VRY719945:VSA720286 WBU719945:WBW720286 WLQ719945:WLS720286 WVM719945:WVO720286 E785481:G785822 JA785481:JC785822 SW785481:SY785822 ACS785481:ACU785822 AMO785481:AMQ785822 AWK785481:AWM785822 BGG785481:BGI785822 BQC785481:BQE785822 BZY785481:CAA785822 CJU785481:CJW785822 CTQ785481:CTS785822 DDM785481:DDO785822 DNI785481:DNK785822 DXE785481:DXG785822 EHA785481:EHC785822 EQW785481:EQY785822 FAS785481:FAU785822 FKO785481:FKQ785822 FUK785481:FUM785822 GEG785481:GEI785822 GOC785481:GOE785822 GXY785481:GYA785822 HHU785481:HHW785822 HRQ785481:HRS785822 IBM785481:IBO785822 ILI785481:ILK785822 IVE785481:IVG785822 JFA785481:JFC785822 JOW785481:JOY785822 JYS785481:JYU785822 KIO785481:KIQ785822 KSK785481:KSM785822 LCG785481:LCI785822 LMC785481:LME785822 LVY785481:LWA785822 MFU785481:MFW785822 MPQ785481:MPS785822 MZM785481:MZO785822 NJI785481:NJK785822 NTE785481:NTG785822 ODA785481:ODC785822 OMW785481:OMY785822 OWS785481:OWU785822 PGO785481:PGQ785822 PQK785481:PQM785822 QAG785481:QAI785822 QKC785481:QKE785822 QTY785481:QUA785822 RDU785481:RDW785822 RNQ785481:RNS785822 RXM785481:RXO785822 SHI785481:SHK785822 SRE785481:SRG785822 TBA785481:TBC785822 TKW785481:TKY785822 TUS785481:TUU785822 UEO785481:UEQ785822 UOK785481:UOM785822 UYG785481:UYI785822 VIC785481:VIE785822 VRY785481:VSA785822 WBU785481:WBW785822 WLQ785481:WLS785822 WVM785481:WVO785822 E851017:G851358 JA851017:JC851358 SW851017:SY851358 ACS851017:ACU851358 AMO851017:AMQ851358 AWK851017:AWM851358 BGG851017:BGI851358 BQC851017:BQE851358 BZY851017:CAA851358 CJU851017:CJW851358 CTQ851017:CTS851358 DDM851017:DDO851358 DNI851017:DNK851358 DXE851017:DXG851358 EHA851017:EHC851358 EQW851017:EQY851358 FAS851017:FAU851358 FKO851017:FKQ851358 FUK851017:FUM851358 GEG851017:GEI851358 GOC851017:GOE851358 GXY851017:GYA851358 HHU851017:HHW851358 HRQ851017:HRS851358 IBM851017:IBO851358 ILI851017:ILK851358 IVE851017:IVG851358 JFA851017:JFC851358 JOW851017:JOY851358 JYS851017:JYU851358 KIO851017:KIQ851358 KSK851017:KSM851358 LCG851017:LCI851358 LMC851017:LME851358 LVY851017:LWA851358 MFU851017:MFW851358 MPQ851017:MPS851358 MZM851017:MZO851358 NJI851017:NJK851358 NTE851017:NTG851358 ODA851017:ODC851358 OMW851017:OMY851358 OWS851017:OWU851358 PGO851017:PGQ851358 PQK851017:PQM851358 QAG851017:QAI851358 QKC851017:QKE851358 QTY851017:QUA851358 RDU851017:RDW851358 RNQ851017:RNS851358 RXM851017:RXO851358 SHI851017:SHK851358 SRE851017:SRG851358 TBA851017:TBC851358 TKW851017:TKY851358 TUS851017:TUU851358 UEO851017:UEQ851358 UOK851017:UOM851358 UYG851017:UYI851358 VIC851017:VIE851358 VRY851017:VSA851358 WBU851017:WBW851358 WLQ851017:WLS851358 WVM851017:WVO851358 E916553:G916894 JA916553:JC916894 SW916553:SY916894 ACS916553:ACU916894 AMO916553:AMQ916894 AWK916553:AWM916894 BGG916553:BGI916894 BQC916553:BQE916894 BZY916553:CAA916894 CJU916553:CJW916894 CTQ916553:CTS916894 DDM916553:DDO916894 DNI916553:DNK916894 DXE916553:DXG916894 EHA916553:EHC916894 EQW916553:EQY916894 FAS916553:FAU916894 FKO916553:FKQ916894 FUK916553:FUM916894 GEG916553:GEI916894 GOC916553:GOE916894 GXY916553:GYA916894 HHU916553:HHW916894 HRQ916553:HRS916894 IBM916553:IBO916894 ILI916553:ILK916894 IVE916553:IVG916894 JFA916553:JFC916894 JOW916553:JOY916894 JYS916553:JYU916894 KIO916553:KIQ916894 KSK916553:KSM916894 LCG916553:LCI916894 LMC916553:LME916894 LVY916553:LWA916894 MFU916553:MFW916894 MPQ916553:MPS916894 MZM916553:MZO916894 NJI916553:NJK916894 NTE916553:NTG916894 ODA916553:ODC916894 OMW916553:OMY916894 OWS916553:OWU916894 PGO916553:PGQ916894 PQK916553:PQM916894 QAG916553:QAI916894 QKC916553:QKE916894 QTY916553:QUA916894 RDU916553:RDW916894 RNQ916553:RNS916894 RXM916553:RXO916894 SHI916553:SHK916894 SRE916553:SRG916894 TBA916553:TBC916894 TKW916553:TKY916894 TUS916553:TUU916894 UEO916553:UEQ916894 UOK916553:UOM916894 UYG916553:UYI916894 VIC916553:VIE916894 VRY916553:VSA916894 WBU916553:WBW916894 WLQ916553:WLS916894 WVM916553:WVO916894 E982089:G982430 JA982089:JC982430 SW982089:SY982430 ACS982089:ACU982430 AMO982089:AMQ982430 AWK982089:AWM982430 BGG982089:BGI982430 BQC982089:BQE982430 BZY982089:CAA982430 CJU982089:CJW982430 CTQ982089:CTS982430 DDM982089:DDO982430 DNI982089:DNK982430 DXE982089:DXG982430 EHA982089:EHC982430 EQW982089:EQY982430 FAS982089:FAU982430 FKO982089:FKQ982430 FUK982089:FUM982430 GEG982089:GEI982430 GOC982089:GOE982430 GXY982089:GYA982430 HHU982089:HHW982430 HRQ982089:HRS982430 IBM982089:IBO982430 ILI982089:ILK982430 IVE982089:IVG982430 JFA982089:JFC982430 JOW982089:JOY982430 JYS982089:JYU982430 KIO982089:KIQ982430 KSK982089:KSM982430 LCG982089:LCI982430 LMC982089:LME982430 LVY982089:LWA982430 MFU982089:MFW982430 MPQ982089:MPS982430 MZM982089:MZO982430 NJI982089:NJK982430 NTE982089:NTG982430 ODA982089:ODC982430 OMW982089:OMY982430 OWS982089:OWU982430 PGO982089:PGQ982430 PQK982089:PQM982430 QAG982089:QAI982430 QKC982089:QKE982430 QTY982089:QUA982430 RDU982089:RDW982430 RNQ982089:RNS982430 RXM982089:RXO982430 SHI982089:SHK982430 SRE982089:SRG982430 TBA982089:TBC982430 TKW982089:TKY982430 TUS982089:TUU982430 UEO982089:UEQ982430 UOK982089:UOM982430 UYG982089:UYI982430 VIC982089:VIE982430 VRY982089:VSA982430 WBU982089:WBW982430 WLQ982089:WLS982430 WVM982089:WVO982430"/>
    <dataValidation type="list" allowBlank="1" showInputMessage="1" showErrorMessage="1"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4585 IX64585 ST64585 ACP64585 AML64585 AWH64585 BGD64585 BPZ64585 BZV64585 CJR64585 CTN64585 DDJ64585 DNF64585 DXB64585 EGX64585 EQT64585 FAP64585 FKL64585 FUH64585 GED64585 GNZ64585 GXV64585 HHR64585 HRN64585 IBJ64585 ILF64585 IVB64585 JEX64585 JOT64585 JYP64585 KIL64585 KSH64585 LCD64585 LLZ64585 LVV64585 MFR64585 MPN64585 MZJ64585 NJF64585 NTB64585 OCX64585 OMT64585 OWP64585 PGL64585 PQH64585 QAD64585 QJZ64585 QTV64585 RDR64585 RNN64585 RXJ64585 SHF64585 SRB64585 TAX64585 TKT64585 TUP64585 UEL64585 UOH64585 UYD64585 VHZ64585 VRV64585 WBR64585 WLN64585 WVJ64585 B130121 IX130121 ST130121 ACP130121 AML130121 AWH130121 BGD130121 BPZ130121 BZV130121 CJR130121 CTN130121 DDJ130121 DNF130121 DXB130121 EGX130121 EQT130121 FAP130121 FKL130121 FUH130121 GED130121 GNZ130121 GXV130121 HHR130121 HRN130121 IBJ130121 ILF130121 IVB130121 JEX130121 JOT130121 JYP130121 KIL130121 KSH130121 LCD130121 LLZ130121 LVV130121 MFR130121 MPN130121 MZJ130121 NJF130121 NTB130121 OCX130121 OMT130121 OWP130121 PGL130121 PQH130121 QAD130121 QJZ130121 QTV130121 RDR130121 RNN130121 RXJ130121 SHF130121 SRB130121 TAX130121 TKT130121 TUP130121 UEL130121 UOH130121 UYD130121 VHZ130121 VRV130121 WBR130121 WLN130121 WVJ130121 B195657 IX195657 ST195657 ACP195657 AML195657 AWH195657 BGD195657 BPZ195657 BZV195657 CJR195657 CTN195657 DDJ195657 DNF195657 DXB195657 EGX195657 EQT195657 FAP195657 FKL195657 FUH195657 GED195657 GNZ195657 GXV195657 HHR195657 HRN195657 IBJ195657 ILF195657 IVB195657 JEX195657 JOT195657 JYP195657 KIL195657 KSH195657 LCD195657 LLZ195657 LVV195657 MFR195657 MPN195657 MZJ195657 NJF195657 NTB195657 OCX195657 OMT195657 OWP195657 PGL195657 PQH195657 QAD195657 QJZ195657 QTV195657 RDR195657 RNN195657 RXJ195657 SHF195657 SRB195657 TAX195657 TKT195657 TUP195657 UEL195657 UOH195657 UYD195657 VHZ195657 VRV195657 WBR195657 WLN195657 WVJ195657 B261193 IX261193 ST261193 ACP261193 AML261193 AWH261193 BGD261193 BPZ261193 BZV261193 CJR261193 CTN261193 DDJ261193 DNF261193 DXB261193 EGX261193 EQT261193 FAP261193 FKL261193 FUH261193 GED261193 GNZ261193 GXV261193 HHR261193 HRN261193 IBJ261193 ILF261193 IVB261193 JEX261193 JOT261193 JYP261193 KIL261193 KSH261193 LCD261193 LLZ261193 LVV261193 MFR261193 MPN261193 MZJ261193 NJF261193 NTB261193 OCX261193 OMT261193 OWP261193 PGL261193 PQH261193 QAD261193 QJZ261193 QTV261193 RDR261193 RNN261193 RXJ261193 SHF261193 SRB261193 TAX261193 TKT261193 TUP261193 UEL261193 UOH261193 UYD261193 VHZ261193 VRV261193 WBR261193 WLN261193 WVJ261193 B326729 IX326729 ST326729 ACP326729 AML326729 AWH326729 BGD326729 BPZ326729 BZV326729 CJR326729 CTN326729 DDJ326729 DNF326729 DXB326729 EGX326729 EQT326729 FAP326729 FKL326729 FUH326729 GED326729 GNZ326729 GXV326729 HHR326729 HRN326729 IBJ326729 ILF326729 IVB326729 JEX326729 JOT326729 JYP326729 KIL326729 KSH326729 LCD326729 LLZ326729 LVV326729 MFR326729 MPN326729 MZJ326729 NJF326729 NTB326729 OCX326729 OMT326729 OWP326729 PGL326729 PQH326729 QAD326729 QJZ326729 QTV326729 RDR326729 RNN326729 RXJ326729 SHF326729 SRB326729 TAX326729 TKT326729 TUP326729 UEL326729 UOH326729 UYD326729 VHZ326729 VRV326729 WBR326729 WLN326729 WVJ326729 B392265 IX392265 ST392265 ACP392265 AML392265 AWH392265 BGD392265 BPZ392265 BZV392265 CJR392265 CTN392265 DDJ392265 DNF392265 DXB392265 EGX392265 EQT392265 FAP392265 FKL392265 FUH392265 GED392265 GNZ392265 GXV392265 HHR392265 HRN392265 IBJ392265 ILF392265 IVB392265 JEX392265 JOT392265 JYP392265 KIL392265 KSH392265 LCD392265 LLZ392265 LVV392265 MFR392265 MPN392265 MZJ392265 NJF392265 NTB392265 OCX392265 OMT392265 OWP392265 PGL392265 PQH392265 QAD392265 QJZ392265 QTV392265 RDR392265 RNN392265 RXJ392265 SHF392265 SRB392265 TAX392265 TKT392265 TUP392265 UEL392265 UOH392265 UYD392265 VHZ392265 VRV392265 WBR392265 WLN392265 WVJ392265 B457801 IX457801 ST457801 ACP457801 AML457801 AWH457801 BGD457801 BPZ457801 BZV457801 CJR457801 CTN457801 DDJ457801 DNF457801 DXB457801 EGX457801 EQT457801 FAP457801 FKL457801 FUH457801 GED457801 GNZ457801 GXV457801 HHR457801 HRN457801 IBJ457801 ILF457801 IVB457801 JEX457801 JOT457801 JYP457801 KIL457801 KSH457801 LCD457801 LLZ457801 LVV457801 MFR457801 MPN457801 MZJ457801 NJF457801 NTB457801 OCX457801 OMT457801 OWP457801 PGL457801 PQH457801 QAD457801 QJZ457801 QTV457801 RDR457801 RNN457801 RXJ457801 SHF457801 SRB457801 TAX457801 TKT457801 TUP457801 UEL457801 UOH457801 UYD457801 VHZ457801 VRV457801 WBR457801 WLN457801 WVJ457801 B523337 IX523337 ST523337 ACP523337 AML523337 AWH523337 BGD523337 BPZ523337 BZV523337 CJR523337 CTN523337 DDJ523337 DNF523337 DXB523337 EGX523337 EQT523337 FAP523337 FKL523337 FUH523337 GED523337 GNZ523337 GXV523337 HHR523337 HRN523337 IBJ523337 ILF523337 IVB523337 JEX523337 JOT523337 JYP523337 KIL523337 KSH523337 LCD523337 LLZ523337 LVV523337 MFR523337 MPN523337 MZJ523337 NJF523337 NTB523337 OCX523337 OMT523337 OWP523337 PGL523337 PQH523337 QAD523337 QJZ523337 QTV523337 RDR523337 RNN523337 RXJ523337 SHF523337 SRB523337 TAX523337 TKT523337 TUP523337 UEL523337 UOH523337 UYD523337 VHZ523337 VRV523337 WBR523337 WLN523337 WVJ523337 B588873 IX588873 ST588873 ACP588873 AML588873 AWH588873 BGD588873 BPZ588873 BZV588873 CJR588873 CTN588873 DDJ588873 DNF588873 DXB588873 EGX588873 EQT588873 FAP588873 FKL588873 FUH588873 GED588873 GNZ588873 GXV588873 HHR588873 HRN588873 IBJ588873 ILF588873 IVB588873 JEX588873 JOT588873 JYP588873 KIL588873 KSH588873 LCD588873 LLZ588873 LVV588873 MFR588873 MPN588873 MZJ588873 NJF588873 NTB588873 OCX588873 OMT588873 OWP588873 PGL588873 PQH588873 QAD588873 QJZ588873 QTV588873 RDR588873 RNN588873 RXJ588873 SHF588873 SRB588873 TAX588873 TKT588873 TUP588873 UEL588873 UOH588873 UYD588873 VHZ588873 VRV588873 WBR588873 WLN588873 WVJ588873 B654409 IX654409 ST654409 ACP654409 AML654409 AWH654409 BGD654409 BPZ654409 BZV654409 CJR654409 CTN654409 DDJ654409 DNF654409 DXB654409 EGX654409 EQT654409 FAP654409 FKL654409 FUH654409 GED654409 GNZ654409 GXV654409 HHR654409 HRN654409 IBJ654409 ILF654409 IVB654409 JEX654409 JOT654409 JYP654409 KIL654409 KSH654409 LCD654409 LLZ654409 LVV654409 MFR654409 MPN654409 MZJ654409 NJF654409 NTB654409 OCX654409 OMT654409 OWP654409 PGL654409 PQH654409 QAD654409 QJZ654409 QTV654409 RDR654409 RNN654409 RXJ654409 SHF654409 SRB654409 TAX654409 TKT654409 TUP654409 UEL654409 UOH654409 UYD654409 VHZ654409 VRV654409 WBR654409 WLN654409 WVJ654409 B719945 IX719945 ST719945 ACP719945 AML719945 AWH719945 BGD719945 BPZ719945 BZV719945 CJR719945 CTN719945 DDJ719945 DNF719945 DXB719945 EGX719945 EQT719945 FAP719945 FKL719945 FUH719945 GED719945 GNZ719945 GXV719945 HHR719945 HRN719945 IBJ719945 ILF719945 IVB719945 JEX719945 JOT719945 JYP719945 KIL719945 KSH719945 LCD719945 LLZ719945 LVV719945 MFR719945 MPN719945 MZJ719945 NJF719945 NTB719945 OCX719945 OMT719945 OWP719945 PGL719945 PQH719945 QAD719945 QJZ719945 QTV719945 RDR719945 RNN719945 RXJ719945 SHF719945 SRB719945 TAX719945 TKT719945 TUP719945 UEL719945 UOH719945 UYD719945 VHZ719945 VRV719945 WBR719945 WLN719945 WVJ719945 B785481 IX785481 ST785481 ACP785481 AML785481 AWH785481 BGD785481 BPZ785481 BZV785481 CJR785481 CTN785481 DDJ785481 DNF785481 DXB785481 EGX785481 EQT785481 FAP785481 FKL785481 FUH785481 GED785481 GNZ785481 GXV785481 HHR785481 HRN785481 IBJ785481 ILF785481 IVB785481 JEX785481 JOT785481 JYP785481 KIL785481 KSH785481 LCD785481 LLZ785481 LVV785481 MFR785481 MPN785481 MZJ785481 NJF785481 NTB785481 OCX785481 OMT785481 OWP785481 PGL785481 PQH785481 QAD785481 QJZ785481 QTV785481 RDR785481 RNN785481 RXJ785481 SHF785481 SRB785481 TAX785481 TKT785481 TUP785481 UEL785481 UOH785481 UYD785481 VHZ785481 VRV785481 WBR785481 WLN785481 WVJ785481 B851017 IX851017 ST851017 ACP851017 AML851017 AWH851017 BGD851017 BPZ851017 BZV851017 CJR851017 CTN851017 DDJ851017 DNF851017 DXB851017 EGX851017 EQT851017 FAP851017 FKL851017 FUH851017 GED851017 GNZ851017 GXV851017 HHR851017 HRN851017 IBJ851017 ILF851017 IVB851017 JEX851017 JOT851017 JYP851017 KIL851017 KSH851017 LCD851017 LLZ851017 LVV851017 MFR851017 MPN851017 MZJ851017 NJF851017 NTB851017 OCX851017 OMT851017 OWP851017 PGL851017 PQH851017 QAD851017 QJZ851017 QTV851017 RDR851017 RNN851017 RXJ851017 SHF851017 SRB851017 TAX851017 TKT851017 TUP851017 UEL851017 UOH851017 UYD851017 VHZ851017 VRV851017 WBR851017 WLN851017 WVJ851017 B916553 IX916553 ST916553 ACP916553 AML916553 AWH916553 BGD916553 BPZ916553 BZV916553 CJR916553 CTN916553 DDJ916553 DNF916553 DXB916553 EGX916553 EQT916553 FAP916553 FKL916553 FUH916553 GED916553 GNZ916553 GXV916553 HHR916553 HRN916553 IBJ916553 ILF916553 IVB916553 JEX916553 JOT916553 JYP916553 KIL916553 KSH916553 LCD916553 LLZ916553 LVV916553 MFR916553 MPN916553 MZJ916553 NJF916553 NTB916553 OCX916553 OMT916553 OWP916553 PGL916553 PQH916553 QAD916553 QJZ916553 QTV916553 RDR916553 RNN916553 RXJ916553 SHF916553 SRB916553 TAX916553 TKT916553 TUP916553 UEL916553 UOH916553 UYD916553 VHZ916553 VRV916553 WBR916553 WLN916553 WVJ916553 B982089 IX982089 ST982089 ACP982089 AML982089 AWH982089 BGD982089 BPZ982089 BZV982089 CJR982089 CTN982089 DDJ982089 DNF982089 DXB982089 EGX982089 EQT982089 FAP982089 FKL982089 FUH982089 GED982089 GNZ982089 GXV982089 HHR982089 HRN982089 IBJ982089 ILF982089 IVB982089 JEX982089 JOT982089 JYP982089 KIL982089 KSH982089 LCD982089 LLZ982089 LVV982089 MFR982089 MPN982089 MZJ982089 NJF982089 NTB982089 OCX982089 OMT982089 OWP982089 PGL982089 PQH982089 QAD982089 QJZ982089 QTV982089 RDR982089 RNN982089 RXJ982089 SHF982089 SRB982089 TAX982089 TKT982089 TUP982089 UEL982089 UOH982089 UYD982089 VHZ982089 VRV982089 WBR982089 WLN982089 WVJ982089">
      <formula1>Название</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dimension ref="A1:AE136"/>
  <sheetViews>
    <sheetView showGridLines="0" topLeftCell="A124" zoomScale="70" zoomScaleNormal="70" workbookViewId="0">
      <selection activeCell="A136" sqref="A136:XFD136"/>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1"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1"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1"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1" ht="30" customHeight="1" x14ac:dyDescent="0.25">
      <c r="A4" s="4" t="s">
        <v>17</v>
      </c>
      <c r="B4" s="12" t="s">
        <v>62</v>
      </c>
      <c r="C4" s="6">
        <f>VLOOKUP(B4,[29]Списки!$C$1:$E$40,2,FALSE)</f>
        <v>11544</v>
      </c>
      <c r="D4" s="6" t="str">
        <f>VLOOKUP(B4,[29]Списки!$C$1:$E$40,3,FALSE)</f>
        <v>СОШ с углуб.</v>
      </c>
      <c r="E4" s="7" t="s">
        <v>63</v>
      </c>
      <c r="F4" s="8">
        <v>149</v>
      </c>
      <c r="G4" s="8">
        <v>129</v>
      </c>
      <c r="H4" s="8">
        <f>C4*1000+1</f>
        <v>11544001</v>
      </c>
      <c r="I4" s="9"/>
      <c r="J4" s="9">
        <v>1</v>
      </c>
      <c r="K4" s="10">
        <v>1</v>
      </c>
      <c r="L4" s="10"/>
      <c r="M4" s="9">
        <v>0</v>
      </c>
      <c r="N4" s="9"/>
      <c r="O4" s="10"/>
      <c r="P4" s="10">
        <v>1</v>
      </c>
      <c r="Q4" s="9"/>
      <c r="R4" s="9">
        <v>2</v>
      </c>
      <c r="S4" s="10">
        <v>0</v>
      </c>
      <c r="T4" s="10"/>
      <c r="U4" s="9">
        <v>1</v>
      </c>
      <c r="V4" s="9"/>
      <c r="W4" s="10"/>
      <c r="X4" s="10">
        <v>2</v>
      </c>
      <c r="Y4" s="9">
        <v>1</v>
      </c>
      <c r="Z4" s="9"/>
      <c r="AA4" s="11">
        <f t="shared" ref="AA4:AA25" si="0">IF(COUNTBLANK(I4:Z4)&lt;=9,SUM(I4:Z4),"Не писал")</f>
        <v>9</v>
      </c>
      <c r="AC4" s="58" t="s">
        <v>81</v>
      </c>
      <c r="AD4" s="58" t="s">
        <v>150</v>
      </c>
      <c r="AE4" s="58" t="s">
        <v>106</v>
      </c>
    </row>
    <row r="5" spans="1:31" ht="30" customHeight="1" x14ac:dyDescent="0.25">
      <c r="A5" s="4" t="str">
        <f>A4</f>
        <v>Московский</v>
      </c>
      <c r="B5" s="12" t="str">
        <f t="shared" ref="B5:G20" si="1">B4</f>
        <v>ГБОУ СОШ №544</v>
      </c>
      <c r="C5" s="6">
        <f t="shared" si="1"/>
        <v>11544</v>
      </c>
      <c r="D5" s="6" t="str">
        <f t="shared" si="1"/>
        <v>СОШ с углуб.</v>
      </c>
      <c r="E5" s="8" t="str">
        <f t="shared" si="1"/>
        <v>3ак</v>
      </c>
      <c r="F5" s="8">
        <f t="shared" si="1"/>
        <v>149</v>
      </c>
      <c r="G5" s="8">
        <f t="shared" si="1"/>
        <v>129</v>
      </c>
      <c r="H5" s="8">
        <f>H4+1</f>
        <v>11544002</v>
      </c>
      <c r="I5" s="9">
        <v>0</v>
      </c>
      <c r="J5" s="9"/>
      <c r="K5" s="10">
        <v>1</v>
      </c>
      <c r="L5" s="10"/>
      <c r="M5" s="9">
        <v>0</v>
      </c>
      <c r="N5" s="9"/>
      <c r="O5" s="10">
        <v>1</v>
      </c>
      <c r="P5" s="10"/>
      <c r="Q5" s="9"/>
      <c r="R5" s="9">
        <v>0</v>
      </c>
      <c r="S5" s="10">
        <v>1</v>
      </c>
      <c r="T5" s="10"/>
      <c r="U5" s="9">
        <v>0</v>
      </c>
      <c r="V5" s="9"/>
      <c r="W5" s="10"/>
      <c r="X5" s="10">
        <v>2</v>
      </c>
      <c r="Y5" s="9">
        <v>1</v>
      </c>
      <c r="Z5" s="9"/>
      <c r="AA5" s="11">
        <f t="shared" si="0"/>
        <v>6</v>
      </c>
      <c r="AC5" s="83">
        <v>0</v>
      </c>
      <c r="AD5" s="83">
        <f>COUNTIF(AA$4:AA$132,AC5)</f>
        <v>0</v>
      </c>
      <c r="AE5" s="125">
        <f>AD5/$AD$19</f>
        <v>0</v>
      </c>
    </row>
    <row r="6" spans="1:31" ht="30" customHeight="1" x14ac:dyDescent="0.25">
      <c r="A6" s="4" t="str">
        <f>A5</f>
        <v>Московский</v>
      </c>
      <c r="B6" s="12" t="str">
        <f t="shared" si="1"/>
        <v>ГБОУ СОШ №544</v>
      </c>
      <c r="C6" s="6">
        <f t="shared" si="1"/>
        <v>11544</v>
      </c>
      <c r="D6" s="6" t="str">
        <f t="shared" si="1"/>
        <v>СОШ с углуб.</v>
      </c>
      <c r="E6" s="8" t="str">
        <f t="shared" si="1"/>
        <v>3ак</v>
      </c>
      <c r="F6" s="8">
        <f t="shared" si="1"/>
        <v>149</v>
      </c>
      <c r="G6" s="8">
        <f t="shared" si="1"/>
        <v>129</v>
      </c>
      <c r="H6" s="8">
        <f>H5+1</f>
        <v>11544003</v>
      </c>
      <c r="I6" s="9"/>
      <c r="J6" s="9">
        <v>0</v>
      </c>
      <c r="K6" s="10"/>
      <c r="L6" s="10">
        <v>1</v>
      </c>
      <c r="M6" s="9">
        <v>0</v>
      </c>
      <c r="N6" s="9"/>
      <c r="O6" s="10">
        <v>2</v>
      </c>
      <c r="P6" s="10"/>
      <c r="Q6" s="9"/>
      <c r="R6" s="9">
        <v>2</v>
      </c>
      <c r="S6" s="10">
        <v>0</v>
      </c>
      <c r="T6" s="10"/>
      <c r="U6" s="9">
        <v>0</v>
      </c>
      <c r="V6" s="9"/>
      <c r="W6" s="10">
        <v>1</v>
      </c>
      <c r="X6" s="10"/>
      <c r="Y6" s="9">
        <v>1</v>
      </c>
      <c r="Z6" s="9"/>
      <c r="AA6" s="11">
        <f t="shared" si="0"/>
        <v>7</v>
      </c>
      <c r="AC6" s="83">
        <v>1</v>
      </c>
      <c r="AD6" s="83">
        <f t="shared" ref="AD6:AD18" si="2">COUNTIF(AA$4:AA$132,AC6)</f>
        <v>0</v>
      </c>
      <c r="AE6" s="125">
        <f t="shared" ref="AE6:AE18" si="3">AD6/$AD$19</f>
        <v>0</v>
      </c>
    </row>
    <row r="7" spans="1:31" ht="30" customHeight="1" x14ac:dyDescent="0.25">
      <c r="A7" s="4" t="str">
        <f t="shared" ref="A7:G22" si="4">A6</f>
        <v>Московский</v>
      </c>
      <c r="B7" s="12" t="str">
        <f t="shared" si="1"/>
        <v>ГБОУ СОШ №544</v>
      </c>
      <c r="C7" s="6">
        <f t="shared" si="1"/>
        <v>11544</v>
      </c>
      <c r="D7" s="6" t="str">
        <f t="shared" si="1"/>
        <v>СОШ с углуб.</v>
      </c>
      <c r="E7" s="8" t="str">
        <f t="shared" si="1"/>
        <v>3ак</v>
      </c>
      <c r="F7" s="8">
        <f t="shared" si="1"/>
        <v>149</v>
      </c>
      <c r="G7" s="8">
        <f t="shared" si="1"/>
        <v>129</v>
      </c>
      <c r="H7" s="8">
        <f t="shared" ref="H7:H70" si="5">H6+1</f>
        <v>11544004</v>
      </c>
      <c r="I7" s="9">
        <v>2</v>
      </c>
      <c r="J7" s="9"/>
      <c r="K7" s="10"/>
      <c r="L7" s="10">
        <v>1</v>
      </c>
      <c r="M7" s="9">
        <v>1</v>
      </c>
      <c r="N7" s="9"/>
      <c r="O7" s="10">
        <v>2</v>
      </c>
      <c r="P7" s="10"/>
      <c r="Q7" s="9"/>
      <c r="R7" s="9">
        <v>2</v>
      </c>
      <c r="S7" s="10">
        <v>0</v>
      </c>
      <c r="T7" s="10"/>
      <c r="U7" s="9">
        <v>0</v>
      </c>
      <c r="V7" s="9"/>
      <c r="W7" s="10"/>
      <c r="X7" s="10">
        <v>2</v>
      </c>
      <c r="Y7" s="9"/>
      <c r="Z7" s="9">
        <v>1</v>
      </c>
      <c r="AA7" s="11">
        <f t="shared" si="0"/>
        <v>11</v>
      </c>
      <c r="AC7" s="83">
        <v>2</v>
      </c>
      <c r="AD7" s="83">
        <f t="shared" si="2"/>
        <v>0</v>
      </c>
      <c r="AE7" s="125">
        <f t="shared" si="3"/>
        <v>0</v>
      </c>
    </row>
    <row r="8" spans="1:31" ht="30" customHeight="1" x14ac:dyDescent="0.25">
      <c r="A8" s="4" t="str">
        <f t="shared" si="4"/>
        <v>Московский</v>
      </c>
      <c r="B8" s="12" t="str">
        <f t="shared" si="1"/>
        <v>ГБОУ СОШ №544</v>
      </c>
      <c r="C8" s="6">
        <f t="shared" si="1"/>
        <v>11544</v>
      </c>
      <c r="D8" s="6" t="str">
        <f t="shared" si="1"/>
        <v>СОШ с углуб.</v>
      </c>
      <c r="E8" s="8" t="str">
        <f t="shared" si="1"/>
        <v>3ак</v>
      </c>
      <c r="F8" s="8">
        <f t="shared" si="1"/>
        <v>149</v>
      </c>
      <c r="G8" s="8">
        <f t="shared" si="1"/>
        <v>129</v>
      </c>
      <c r="H8" s="8">
        <f t="shared" si="5"/>
        <v>11544005</v>
      </c>
      <c r="I8" s="9"/>
      <c r="J8" s="9">
        <v>0</v>
      </c>
      <c r="K8" s="10">
        <v>1</v>
      </c>
      <c r="L8" s="10"/>
      <c r="M8" s="9">
        <v>1</v>
      </c>
      <c r="N8" s="9"/>
      <c r="O8" s="10">
        <v>2</v>
      </c>
      <c r="P8" s="10"/>
      <c r="Q8" s="9"/>
      <c r="R8" s="9">
        <v>2</v>
      </c>
      <c r="S8" s="10"/>
      <c r="T8" s="10">
        <v>1</v>
      </c>
      <c r="U8" s="9"/>
      <c r="V8" s="9">
        <v>0</v>
      </c>
      <c r="W8" s="10">
        <v>2</v>
      </c>
      <c r="X8" s="10"/>
      <c r="Y8" s="9">
        <v>1</v>
      </c>
      <c r="Z8" s="9"/>
      <c r="AA8" s="11">
        <f t="shared" si="0"/>
        <v>10</v>
      </c>
      <c r="AC8" s="83">
        <v>3</v>
      </c>
      <c r="AD8" s="83">
        <f t="shared" si="2"/>
        <v>2</v>
      </c>
      <c r="AE8" s="125">
        <f t="shared" si="3"/>
        <v>1.5503875968992248E-2</v>
      </c>
    </row>
    <row r="9" spans="1:31" ht="30" customHeight="1" x14ac:dyDescent="0.25">
      <c r="A9" s="4" t="str">
        <f t="shared" si="4"/>
        <v>Московский</v>
      </c>
      <c r="B9" s="12" t="str">
        <f t="shared" si="1"/>
        <v>ГБОУ СОШ №544</v>
      </c>
      <c r="C9" s="6">
        <f t="shared" si="1"/>
        <v>11544</v>
      </c>
      <c r="D9" s="6" t="str">
        <f t="shared" si="1"/>
        <v>СОШ с углуб.</v>
      </c>
      <c r="E9" s="8" t="str">
        <f t="shared" si="1"/>
        <v>3ак</v>
      </c>
      <c r="F9" s="8">
        <f t="shared" si="1"/>
        <v>149</v>
      </c>
      <c r="G9" s="8">
        <f t="shared" si="1"/>
        <v>129</v>
      </c>
      <c r="H9" s="8">
        <f t="shared" si="5"/>
        <v>11544006</v>
      </c>
      <c r="I9" s="9"/>
      <c r="J9" s="9">
        <v>2</v>
      </c>
      <c r="K9" s="10">
        <v>1</v>
      </c>
      <c r="L9" s="10"/>
      <c r="M9" s="9">
        <v>1</v>
      </c>
      <c r="N9" s="9"/>
      <c r="O9" s="10">
        <v>1</v>
      </c>
      <c r="P9" s="10"/>
      <c r="Q9" s="9"/>
      <c r="R9" s="9">
        <v>2</v>
      </c>
      <c r="S9" s="10"/>
      <c r="T9" s="10">
        <v>0</v>
      </c>
      <c r="U9" s="9"/>
      <c r="V9" s="9">
        <v>0</v>
      </c>
      <c r="W9" s="10"/>
      <c r="X9" s="10">
        <v>2</v>
      </c>
      <c r="Y9" s="9">
        <v>1</v>
      </c>
      <c r="Z9" s="9"/>
      <c r="AA9" s="11">
        <f t="shared" si="0"/>
        <v>10</v>
      </c>
      <c r="AC9" s="83">
        <v>4</v>
      </c>
      <c r="AD9" s="83">
        <f t="shared" si="2"/>
        <v>2</v>
      </c>
      <c r="AE9" s="125">
        <f t="shared" si="3"/>
        <v>1.5503875968992248E-2</v>
      </c>
    </row>
    <row r="10" spans="1:31" ht="30" customHeight="1" x14ac:dyDescent="0.25">
      <c r="A10" s="4" t="str">
        <f t="shared" si="4"/>
        <v>Московский</v>
      </c>
      <c r="B10" s="12" t="str">
        <f t="shared" si="1"/>
        <v>ГБОУ СОШ №544</v>
      </c>
      <c r="C10" s="6">
        <f t="shared" si="1"/>
        <v>11544</v>
      </c>
      <c r="D10" s="6" t="str">
        <f t="shared" si="1"/>
        <v>СОШ с углуб.</v>
      </c>
      <c r="E10" s="8" t="str">
        <f t="shared" si="1"/>
        <v>3ак</v>
      </c>
      <c r="F10" s="8">
        <f t="shared" si="1"/>
        <v>149</v>
      </c>
      <c r="G10" s="8">
        <f t="shared" si="1"/>
        <v>129</v>
      </c>
      <c r="H10" s="8">
        <f t="shared" si="5"/>
        <v>11544007</v>
      </c>
      <c r="I10" s="9">
        <v>0</v>
      </c>
      <c r="J10" s="9"/>
      <c r="K10" s="10">
        <v>0</v>
      </c>
      <c r="L10" s="10"/>
      <c r="M10" s="9"/>
      <c r="N10" s="9">
        <v>0</v>
      </c>
      <c r="O10" s="10">
        <v>2</v>
      </c>
      <c r="P10" s="10"/>
      <c r="Q10" s="9"/>
      <c r="R10" s="9">
        <v>2</v>
      </c>
      <c r="S10" s="10"/>
      <c r="T10" s="10">
        <v>1</v>
      </c>
      <c r="U10" s="9"/>
      <c r="V10" s="9">
        <v>0</v>
      </c>
      <c r="W10" s="10"/>
      <c r="X10" s="10">
        <v>2</v>
      </c>
      <c r="Y10" s="9">
        <v>1</v>
      </c>
      <c r="Z10" s="9"/>
      <c r="AA10" s="11">
        <f t="shared" si="0"/>
        <v>8</v>
      </c>
      <c r="AC10" s="83">
        <v>5</v>
      </c>
      <c r="AD10" s="83">
        <f t="shared" si="2"/>
        <v>8</v>
      </c>
      <c r="AE10" s="125">
        <f t="shared" si="3"/>
        <v>6.2015503875968991E-2</v>
      </c>
    </row>
    <row r="11" spans="1:31" ht="30" customHeight="1" x14ac:dyDescent="0.25">
      <c r="A11" s="4" t="str">
        <f t="shared" si="4"/>
        <v>Московский</v>
      </c>
      <c r="B11" s="12" t="str">
        <f t="shared" si="1"/>
        <v>ГБОУ СОШ №544</v>
      </c>
      <c r="C11" s="6">
        <f t="shared" si="1"/>
        <v>11544</v>
      </c>
      <c r="D11" s="6" t="str">
        <f t="shared" si="1"/>
        <v>СОШ с углуб.</v>
      </c>
      <c r="E11" s="8" t="str">
        <f t="shared" si="1"/>
        <v>3ак</v>
      </c>
      <c r="F11" s="8">
        <f t="shared" si="1"/>
        <v>149</v>
      </c>
      <c r="G11" s="8">
        <f t="shared" si="1"/>
        <v>129</v>
      </c>
      <c r="H11" s="8">
        <f t="shared" si="5"/>
        <v>11544008</v>
      </c>
      <c r="I11" s="9">
        <v>2</v>
      </c>
      <c r="J11" s="9"/>
      <c r="K11" s="10">
        <v>1</v>
      </c>
      <c r="L11" s="10"/>
      <c r="M11" s="9">
        <v>1</v>
      </c>
      <c r="N11" s="9"/>
      <c r="O11" s="10">
        <v>2</v>
      </c>
      <c r="P11" s="10"/>
      <c r="Q11" s="9"/>
      <c r="R11" s="9">
        <v>2</v>
      </c>
      <c r="S11" s="10">
        <v>1</v>
      </c>
      <c r="T11" s="10"/>
      <c r="U11" s="9"/>
      <c r="V11" s="9">
        <v>0</v>
      </c>
      <c r="W11" s="10"/>
      <c r="X11" s="10">
        <v>2</v>
      </c>
      <c r="Y11" s="9">
        <v>1</v>
      </c>
      <c r="Z11" s="9"/>
      <c r="AA11" s="11">
        <f t="shared" si="0"/>
        <v>12</v>
      </c>
      <c r="AC11" s="83">
        <v>6</v>
      </c>
      <c r="AD11" s="83">
        <f t="shared" si="2"/>
        <v>8</v>
      </c>
      <c r="AE11" s="125">
        <f t="shared" si="3"/>
        <v>6.2015503875968991E-2</v>
      </c>
    </row>
    <row r="12" spans="1:31" ht="30" customHeight="1" x14ac:dyDescent="0.25">
      <c r="A12" s="4" t="str">
        <f t="shared" si="4"/>
        <v>Московский</v>
      </c>
      <c r="B12" s="12" t="str">
        <f t="shared" si="1"/>
        <v>ГБОУ СОШ №544</v>
      </c>
      <c r="C12" s="6">
        <f t="shared" si="1"/>
        <v>11544</v>
      </c>
      <c r="D12" s="6" t="str">
        <f t="shared" si="1"/>
        <v>СОШ с углуб.</v>
      </c>
      <c r="E12" s="8" t="str">
        <f t="shared" si="1"/>
        <v>3ак</v>
      </c>
      <c r="F12" s="8">
        <f t="shared" si="1"/>
        <v>149</v>
      </c>
      <c r="G12" s="8">
        <f t="shared" si="1"/>
        <v>129</v>
      </c>
      <c r="H12" s="8">
        <f t="shared" si="5"/>
        <v>11544009</v>
      </c>
      <c r="I12" s="9">
        <v>1</v>
      </c>
      <c r="J12" s="9"/>
      <c r="K12" s="10">
        <v>0</v>
      </c>
      <c r="L12" s="10"/>
      <c r="M12" s="9">
        <v>1</v>
      </c>
      <c r="N12" s="9"/>
      <c r="O12" s="10">
        <v>2</v>
      </c>
      <c r="P12" s="10"/>
      <c r="Q12" s="9">
        <v>1</v>
      </c>
      <c r="R12" s="9"/>
      <c r="S12" s="10">
        <v>0</v>
      </c>
      <c r="T12" s="10"/>
      <c r="U12" s="9">
        <v>0</v>
      </c>
      <c r="V12" s="9"/>
      <c r="W12" s="10"/>
      <c r="X12" s="10">
        <v>0</v>
      </c>
      <c r="Y12" s="9">
        <v>1</v>
      </c>
      <c r="Z12" s="9"/>
      <c r="AA12" s="11">
        <f t="shared" si="0"/>
        <v>6</v>
      </c>
      <c r="AC12" s="83">
        <v>7</v>
      </c>
      <c r="AD12" s="83">
        <f t="shared" si="2"/>
        <v>9</v>
      </c>
      <c r="AE12" s="125">
        <f t="shared" si="3"/>
        <v>6.9767441860465115E-2</v>
      </c>
    </row>
    <row r="13" spans="1:31" ht="30" customHeight="1" x14ac:dyDescent="0.25">
      <c r="A13" s="4" t="str">
        <f t="shared" si="4"/>
        <v>Московский</v>
      </c>
      <c r="B13" s="12" t="str">
        <f t="shared" si="1"/>
        <v>ГБОУ СОШ №544</v>
      </c>
      <c r="C13" s="6">
        <f t="shared" si="1"/>
        <v>11544</v>
      </c>
      <c r="D13" s="6" t="str">
        <f t="shared" si="1"/>
        <v>СОШ с углуб.</v>
      </c>
      <c r="E13" s="8" t="str">
        <f t="shared" si="1"/>
        <v>3ак</v>
      </c>
      <c r="F13" s="8">
        <f t="shared" si="1"/>
        <v>149</v>
      </c>
      <c r="G13" s="8">
        <f t="shared" si="1"/>
        <v>129</v>
      </c>
      <c r="H13" s="8">
        <f t="shared" si="5"/>
        <v>11544010</v>
      </c>
      <c r="I13" s="9">
        <v>0</v>
      </c>
      <c r="J13" s="9"/>
      <c r="K13" s="10">
        <v>1</v>
      </c>
      <c r="L13" s="10"/>
      <c r="M13" s="9">
        <v>0</v>
      </c>
      <c r="N13" s="9"/>
      <c r="O13" s="10">
        <v>2</v>
      </c>
      <c r="P13" s="10"/>
      <c r="Q13" s="9"/>
      <c r="R13" s="9">
        <v>2</v>
      </c>
      <c r="S13" s="10"/>
      <c r="T13" s="10">
        <v>0</v>
      </c>
      <c r="U13" s="9">
        <v>0</v>
      </c>
      <c r="V13" s="9"/>
      <c r="W13" s="10">
        <v>2</v>
      </c>
      <c r="X13" s="10"/>
      <c r="Y13" s="9"/>
      <c r="Z13" s="9">
        <v>1</v>
      </c>
      <c r="AA13" s="11">
        <f t="shared" si="0"/>
        <v>8</v>
      </c>
      <c r="AC13" s="83">
        <v>8</v>
      </c>
      <c r="AD13" s="83">
        <f t="shared" si="2"/>
        <v>13</v>
      </c>
      <c r="AE13" s="125">
        <f t="shared" si="3"/>
        <v>0.10077519379844961</v>
      </c>
    </row>
    <row r="14" spans="1:31" ht="30" customHeight="1" x14ac:dyDescent="0.25">
      <c r="A14" s="4" t="str">
        <f t="shared" si="4"/>
        <v>Московский</v>
      </c>
      <c r="B14" s="12" t="str">
        <f t="shared" si="1"/>
        <v>ГБОУ СОШ №544</v>
      </c>
      <c r="C14" s="6">
        <f t="shared" si="1"/>
        <v>11544</v>
      </c>
      <c r="D14" s="6" t="str">
        <f t="shared" si="1"/>
        <v>СОШ с углуб.</v>
      </c>
      <c r="E14" s="8" t="str">
        <f t="shared" si="1"/>
        <v>3ак</v>
      </c>
      <c r="F14" s="8">
        <f t="shared" si="1"/>
        <v>149</v>
      </c>
      <c r="G14" s="8">
        <f t="shared" si="1"/>
        <v>129</v>
      </c>
      <c r="H14" s="8">
        <f t="shared" si="5"/>
        <v>11544011</v>
      </c>
      <c r="I14" s="9">
        <v>0</v>
      </c>
      <c r="J14" s="9"/>
      <c r="K14" s="10"/>
      <c r="L14" s="10">
        <v>1</v>
      </c>
      <c r="M14" s="9">
        <v>0</v>
      </c>
      <c r="N14" s="9"/>
      <c r="O14" s="10">
        <v>2</v>
      </c>
      <c r="P14" s="10"/>
      <c r="Q14" s="9">
        <v>1</v>
      </c>
      <c r="R14" s="9"/>
      <c r="S14" s="10"/>
      <c r="T14" s="10">
        <v>1</v>
      </c>
      <c r="U14" s="9">
        <v>0</v>
      </c>
      <c r="V14" s="9"/>
      <c r="W14" s="10">
        <v>1</v>
      </c>
      <c r="X14" s="10"/>
      <c r="Y14" s="9">
        <v>1</v>
      </c>
      <c r="Z14" s="9"/>
      <c r="AA14" s="11">
        <f t="shared" si="0"/>
        <v>7</v>
      </c>
      <c r="AC14" s="83">
        <v>9</v>
      </c>
      <c r="AD14" s="83">
        <f t="shared" si="2"/>
        <v>24</v>
      </c>
      <c r="AE14" s="125">
        <f t="shared" si="3"/>
        <v>0.18604651162790697</v>
      </c>
    </row>
    <row r="15" spans="1:31" ht="30" customHeight="1" x14ac:dyDescent="0.25">
      <c r="A15" s="4" t="str">
        <f t="shared" si="4"/>
        <v>Московский</v>
      </c>
      <c r="B15" s="12" t="str">
        <f t="shared" si="1"/>
        <v>ГБОУ СОШ №544</v>
      </c>
      <c r="C15" s="6">
        <f t="shared" si="1"/>
        <v>11544</v>
      </c>
      <c r="D15" s="6" t="str">
        <f t="shared" si="1"/>
        <v>СОШ с углуб.</v>
      </c>
      <c r="E15" s="8" t="str">
        <f t="shared" si="1"/>
        <v>3ак</v>
      </c>
      <c r="F15" s="8">
        <f t="shared" si="1"/>
        <v>149</v>
      </c>
      <c r="G15" s="8">
        <f t="shared" si="1"/>
        <v>129</v>
      </c>
      <c r="H15" s="8">
        <f t="shared" si="5"/>
        <v>11544012</v>
      </c>
      <c r="I15" s="9">
        <v>0</v>
      </c>
      <c r="J15" s="9"/>
      <c r="K15" s="10">
        <v>1</v>
      </c>
      <c r="L15" s="10"/>
      <c r="M15" s="9">
        <v>0</v>
      </c>
      <c r="N15" s="9"/>
      <c r="O15" s="10"/>
      <c r="P15" s="10">
        <v>1</v>
      </c>
      <c r="Q15" s="9"/>
      <c r="R15" s="9">
        <v>2</v>
      </c>
      <c r="S15" s="10"/>
      <c r="T15" s="10">
        <v>0</v>
      </c>
      <c r="U15" s="9"/>
      <c r="V15" s="9">
        <v>0</v>
      </c>
      <c r="W15" s="10">
        <v>1</v>
      </c>
      <c r="X15" s="10"/>
      <c r="Y15" s="9">
        <v>0</v>
      </c>
      <c r="Z15" s="9"/>
      <c r="AA15" s="11">
        <f t="shared" si="0"/>
        <v>5</v>
      </c>
      <c r="AC15" s="83">
        <v>10</v>
      </c>
      <c r="AD15" s="83">
        <f t="shared" si="2"/>
        <v>13</v>
      </c>
      <c r="AE15" s="125">
        <f t="shared" si="3"/>
        <v>0.10077519379844961</v>
      </c>
    </row>
    <row r="16" spans="1:31" ht="30" customHeight="1" x14ac:dyDescent="0.25">
      <c r="A16" s="4" t="str">
        <f t="shared" si="4"/>
        <v>Московский</v>
      </c>
      <c r="B16" s="12" t="str">
        <f t="shared" si="1"/>
        <v>ГБОУ СОШ №544</v>
      </c>
      <c r="C16" s="6">
        <f t="shared" si="1"/>
        <v>11544</v>
      </c>
      <c r="D16" s="6" t="str">
        <f t="shared" si="1"/>
        <v>СОШ с углуб.</v>
      </c>
      <c r="E16" s="8" t="str">
        <f t="shared" si="1"/>
        <v>3ак</v>
      </c>
      <c r="F16" s="8">
        <f t="shared" si="1"/>
        <v>149</v>
      </c>
      <c r="G16" s="8">
        <f t="shared" si="1"/>
        <v>129</v>
      </c>
      <c r="H16" s="8">
        <f t="shared" si="5"/>
        <v>11544013</v>
      </c>
      <c r="I16" s="9"/>
      <c r="J16" s="9">
        <v>0</v>
      </c>
      <c r="K16" s="10">
        <v>1</v>
      </c>
      <c r="L16" s="10"/>
      <c r="M16" s="9">
        <v>1</v>
      </c>
      <c r="N16" s="9"/>
      <c r="O16" s="10">
        <v>1</v>
      </c>
      <c r="P16" s="10"/>
      <c r="Q16" s="9">
        <v>1</v>
      </c>
      <c r="R16" s="9"/>
      <c r="S16" s="10">
        <v>0</v>
      </c>
      <c r="T16" s="10"/>
      <c r="U16" s="9"/>
      <c r="V16" s="9">
        <v>0</v>
      </c>
      <c r="W16" s="10"/>
      <c r="X16" s="10">
        <v>2</v>
      </c>
      <c r="Y16" s="9">
        <v>0</v>
      </c>
      <c r="Z16" s="9"/>
      <c r="AA16" s="11">
        <f t="shared" si="0"/>
        <v>6</v>
      </c>
      <c r="AC16" s="83">
        <v>11</v>
      </c>
      <c r="AD16" s="83">
        <f t="shared" si="2"/>
        <v>23</v>
      </c>
      <c r="AE16" s="125">
        <f t="shared" si="3"/>
        <v>0.17829457364341086</v>
      </c>
    </row>
    <row r="17" spans="1:31" ht="30" customHeight="1" x14ac:dyDescent="0.25">
      <c r="A17" s="4" t="str">
        <f t="shared" si="4"/>
        <v>Московский</v>
      </c>
      <c r="B17" s="12" t="str">
        <f t="shared" si="1"/>
        <v>ГБОУ СОШ №544</v>
      </c>
      <c r="C17" s="6">
        <f t="shared" si="1"/>
        <v>11544</v>
      </c>
      <c r="D17" s="6" t="str">
        <f t="shared" si="1"/>
        <v>СОШ с углуб.</v>
      </c>
      <c r="E17" s="8" t="str">
        <f t="shared" si="1"/>
        <v>3ак</v>
      </c>
      <c r="F17" s="8">
        <f t="shared" si="1"/>
        <v>149</v>
      </c>
      <c r="G17" s="8">
        <f t="shared" si="1"/>
        <v>129</v>
      </c>
      <c r="H17" s="8">
        <f t="shared" si="5"/>
        <v>11544014</v>
      </c>
      <c r="I17" s="9"/>
      <c r="J17" s="9">
        <v>2</v>
      </c>
      <c r="K17" s="10"/>
      <c r="L17" s="10">
        <v>1</v>
      </c>
      <c r="M17" s="9">
        <v>1</v>
      </c>
      <c r="N17" s="9"/>
      <c r="O17" s="10">
        <v>1</v>
      </c>
      <c r="P17" s="10"/>
      <c r="Q17" s="9"/>
      <c r="R17" s="9">
        <v>2</v>
      </c>
      <c r="S17" s="10"/>
      <c r="T17" s="10">
        <v>0</v>
      </c>
      <c r="U17" s="9"/>
      <c r="V17" s="9">
        <v>0</v>
      </c>
      <c r="W17" s="10">
        <v>2</v>
      </c>
      <c r="X17" s="10"/>
      <c r="Y17" s="9">
        <v>0</v>
      </c>
      <c r="Z17" s="9"/>
      <c r="AA17" s="11">
        <f t="shared" si="0"/>
        <v>9</v>
      </c>
      <c r="AC17" s="83">
        <v>12</v>
      </c>
      <c r="AD17" s="83">
        <f t="shared" si="2"/>
        <v>19</v>
      </c>
      <c r="AE17" s="125">
        <f t="shared" si="3"/>
        <v>0.14728682170542637</v>
      </c>
    </row>
    <row r="18" spans="1:31" ht="30" customHeight="1" x14ac:dyDescent="0.25">
      <c r="A18" s="4" t="str">
        <f t="shared" si="4"/>
        <v>Московский</v>
      </c>
      <c r="B18" s="12" t="str">
        <f t="shared" si="1"/>
        <v>ГБОУ СОШ №544</v>
      </c>
      <c r="C18" s="6">
        <f t="shared" si="1"/>
        <v>11544</v>
      </c>
      <c r="D18" s="6" t="str">
        <f t="shared" si="1"/>
        <v>СОШ с углуб.</v>
      </c>
      <c r="E18" s="8" t="str">
        <f t="shared" si="1"/>
        <v>3ак</v>
      </c>
      <c r="F18" s="8">
        <f t="shared" si="1"/>
        <v>149</v>
      </c>
      <c r="G18" s="8">
        <f t="shared" si="1"/>
        <v>129</v>
      </c>
      <c r="H18" s="8">
        <f t="shared" si="5"/>
        <v>11544015</v>
      </c>
      <c r="I18" s="9"/>
      <c r="J18" s="9">
        <v>2</v>
      </c>
      <c r="K18" s="10"/>
      <c r="L18" s="10">
        <v>1</v>
      </c>
      <c r="M18" s="9">
        <v>1</v>
      </c>
      <c r="N18" s="9"/>
      <c r="O18" s="10">
        <v>2</v>
      </c>
      <c r="P18" s="10"/>
      <c r="Q18" s="9"/>
      <c r="R18" s="9">
        <v>2</v>
      </c>
      <c r="S18" s="10"/>
      <c r="T18" s="10">
        <v>0</v>
      </c>
      <c r="U18" s="9">
        <v>1</v>
      </c>
      <c r="V18" s="9"/>
      <c r="W18" s="10">
        <v>1</v>
      </c>
      <c r="X18" s="10"/>
      <c r="Y18" s="9">
        <v>1</v>
      </c>
      <c r="Z18" s="9"/>
      <c r="AA18" s="11">
        <f t="shared" si="0"/>
        <v>11</v>
      </c>
      <c r="AC18" s="83">
        <v>13</v>
      </c>
      <c r="AD18" s="83">
        <f t="shared" si="2"/>
        <v>8</v>
      </c>
      <c r="AE18" s="125">
        <f t="shared" si="3"/>
        <v>6.2015503875968991E-2</v>
      </c>
    </row>
    <row r="19" spans="1:31" ht="30" customHeight="1" x14ac:dyDescent="0.25">
      <c r="A19" s="4" t="str">
        <f t="shared" si="4"/>
        <v>Московский</v>
      </c>
      <c r="B19" s="12" t="str">
        <f t="shared" si="1"/>
        <v>ГБОУ СОШ №544</v>
      </c>
      <c r="C19" s="6">
        <f t="shared" si="1"/>
        <v>11544</v>
      </c>
      <c r="D19" s="6" t="str">
        <f t="shared" si="1"/>
        <v>СОШ с углуб.</v>
      </c>
      <c r="E19" s="8" t="str">
        <f t="shared" si="1"/>
        <v>3ак</v>
      </c>
      <c r="F19" s="8">
        <f t="shared" si="1"/>
        <v>149</v>
      </c>
      <c r="G19" s="8">
        <f t="shared" si="1"/>
        <v>129</v>
      </c>
      <c r="H19" s="8">
        <f t="shared" si="5"/>
        <v>11544016</v>
      </c>
      <c r="I19" s="9"/>
      <c r="J19" s="9">
        <v>1</v>
      </c>
      <c r="K19" s="10">
        <v>1</v>
      </c>
      <c r="L19" s="10"/>
      <c r="M19" s="9"/>
      <c r="N19" s="9">
        <v>1</v>
      </c>
      <c r="O19" s="10">
        <v>2</v>
      </c>
      <c r="P19" s="10"/>
      <c r="Q19" s="9">
        <v>1</v>
      </c>
      <c r="R19" s="9"/>
      <c r="S19" s="10"/>
      <c r="T19" s="10">
        <v>1</v>
      </c>
      <c r="U19" s="9">
        <v>1</v>
      </c>
      <c r="V19" s="9"/>
      <c r="W19" s="10"/>
      <c r="X19" s="10">
        <v>2</v>
      </c>
      <c r="Y19" s="9">
        <v>0</v>
      </c>
      <c r="Z19" s="9"/>
      <c r="AA19" s="11">
        <f t="shared" si="0"/>
        <v>10</v>
      </c>
      <c r="AC19" s="52"/>
      <c r="AD19" s="85">
        <f>SUM(AD5:AD18)</f>
        <v>129</v>
      </c>
      <c r="AE19" s="52"/>
    </row>
    <row r="20" spans="1:31" ht="30" customHeight="1" x14ac:dyDescent="0.25">
      <c r="A20" s="4" t="str">
        <f t="shared" si="4"/>
        <v>Московский</v>
      </c>
      <c r="B20" s="12" t="str">
        <f t="shared" si="1"/>
        <v>ГБОУ СОШ №544</v>
      </c>
      <c r="C20" s="6">
        <f t="shared" si="1"/>
        <v>11544</v>
      </c>
      <c r="D20" s="6" t="str">
        <f t="shared" si="1"/>
        <v>СОШ с углуб.</v>
      </c>
      <c r="E20" s="8" t="str">
        <f t="shared" si="1"/>
        <v>3ак</v>
      </c>
      <c r="F20" s="8">
        <f t="shared" si="1"/>
        <v>149</v>
      </c>
      <c r="G20" s="8">
        <f t="shared" si="1"/>
        <v>129</v>
      </c>
      <c r="H20" s="8">
        <f t="shared" si="5"/>
        <v>11544017</v>
      </c>
      <c r="I20" s="9">
        <v>1</v>
      </c>
      <c r="J20" s="9"/>
      <c r="K20" s="10">
        <v>0</v>
      </c>
      <c r="L20" s="10"/>
      <c r="M20" s="9"/>
      <c r="N20" s="9">
        <v>1</v>
      </c>
      <c r="O20" s="10"/>
      <c r="P20" s="10">
        <v>1</v>
      </c>
      <c r="Q20" s="9"/>
      <c r="R20" s="9">
        <v>2</v>
      </c>
      <c r="S20" s="10"/>
      <c r="T20" s="10">
        <v>1</v>
      </c>
      <c r="U20" s="9">
        <v>1</v>
      </c>
      <c r="V20" s="9"/>
      <c r="W20" s="10"/>
      <c r="X20" s="10">
        <v>1</v>
      </c>
      <c r="Y20" s="9"/>
      <c r="Z20" s="9">
        <v>1</v>
      </c>
      <c r="AA20" s="11">
        <f t="shared" si="0"/>
        <v>9</v>
      </c>
    </row>
    <row r="21" spans="1:31" ht="30" customHeight="1" x14ac:dyDescent="0.25">
      <c r="A21" s="4" t="str">
        <f t="shared" si="4"/>
        <v>Московский</v>
      </c>
      <c r="B21" s="12" t="str">
        <f t="shared" si="4"/>
        <v>ГБОУ СОШ №544</v>
      </c>
      <c r="C21" s="6">
        <f t="shared" si="4"/>
        <v>11544</v>
      </c>
      <c r="D21" s="6" t="str">
        <f t="shared" si="4"/>
        <v>СОШ с углуб.</v>
      </c>
      <c r="E21" s="8" t="str">
        <f t="shared" si="4"/>
        <v>3ак</v>
      </c>
      <c r="F21" s="8">
        <f t="shared" si="4"/>
        <v>149</v>
      </c>
      <c r="G21" s="8">
        <f t="shared" si="4"/>
        <v>129</v>
      </c>
      <c r="H21" s="8">
        <f t="shared" si="5"/>
        <v>11544018</v>
      </c>
      <c r="I21" s="9">
        <v>2</v>
      </c>
      <c r="J21" s="9"/>
      <c r="K21" s="10">
        <v>1</v>
      </c>
      <c r="L21" s="10"/>
      <c r="M21" s="9">
        <v>1</v>
      </c>
      <c r="N21" s="9"/>
      <c r="O21" s="10">
        <v>1</v>
      </c>
      <c r="P21" s="10"/>
      <c r="Q21" s="9"/>
      <c r="R21" s="9">
        <v>2</v>
      </c>
      <c r="S21" s="10">
        <v>1</v>
      </c>
      <c r="T21" s="10"/>
      <c r="U21" s="9">
        <v>0</v>
      </c>
      <c r="V21" s="9"/>
      <c r="W21" s="10"/>
      <c r="X21" s="10">
        <v>2</v>
      </c>
      <c r="Y21" s="9"/>
      <c r="Z21" s="9">
        <v>1</v>
      </c>
      <c r="AA21" s="11">
        <f t="shared" si="0"/>
        <v>11</v>
      </c>
    </row>
    <row r="22" spans="1:31" ht="30" customHeight="1" x14ac:dyDescent="0.25">
      <c r="A22" s="4" t="str">
        <f t="shared" si="4"/>
        <v>Московский</v>
      </c>
      <c r="B22" s="12" t="str">
        <f t="shared" si="4"/>
        <v>ГБОУ СОШ №544</v>
      </c>
      <c r="C22" s="6">
        <f t="shared" si="4"/>
        <v>11544</v>
      </c>
      <c r="D22" s="6" t="str">
        <f t="shared" si="4"/>
        <v>СОШ с углуб.</v>
      </c>
      <c r="E22" s="8" t="str">
        <f t="shared" si="4"/>
        <v>3ак</v>
      </c>
      <c r="F22" s="8">
        <f t="shared" si="4"/>
        <v>149</v>
      </c>
      <c r="G22" s="8">
        <f t="shared" si="4"/>
        <v>129</v>
      </c>
      <c r="H22" s="8">
        <f t="shared" si="5"/>
        <v>11544019</v>
      </c>
      <c r="I22" s="9">
        <v>2</v>
      </c>
      <c r="J22" s="9"/>
      <c r="K22" s="10"/>
      <c r="L22" s="10">
        <v>1</v>
      </c>
      <c r="M22" s="9">
        <v>1</v>
      </c>
      <c r="N22" s="9"/>
      <c r="O22" s="10"/>
      <c r="P22" s="10">
        <v>2</v>
      </c>
      <c r="Q22" s="9"/>
      <c r="R22" s="9">
        <v>2</v>
      </c>
      <c r="S22" s="10">
        <v>1</v>
      </c>
      <c r="T22" s="10"/>
      <c r="U22" s="9"/>
      <c r="V22" s="9">
        <v>0</v>
      </c>
      <c r="W22" s="10">
        <v>2</v>
      </c>
      <c r="X22" s="10"/>
      <c r="Y22" s="9"/>
      <c r="Z22" s="9">
        <v>0</v>
      </c>
      <c r="AA22" s="11">
        <f t="shared" si="0"/>
        <v>11</v>
      </c>
    </row>
    <row r="23" spans="1:31" ht="30" customHeight="1" x14ac:dyDescent="0.25">
      <c r="A23" s="4" t="str">
        <f t="shared" ref="A23:G38" si="6">A22</f>
        <v>Московский</v>
      </c>
      <c r="B23" s="12" t="str">
        <f t="shared" si="6"/>
        <v>ГБОУ СОШ №544</v>
      </c>
      <c r="C23" s="6">
        <f t="shared" si="6"/>
        <v>11544</v>
      </c>
      <c r="D23" s="6" t="str">
        <f t="shared" si="6"/>
        <v>СОШ с углуб.</v>
      </c>
      <c r="E23" s="8" t="str">
        <f t="shared" si="6"/>
        <v>3ак</v>
      </c>
      <c r="F23" s="8">
        <f t="shared" si="6"/>
        <v>149</v>
      </c>
      <c r="G23" s="8">
        <f t="shared" si="6"/>
        <v>129</v>
      </c>
      <c r="H23" s="8">
        <f t="shared" si="5"/>
        <v>11544020</v>
      </c>
      <c r="I23" s="9">
        <v>2</v>
      </c>
      <c r="J23" s="9"/>
      <c r="K23" s="10">
        <v>1</v>
      </c>
      <c r="L23" s="10"/>
      <c r="M23" s="9">
        <v>1</v>
      </c>
      <c r="N23" s="9"/>
      <c r="O23" s="10"/>
      <c r="P23" s="10">
        <v>2</v>
      </c>
      <c r="Q23" s="9"/>
      <c r="R23" s="9">
        <v>2</v>
      </c>
      <c r="S23" s="10"/>
      <c r="T23" s="10">
        <v>1</v>
      </c>
      <c r="U23" s="9">
        <v>1</v>
      </c>
      <c r="V23" s="9"/>
      <c r="W23" s="10">
        <v>2</v>
      </c>
      <c r="X23" s="10"/>
      <c r="Y23" s="9">
        <v>1</v>
      </c>
      <c r="Z23" s="9"/>
      <c r="AA23" s="11">
        <f t="shared" si="0"/>
        <v>13</v>
      </c>
    </row>
    <row r="24" spans="1:31" ht="30" customHeight="1" x14ac:dyDescent="0.25">
      <c r="A24" s="4" t="str">
        <f t="shared" si="6"/>
        <v>Московский</v>
      </c>
      <c r="B24" s="12" t="str">
        <f t="shared" si="6"/>
        <v>ГБОУ СОШ №544</v>
      </c>
      <c r="C24" s="6">
        <f t="shared" si="6"/>
        <v>11544</v>
      </c>
      <c r="D24" s="6" t="str">
        <f t="shared" si="6"/>
        <v>СОШ с углуб.</v>
      </c>
      <c r="E24" s="8" t="str">
        <f t="shared" si="6"/>
        <v>3ак</v>
      </c>
      <c r="F24" s="8">
        <f t="shared" si="6"/>
        <v>149</v>
      </c>
      <c r="G24" s="8">
        <f t="shared" si="6"/>
        <v>129</v>
      </c>
      <c r="H24" s="8">
        <f t="shared" si="5"/>
        <v>11544021</v>
      </c>
      <c r="I24" s="9"/>
      <c r="J24" s="9">
        <v>2</v>
      </c>
      <c r="K24" s="10">
        <v>1</v>
      </c>
      <c r="L24" s="10"/>
      <c r="M24" s="9">
        <v>1</v>
      </c>
      <c r="N24" s="9"/>
      <c r="O24" s="10">
        <v>2</v>
      </c>
      <c r="P24" s="10"/>
      <c r="Q24" s="9">
        <v>2</v>
      </c>
      <c r="R24" s="9"/>
      <c r="S24" s="10">
        <v>1</v>
      </c>
      <c r="T24" s="10"/>
      <c r="U24" s="9">
        <v>1</v>
      </c>
      <c r="V24" s="9"/>
      <c r="W24" s="10">
        <v>1</v>
      </c>
      <c r="X24" s="10"/>
      <c r="Y24" s="9">
        <v>1</v>
      </c>
      <c r="Z24" s="9"/>
      <c r="AA24" s="11">
        <f t="shared" si="0"/>
        <v>12</v>
      </c>
    </row>
    <row r="25" spans="1:31" ht="30" customHeight="1" x14ac:dyDescent="0.25">
      <c r="A25" s="4" t="str">
        <f t="shared" si="6"/>
        <v>Московский</v>
      </c>
      <c r="B25" s="12" t="str">
        <f t="shared" si="6"/>
        <v>ГБОУ СОШ №544</v>
      </c>
      <c r="C25" s="6">
        <f t="shared" si="6"/>
        <v>11544</v>
      </c>
      <c r="D25" s="6" t="str">
        <f t="shared" si="6"/>
        <v>СОШ с углуб.</v>
      </c>
      <c r="E25" s="8" t="str">
        <f t="shared" si="6"/>
        <v>3ак</v>
      </c>
      <c r="F25" s="8">
        <f t="shared" si="6"/>
        <v>149</v>
      </c>
      <c r="G25" s="8">
        <f t="shared" si="6"/>
        <v>129</v>
      </c>
      <c r="H25" s="8">
        <f t="shared" si="5"/>
        <v>11544022</v>
      </c>
      <c r="I25" s="9"/>
      <c r="J25" s="9">
        <v>2</v>
      </c>
      <c r="K25" s="10">
        <v>1</v>
      </c>
      <c r="L25" s="10"/>
      <c r="M25" s="9">
        <v>1</v>
      </c>
      <c r="N25" s="9"/>
      <c r="O25" s="10">
        <v>2</v>
      </c>
      <c r="P25" s="10"/>
      <c r="Q25" s="9">
        <v>2</v>
      </c>
      <c r="R25" s="9"/>
      <c r="S25" s="10"/>
      <c r="T25" s="10">
        <v>0</v>
      </c>
      <c r="U25" s="9">
        <v>0</v>
      </c>
      <c r="V25" s="9"/>
      <c r="W25" s="10">
        <v>2</v>
      </c>
      <c r="X25" s="10"/>
      <c r="Y25" s="9">
        <v>1</v>
      </c>
      <c r="Z25" s="9"/>
      <c r="AA25" s="11">
        <f t="shared" si="0"/>
        <v>11</v>
      </c>
    </row>
    <row r="26" spans="1:31" ht="30" customHeight="1" x14ac:dyDescent="0.25">
      <c r="A26" s="4" t="str">
        <f t="shared" si="6"/>
        <v>Московский</v>
      </c>
      <c r="B26" s="12" t="str">
        <f t="shared" si="6"/>
        <v>ГБОУ СОШ №544</v>
      </c>
      <c r="C26" s="6">
        <f t="shared" si="6"/>
        <v>11544</v>
      </c>
      <c r="D26" s="6" t="str">
        <f t="shared" si="6"/>
        <v>СОШ с углуб.</v>
      </c>
      <c r="E26" s="8" t="str">
        <f t="shared" si="6"/>
        <v>3ак</v>
      </c>
      <c r="F26" s="8">
        <f t="shared" si="6"/>
        <v>149</v>
      </c>
      <c r="G26" s="8">
        <f t="shared" si="6"/>
        <v>129</v>
      </c>
      <c r="H26" s="8">
        <f t="shared" si="5"/>
        <v>11544023</v>
      </c>
      <c r="I26" s="9">
        <v>2</v>
      </c>
      <c r="J26" s="9"/>
      <c r="K26" s="10"/>
      <c r="L26" s="10">
        <v>0</v>
      </c>
      <c r="M26" s="9">
        <v>0</v>
      </c>
      <c r="N26" s="9"/>
      <c r="O26" s="10">
        <v>1</v>
      </c>
      <c r="P26" s="10"/>
      <c r="Q26" s="9"/>
      <c r="R26" s="9">
        <v>2</v>
      </c>
      <c r="S26" s="10"/>
      <c r="T26" s="10">
        <v>0</v>
      </c>
      <c r="U26" s="9">
        <v>0</v>
      </c>
      <c r="V26" s="9"/>
      <c r="W26" s="10"/>
      <c r="X26" s="10">
        <v>0</v>
      </c>
      <c r="Y26" s="9">
        <v>0</v>
      </c>
      <c r="Z26" s="9"/>
      <c r="AA26" s="11">
        <f>IF(COUNTBLANK(I26:Z26)&lt;=9,SUM(I26:Z26),"Не писал")</f>
        <v>5</v>
      </c>
    </row>
    <row r="27" spans="1:31" ht="30" customHeight="1" x14ac:dyDescent="0.25">
      <c r="A27" s="4" t="str">
        <f t="shared" si="6"/>
        <v>Московский</v>
      </c>
      <c r="B27" s="12" t="str">
        <f t="shared" si="6"/>
        <v>ГБОУ СОШ №544</v>
      </c>
      <c r="C27" s="6">
        <f t="shared" si="6"/>
        <v>11544</v>
      </c>
      <c r="D27" s="6" t="str">
        <f t="shared" si="6"/>
        <v>СОШ с углуб.</v>
      </c>
      <c r="E27" s="8" t="str">
        <f t="shared" si="6"/>
        <v>3ак</v>
      </c>
      <c r="F27" s="8">
        <f t="shared" si="6"/>
        <v>149</v>
      </c>
      <c r="G27" s="8">
        <f t="shared" si="6"/>
        <v>129</v>
      </c>
      <c r="H27" s="8">
        <f t="shared" si="5"/>
        <v>11544024</v>
      </c>
      <c r="I27" s="9">
        <v>0</v>
      </c>
      <c r="J27" s="9"/>
      <c r="K27" s="10">
        <v>0</v>
      </c>
      <c r="L27" s="10"/>
      <c r="M27" s="9">
        <v>0</v>
      </c>
      <c r="N27" s="9"/>
      <c r="O27" s="10">
        <v>2</v>
      </c>
      <c r="P27" s="10"/>
      <c r="Q27" s="9"/>
      <c r="R27" s="9">
        <v>2</v>
      </c>
      <c r="S27" s="10">
        <v>0</v>
      </c>
      <c r="T27" s="10"/>
      <c r="U27" s="9">
        <v>0</v>
      </c>
      <c r="V27" s="9"/>
      <c r="W27" s="10"/>
      <c r="X27" s="10">
        <v>0</v>
      </c>
      <c r="Y27" s="9">
        <v>1</v>
      </c>
      <c r="Z27" s="9"/>
      <c r="AA27" s="11">
        <f t="shared" ref="AA27:AA51" si="7">IF(COUNTBLANK(I27:Z27)&lt;=9,SUM(I27:Z27),"Не писал")</f>
        <v>5</v>
      </c>
    </row>
    <row r="28" spans="1:31" ht="30" customHeight="1" x14ac:dyDescent="0.25">
      <c r="A28" s="4" t="str">
        <f t="shared" si="6"/>
        <v>Московский</v>
      </c>
      <c r="B28" s="12" t="str">
        <f t="shared" si="6"/>
        <v>ГБОУ СОШ №544</v>
      </c>
      <c r="C28" s="6">
        <f t="shared" si="6"/>
        <v>11544</v>
      </c>
      <c r="D28" s="6" t="str">
        <f t="shared" si="6"/>
        <v>СОШ с углуб.</v>
      </c>
      <c r="E28" s="8" t="str">
        <f t="shared" si="6"/>
        <v>3ак</v>
      </c>
      <c r="F28" s="8">
        <f t="shared" si="6"/>
        <v>149</v>
      </c>
      <c r="G28" s="8">
        <f t="shared" si="6"/>
        <v>129</v>
      </c>
      <c r="H28" s="8">
        <f t="shared" si="5"/>
        <v>11544025</v>
      </c>
      <c r="I28" s="9"/>
      <c r="J28" s="9">
        <v>1</v>
      </c>
      <c r="K28" s="10">
        <v>1</v>
      </c>
      <c r="L28" s="10"/>
      <c r="M28" s="9">
        <v>1</v>
      </c>
      <c r="N28" s="9"/>
      <c r="O28" s="10">
        <v>1</v>
      </c>
      <c r="P28" s="10"/>
      <c r="Q28" s="9"/>
      <c r="R28" s="9">
        <v>2</v>
      </c>
      <c r="S28" s="10">
        <v>0</v>
      </c>
      <c r="T28" s="10"/>
      <c r="U28" s="9">
        <v>0</v>
      </c>
      <c r="V28" s="9"/>
      <c r="W28" s="10"/>
      <c r="X28" s="10">
        <v>2</v>
      </c>
      <c r="Y28" s="9"/>
      <c r="Z28" s="9">
        <v>1</v>
      </c>
      <c r="AA28" s="11">
        <f t="shared" si="7"/>
        <v>9</v>
      </c>
    </row>
    <row r="29" spans="1:31" ht="30" customHeight="1" x14ac:dyDescent="0.25">
      <c r="A29" s="4" t="str">
        <f t="shared" si="6"/>
        <v>Московский</v>
      </c>
      <c r="B29" s="12" t="str">
        <f t="shared" si="6"/>
        <v>ГБОУ СОШ №544</v>
      </c>
      <c r="C29" s="6">
        <f t="shared" si="6"/>
        <v>11544</v>
      </c>
      <c r="D29" s="6" t="str">
        <f t="shared" si="6"/>
        <v>СОШ с углуб.</v>
      </c>
      <c r="E29" s="8" t="str">
        <f t="shared" si="6"/>
        <v>3ак</v>
      </c>
      <c r="F29" s="8">
        <f t="shared" si="6"/>
        <v>149</v>
      </c>
      <c r="G29" s="8">
        <f t="shared" si="6"/>
        <v>129</v>
      </c>
      <c r="H29" s="8">
        <f t="shared" si="5"/>
        <v>11544026</v>
      </c>
      <c r="I29" s="9">
        <v>2</v>
      </c>
      <c r="J29" s="9"/>
      <c r="K29" s="10"/>
      <c r="L29" s="10">
        <v>1</v>
      </c>
      <c r="M29" s="9">
        <v>1</v>
      </c>
      <c r="N29" s="9"/>
      <c r="O29" s="10">
        <v>2</v>
      </c>
      <c r="P29" s="10"/>
      <c r="Q29" s="9"/>
      <c r="R29" s="9">
        <v>2</v>
      </c>
      <c r="S29" s="10">
        <v>1</v>
      </c>
      <c r="T29" s="10"/>
      <c r="U29" s="9">
        <v>0</v>
      </c>
      <c r="V29" s="9"/>
      <c r="W29" s="10"/>
      <c r="X29" s="10">
        <v>2</v>
      </c>
      <c r="Y29" s="9">
        <v>0</v>
      </c>
      <c r="Z29" s="9"/>
      <c r="AA29" s="11">
        <f t="shared" si="7"/>
        <v>11</v>
      </c>
    </row>
    <row r="30" spans="1:31" ht="30" customHeight="1" x14ac:dyDescent="0.25">
      <c r="A30" s="4" t="str">
        <f t="shared" si="6"/>
        <v>Московский</v>
      </c>
      <c r="B30" s="12" t="str">
        <f t="shared" si="6"/>
        <v>ГБОУ СОШ №544</v>
      </c>
      <c r="C30" s="6">
        <f t="shared" si="6"/>
        <v>11544</v>
      </c>
      <c r="D30" s="6" t="str">
        <f t="shared" si="6"/>
        <v>СОШ с углуб.</v>
      </c>
      <c r="E30" s="8" t="str">
        <f t="shared" si="6"/>
        <v>3ак</v>
      </c>
      <c r="F30" s="8">
        <f t="shared" si="6"/>
        <v>149</v>
      </c>
      <c r="G30" s="8">
        <f t="shared" si="6"/>
        <v>129</v>
      </c>
      <c r="H30" s="8">
        <f t="shared" si="5"/>
        <v>11544027</v>
      </c>
      <c r="I30" s="9"/>
      <c r="J30" s="9">
        <v>2</v>
      </c>
      <c r="K30" s="10">
        <v>0</v>
      </c>
      <c r="L30" s="10"/>
      <c r="M30" s="9">
        <v>0</v>
      </c>
      <c r="N30" s="9"/>
      <c r="O30" s="10"/>
      <c r="P30" s="10">
        <v>2</v>
      </c>
      <c r="Q30" s="9">
        <v>1</v>
      </c>
      <c r="R30" s="9"/>
      <c r="S30" s="10">
        <v>1</v>
      </c>
      <c r="T30" s="10"/>
      <c r="U30" s="9">
        <v>0</v>
      </c>
      <c r="V30" s="9"/>
      <c r="W30" s="10">
        <v>2</v>
      </c>
      <c r="X30" s="10"/>
      <c r="Y30" s="9"/>
      <c r="Z30" s="9">
        <v>0</v>
      </c>
      <c r="AA30" s="11">
        <f t="shared" si="7"/>
        <v>8</v>
      </c>
    </row>
    <row r="31" spans="1:31" ht="30" customHeight="1" x14ac:dyDescent="0.25">
      <c r="A31" s="4" t="str">
        <f t="shared" si="6"/>
        <v>Московский</v>
      </c>
      <c r="B31" s="12" t="str">
        <f t="shared" si="6"/>
        <v>ГБОУ СОШ №544</v>
      </c>
      <c r="C31" s="6">
        <f t="shared" si="6"/>
        <v>11544</v>
      </c>
      <c r="D31" s="6" t="str">
        <f t="shared" si="6"/>
        <v>СОШ с углуб.</v>
      </c>
      <c r="E31" s="8" t="str">
        <f t="shared" si="6"/>
        <v>3ак</v>
      </c>
      <c r="F31" s="8">
        <f t="shared" si="6"/>
        <v>149</v>
      </c>
      <c r="G31" s="8">
        <f t="shared" si="6"/>
        <v>129</v>
      </c>
      <c r="H31" s="8">
        <f t="shared" si="5"/>
        <v>11544028</v>
      </c>
      <c r="I31" s="9"/>
      <c r="J31" s="9">
        <v>1</v>
      </c>
      <c r="K31" s="10">
        <v>1</v>
      </c>
      <c r="L31" s="10"/>
      <c r="M31" s="9">
        <v>1</v>
      </c>
      <c r="N31" s="9"/>
      <c r="O31" s="10">
        <v>2</v>
      </c>
      <c r="P31" s="10"/>
      <c r="Q31" s="9"/>
      <c r="R31" s="9">
        <v>2</v>
      </c>
      <c r="S31" s="10">
        <v>1</v>
      </c>
      <c r="T31" s="10"/>
      <c r="U31" s="9"/>
      <c r="V31" s="9">
        <v>0</v>
      </c>
      <c r="W31" s="10">
        <v>2</v>
      </c>
      <c r="X31" s="10"/>
      <c r="Y31" s="9">
        <v>1</v>
      </c>
      <c r="Z31" s="9"/>
      <c r="AA31" s="11">
        <f t="shared" si="7"/>
        <v>11</v>
      </c>
    </row>
    <row r="32" spans="1:31" ht="30" customHeight="1" x14ac:dyDescent="0.25">
      <c r="A32" s="4" t="str">
        <f t="shared" si="6"/>
        <v>Московский</v>
      </c>
      <c r="B32" s="12" t="str">
        <f t="shared" si="6"/>
        <v>ГБОУ СОШ №544</v>
      </c>
      <c r="C32" s="6">
        <f t="shared" si="6"/>
        <v>11544</v>
      </c>
      <c r="D32" s="6" t="str">
        <f t="shared" si="6"/>
        <v>СОШ с углуб.</v>
      </c>
      <c r="E32" s="8" t="str">
        <f t="shared" si="6"/>
        <v>3ак</v>
      </c>
      <c r="F32" s="8">
        <f t="shared" si="6"/>
        <v>149</v>
      </c>
      <c r="G32" s="8">
        <f t="shared" si="6"/>
        <v>129</v>
      </c>
      <c r="H32" s="8">
        <f t="shared" si="5"/>
        <v>11544029</v>
      </c>
      <c r="I32" s="9"/>
      <c r="J32" s="9">
        <v>1</v>
      </c>
      <c r="K32" s="10">
        <v>1</v>
      </c>
      <c r="L32" s="10"/>
      <c r="M32" s="9">
        <v>1</v>
      </c>
      <c r="N32" s="9"/>
      <c r="O32" s="10"/>
      <c r="P32" s="10">
        <v>1</v>
      </c>
      <c r="Q32" s="9">
        <v>1</v>
      </c>
      <c r="R32" s="9"/>
      <c r="S32" s="10">
        <v>1</v>
      </c>
      <c r="T32" s="10"/>
      <c r="U32" s="9"/>
      <c r="V32" s="9">
        <v>1</v>
      </c>
      <c r="W32" s="10">
        <v>1</v>
      </c>
      <c r="X32" s="10"/>
      <c r="Y32" s="9">
        <v>1</v>
      </c>
      <c r="Z32" s="9"/>
      <c r="AA32" s="11">
        <f t="shared" si="7"/>
        <v>9</v>
      </c>
    </row>
    <row r="33" spans="1:27" ht="30" customHeight="1" x14ac:dyDescent="0.25">
      <c r="A33" s="4" t="str">
        <f t="shared" si="6"/>
        <v>Московский</v>
      </c>
      <c r="B33" s="12" t="str">
        <f t="shared" si="6"/>
        <v>ГБОУ СОШ №544</v>
      </c>
      <c r="C33" s="6">
        <f t="shared" si="6"/>
        <v>11544</v>
      </c>
      <c r="D33" s="6" t="str">
        <f t="shared" si="6"/>
        <v>СОШ с углуб.</v>
      </c>
      <c r="E33" s="8" t="str">
        <f t="shared" si="6"/>
        <v>3ак</v>
      </c>
      <c r="F33" s="8">
        <f t="shared" si="6"/>
        <v>149</v>
      </c>
      <c r="G33" s="8">
        <f t="shared" si="6"/>
        <v>129</v>
      </c>
      <c r="H33" s="8">
        <f t="shared" si="5"/>
        <v>11544030</v>
      </c>
      <c r="I33" s="9"/>
      <c r="J33" s="9">
        <v>2</v>
      </c>
      <c r="K33" s="10">
        <v>1</v>
      </c>
      <c r="L33" s="10"/>
      <c r="M33" s="9">
        <v>1</v>
      </c>
      <c r="N33" s="9"/>
      <c r="O33" s="10">
        <v>2</v>
      </c>
      <c r="P33" s="10"/>
      <c r="Q33" s="9"/>
      <c r="R33" s="9">
        <v>2</v>
      </c>
      <c r="S33" s="10">
        <v>1</v>
      </c>
      <c r="T33" s="10"/>
      <c r="U33" s="9"/>
      <c r="V33" s="9">
        <v>0</v>
      </c>
      <c r="W33" s="10">
        <v>2</v>
      </c>
      <c r="X33" s="10"/>
      <c r="Y33" s="9">
        <v>0</v>
      </c>
      <c r="Z33" s="9"/>
      <c r="AA33" s="11">
        <f t="shared" si="7"/>
        <v>11</v>
      </c>
    </row>
    <row r="34" spans="1:27" ht="30" customHeight="1" x14ac:dyDescent="0.25">
      <c r="A34" s="4" t="str">
        <f t="shared" si="6"/>
        <v>Московский</v>
      </c>
      <c r="B34" s="12" t="str">
        <f t="shared" si="6"/>
        <v>ГБОУ СОШ №544</v>
      </c>
      <c r="C34" s="6">
        <f t="shared" si="6"/>
        <v>11544</v>
      </c>
      <c r="D34" s="6" t="str">
        <f t="shared" si="6"/>
        <v>СОШ с углуб.</v>
      </c>
      <c r="E34" s="8" t="str">
        <f t="shared" si="6"/>
        <v>3ак</v>
      </c>
      <c r="F34" s="8">
        <f t="shared" si="6"/>
        <v>149</v>
      </c>
      <c r="G34" s="8">
        <f t="shared" si="6"/>
        <v>129</v>
      </c>
      <c r="H34" s="8">
        <f t="shared" si="5"/>
        <v>11544031</v>
      </c>
      <c r="I34" s="9"/>
      <c r="J34" s="9">
        <v>1</v>
      </c>
      <c r="K34" s="10">
        <v>1</v>
      </c>
      <c r="L34" s="10"/>
      <c r="M34" s="9">
        <v>1</v>
      </c>
      <c r="N34" s="9"/>
      <c r="O34" s="10">
        <v>2</v>
      </c>
      <c r="P34" s="10"/>
      <c r="Q34" s="9">
        <v>1</v>
      </c>
      <c r="R34" s="9"/>
      <c r="S34" s="10">
        <v>1</v>
      </c>
      <c r="T34" s="10"/>
      <c r="U34" s="9"/>
      <c r="V34" s="9">
        <v>0</v>
      </c>
      <c r="W34" s="10">
        <v>2</v>
      </c>
      <c r="X34" s="10"/>
      <c r="Y34" s="9">
        <v>0</v>
      </c>
      <c r="Z34" s="9"/>
      <c r="AA34" s="11">
        <f t="shared" si="7"/>
        <v>9</v>
      </c>
    </row>
    <row r="35" spans="1:27" ht="30" customHeight="1" x14ac:dyDescent="0.25">
      <c r="A35" s="4" t="str">
        <f t="shared" si="6"/>
        <v>Московский</v>
      </c>
      <c r="B35" s="12" t="str">
        <f t="shared" si="6"/>
        <v>ГБОУ СОШ №544</v>
      </c>
      <c r="C35" s="6">
        <f t="shared" si="6"/>
        <v>11544</v>
      </c>
      <c r="D35" s="6" t="str">
        <f t="shared" si="6"/>
        <v>СОШ с углуб.</v>
      </c>
      <c r="E35" s="8" t="str">
        <f t="shared" si="6"/>
        <v>3ак</v>
      </c>
      <c r="F35" s="8">
        <f t="shared" si="6"/>
        <v>149</v>
      </c>
      <c r="G35" s="8">
        <f t="shared" si="6"/>
        <v>129</v>
      </c>
      <c r="H35" s="8">
        <f t="shared" si="5"/>
        <v>11544032</v>
      </c>
      <c r="I35" s="9">
        <v>2</v>
      </c>
      <c r="J35" s="9"/>
      <c r="K35" s="10"/>
      <c r="L35" s="10">
        <v>1</v>
      </c>
      <c r="M35" s="9"/>
      <c r="N35" s="9">
        <v>1</v>
      </c>
      <c r="O35" s="10">
        <v>2</v>
      </c>
      <c r="P35" s="10"/>
      <c r="Q35" s="9">
        <v>2</v>
      </c>
      <c r="R35" s="9"/>
      <c r="S35" s="10">
        <v>1</v>
      </c>
      <c r="T35" s="10"/>
      <c r="U35" s="9">
        <v>0</v>
      </c>
      <c r="V35" s="9"/>
      <c r="W35" s="10">
        <v>2</v>
      </c>
      <c r="X35" s="10"/>
      <c r="Y35" s="9">
        <v>1</v>
      </c>
      <c r="Z35" s="9"/>
      <c r="AA35" s="11">
        <f t="shared" si="7"/>
        <v>12</v>
      </c>
    </row>
    <row r="36" spans="1:27" ht="30" customHeight="1" x14ac:dyDescent="0.25">
      <c r="A36" s="4" t="str">
        <f t="shared" si="6"/>
        <v>Московский</v>
      </c>
      <c r="B36" s="12" t="str">
        <f t="shared" si="6"/>
        <v>ГБОУ СОШ №544</v>
      </c>
      <c r="C36" s="6">
        <f t="shared" si="6"/>
        <v>11544</v>
      </c>
      <c r="D36" s="6" t="str">
        <f t="shared" si="6"/>
        <v>СОШ с углуб.</v>
      </c>
      <c r="E36" s="8" t="str">
        <f t="shared" si="6"/>
        <v>3ак</v>
      </c>
      <c r="F36" s="8">
        <f t="shared" si="6"/>
        <v>149</v>
      </c>
      <c r="G36" s="8">
        <f t="shared" si="6"/>
        <v>129</v>
      </c>
      <c r="H36" s="8">
        <f t="shared" si="5"/>
        <v>11544033</v>
      </c>
      <c r="I36" s="9">
        <v>0</v>
      </c>
      <c r="J36" s="9"/>
      <c r="K36" s="10"/>
      <c r="L36" s="10">
        <v>1</v>
      </c>
      <c r="M36" s="9"/>
      <c r="N36" s="9">
        <v>0</v>
      </c>
      <c r="O36" s="10">
        <v>2</v>
      </c>
      <c r="P36" s="10"/>
      <c r="Q36" s="9"/>
      <c r="R36" s="9">
        <v>2</v>
      </c>
      <c r="S36" s="10">
        <v>1</v>
      </c>
      <c r="T36" s="10"/>
      <c r="U36" s="9"/>
      <c r="V36" s="9">
        <v>0</v>
      </c>
      <c r="W36" s="10"/>
      <c r="X36" s="10">
        <v>2</v>
      </c>
      <c r="Y36" s="9">
        <v>0</v>
      </c>
      <c r="Z36" s="9"/>
      <c r="AA36" s="11">
        <f t="shared" si="7"/>
        <v>8</v>
      </c>
    </row>
    <row r="37" spans="1:27" ht="30" customHeight="1" x14ac:dyDescent="0.25">
      <c r="A37" s="4" t="str">
        <f t="shared" si="6"/>
        <v>Московский</v>
      </c>
      <c r="B37" s="12" t="str">
        <f t="shared" si="6"/>
        <v>ГБОУ СОШ №544</v>
      </c>
      <c r="C37" s="6">
        <f t="shared" si="6"/>
        <v>11544</v>
      </c>
      <c r="D37" s="6" t="str">
        <f t="shared" si="6"/>
        <v>СОШ с углуб.</v>
      </c>
      <c r="E37" s="8" t="str">
        <f t="shared" si="6"/>
        <v>3ак</v>
      </c>
      <c r="F37" s="8">
        <f t="shared" si="6"/>
        <v>149</v>
      </c>
      <c r="G37" s="8">
        <f t="shared" si="6"/>
        <v>129</v>
      </c>
      <c r="H37" s="8">
        <f t="shared" si="5"/>
        <v>11544034</v>
      </c>
      <c r="I37" s="9">
        <v>2</v>
      </c>
      <c r="J37" s="9"/>
      <c r="K37" s="10">
        <v>1</v>
      </c>
      <c r="L37" s="10"/>
      <c r="M37" s="9">
        <v>0</v>
      </c>
      <c r="N37" s="9"/>
      <c r="O37" s="10"/>
      <c r="P37" s="10">
        <v>1</v>
      </c>
      <c r="Q37" s="9"/>
      <c r="R37" s="9">
        <v>2</v>
      </c>
      <c r="S37" s="10">
        <v>1</v>
      </c>
      <c r="T37" s="10"/>
      <c r="U37" s="9">
        <v>0</v>
      </c>
      <c r="V37" s="9"/>
      <c r="W37" s="10">
        <v>2</v>
      </c>
      <c r="X37" s="10"/>
      <c r="Y37" s="9">
        <v>0</v>
      </c>
      <c r="Z37" s="9"/>
      <c r="AA37" s="11">
        <f t="shared" si="7"/>
        <v>9</v>
      </c>
    </row>
    <row r="38" spans="1:27" ht="30" customHeight="1" x14ac:dyDescent="0.25">
      <c r="A38" s="4" t="str">
        <f t="shared" si="6"/>
        <v>Московский</v>
      </c>
      <c r="B38" s="12" t="str">
        <f t="shared" si="6"/>
        <v>ГБОУ СОШ №544</v>
      </c>
      <c r="C38" s="6">
        <f t="shared" si="6"/>
        <v>11544</v>
      </c>
      <c r="D38" s="6" t="str">
        <f t="shared" si="6"/>
        <v>СОШ с углуб.</v>
      </c>
      <c r="E38" s="8" t="str">
        <f t="shared" si="6"/>
        <v>3ак</v>
      </c>
      <c r="F38" s="8">
        <f t="shared" si="6"/>
        <v>149</v>
      </c>
      <c r="G38" s="8">
        <f t="shared" si="6"/>
        <v>129</v>
      </c>
      <c r="H38" s="8">
        <f t="shared" si="5"/>
        <v>11544035</v>
      </c>
      <c r="I38" s="9"/>
      <c r="J38" s="9">
        <v>0</v>
      </c>
      <c r="K38" s="10"/>
      <c r="L38" s="10">
        <v>1</v>
      </c>
      <c r="M38" s="9">
        <v>0</v>
      </c>
      <c r="N38" s="9"/>
      <c r="O38" s="10">
        <v>2</v>
      </c>
      <c r="P38" s="10"/>
      <c r="Q38" s="9"/>
      <c r="R38" s="9">
        <v>2</v>
      </c>
      <c r="S38" s="10">
        <v>1</v>
      </c>
      <c r="T38" s="10"/>
      <c r="U38" s="9">
        <v>1</v>
      </c>
      <c r="V38" s="9"/>
      <c r="W38" s="10">
        <v>2</v>
      </c>
      <c r="X38" s="10"/>
      <c r="Y38" s="9">
        <v>0</v>
      </c>
      <c r="Z38" s="9"/>
      <c r="AA38" s="11">
        <f t="shared" si="7"/>
        <v>9</v>
      </c>
    </row>
    <row r="39" spans="1:27" ht="30" customHeight="1" x14ac:dyDescent="0.25">
      <c r="A39" s="4" t="str">
        <f t="shared" ref="A39:G54" si="8">A38</f>
        <v>Московский</v>
      </c>
      <c r="B39" s="12" t="str">
        <f t="shared" si="8"/>
        <v>ГБОУ СОШ №544</v>
      </c>
      <c r="C39" s="6">
        <f t="shared" si="8"/>
        <v>11544</v>
      </c>
      <c r="D39" s="6" t="str">
        <f t="shared" si="8"/>
        <v>СОШ с углуб.</v>
      </c>
      <c r="E39" s="8" t="str">
        <f t="shared" si="8"/>
        <v>3ак</v>
      </c>
      <c r="F39" s="8">
        <f t="shared" si="8"/>
        <v>149</v>
      </c>
      <c r="G39" s="8">
        <f t="shared" si="8"/>
        <v>129</v>
      </c>
      <c r="H39" s="8">
        <f t="shared" si="5"/>
        <v>11544036</v>
      </c>
      <c r="I39" s="9"/>
      <c r="J39" s="9">
        <v>0</v>
      </c>
      <c r="K39" s="10">
        <v>1</v>
      </c>
      <c r="L39" s="10"/>
      <c r="M39" s="9">
        <v>1</v>
      </c>
      <c r="N39" s="9"/>
      <c r="O39" s="10"/>
      <c r="P39" s="10">
        <v>2</v>
      </c>
      <c r="Q39" s="9"/>
      <c r="R39" s="9">
        <v>2</v>
      </c>
      <c r="S39" s="10">
        <v>1</v>
      </c>
      <c r="T39" s="10"/>
      <c r="U39" s="9">
        <v>0</v>
      </c>
      <c r="V39" s="9"/>
      <c r="W39" s="10">
        <v>2</v>
      </c>
      <c r="X39" s="10"/>
      <c r="Y39" s="9">
        <v>1</v>
      </c>
      <c r="Z39" s="9"/>
      <c r="AA39" s="11">
        <f t="shared" si="7"/>
        <v>10</v>
      </c>
    </row>
    <row r="40" spans="1:27" ht="30" customHeight="1" x14ac:dyDescent="0.25">
      <c r="A40" s="4" t="str">
        <f t="shared" si="8"/>
        <v>Московский</v>
      </c>
      <c r="B40" s="12" t="str">
        <f t="shared" si="8"/>
        <v>ГБОУ СОШ №544</v>
      </c>
      <c r="C40" s="6">
        <f t="shared" si="8"/>
        <v>11544</v>
      </c>
      <c r="D40" s="6" t="str">
        <f t="shared" si="8"/>
        <v>СОШ с углуб.</v>
      </c>
      <c r="E40" s="8" t="str">
        <f t="shared" si="8"/>
        <v>3ак</v>
      </c>
      <c r="F40" s="8">
        <f t="shared" si="8"/>
        <v>149</v>
      </c>
      <c r="G40" s="8">
        <f t="shared" si="8"/>
        <v>129</v>
      </c>
      <c r="H40" s="8">
        <f t="shared" si="5"/>
        <v>11544037</v>
      </c>
      <c r="I40" s="9"/>
      <c r="J40" s="9">
        <v>1</v>
      </c>
      <c r="K40" s="10">
        <v>1</v>
      </c>
      <c r="L40" s="10"/>
      <c r="M40" s="9">
        <v>1</v>
      </c>
      <c r="N40" s="9"/>
      <c r="O40" s="10"/>
      <c r="P40" s="10">
        <v>2</v>
      </c>
      <c r="Q40" s="9"/>
      <c r="R40" s="9">
        <v>1</v>
      </c>
      <c r="S40" s="10">
        <v>1</v>
      </c>
      <c r="T40" s="10"/>
      <c r="U40" s="9"/>
      <c r="V40" s="9">
        <v>0</v>
      </c>
      <c r="W40" s="10"/>
      <c r="X40" s="10">
        <v>2</v>
      </c>
      <c r="Y40" s="9">
        <v>1</v>
      </c>
      <c r="Z40" s="9"/>
      <c r="AA40" s="11">
        <f t="shared" si="7"/>
        <v>10</v>
      </c>
    </row>
    <row r="41" spans="1:27" ht="30" customHeight="1" x14ac:dyDescent="0.25">
      <c r="A41" s="4" t="str">
        <f t="shared" si="8"/>
        <v>Московский</v>
      </c>
      <c r="B41" s="12" t="str">
        <f t="shared" si="8"/>
        <v>ГБОУ СОШ №544</v>
      </c>
      <c r="C41" s="6">
        <f t="shared" si="8"/>
        <v>11544</v>
      </c>
      <c r="D41" s="6" t="str">
        <f t="shared" si="8"/>
        <v>СОШ с углуб.</v>
      </c>
      <c r="E41" s="8" t="str">
        <f t="shared" si="8"/>
        <v>3ак</v>
      </c>
      <c r="F41" s="8">
        <f t="shared" si="8"/>
        <v>149</v>
      </c>
      <c r="G41" s="8">
        <f t="shared" si="8"/>
        <v>129</v>
      </c>
      <c r="H41" s="8">
        <f t="shared" si="5"/>
        <v>11544038</v>
      </c>
      <c r="I41" s="9">
        <v>2</v>
      </c>
      <c r="J41" s="9"/>
      <c r="K41" s="10"/>
      <c r="L41" s="10">
        <v>0</v>
      </c>
      <c r="M41" s="9">
        <v>0</v>
      </c>
      <c r="N41" s="9"/>
      <c r="O41" s="10">
        <v>2</v>
      </c>
      <c r="P41" s="10"/>
      <c r="Q41" s="9"/>
      <c r="R41" s="9">
        <v>2</v>
      </c>
      <c r="S41" s="10">
        <v>0</v>
      </c>
      <c r="T41" s="10"/>
      <c r="U41" s="9">
        <v>0</v>
      </c>
      <c r="V41" s="9"/>
      <c r="W41" s="10"/>
      <c r="X41" s="10">
        <v>0</v>
      </c>
      <c r="Y41" s="9">
        <v>1</v>
      </c>
      <c r="Z41" s="9"/>
      <c r="AA41" s="11">
        <f t="shared" si="7"/>
        <v>7</v>
      </c>
    </row>
    <row r="42" spans="1:27" ht="30" customHeight="1" x14ac:dyDescent="0.25">
      <c r="A42" s="4" t="str">
        <f t="shared" si="8"/>
        <v>Московский</v>
      </c>
      <c r="B42" s="12" t="str">
        <f t="shared" si="8"/>
        <v>ГБОУ СОШ №544</v>
      </c>
      <c r="C42" s="6">
        <f t="shared" si="8"/>
        <v>11544</v>
      </c>
      <c r="D42" s="6" t="str">
        <f t="shared" si="8"/>
        <v>СОШ с углуб.</v>
      </c>
      <c r="E42" s="8" t="str">
        <f t="shared" si="8"/>
        <v>3ак</v>
      </c>
      <c r="F42" s="8">
        <f t="shared" si="8"/>
        <v>149</v>
      </c>
      <c r="G42" s="8">
        <f t="shared" si="8"/>
        <v>129</v>
      </c>
      <c r="H42" s="8">
        <f t="shared" si="5"/>
        <v>11544039</v>
      </c>
      <c r="I42" s="9"/>
      <c r="J42" s="9">
        <v>1</v>
      </c>
      <c r="K42" s="10">
        <v>1</v>
      </c>
      <c r="L42" s="10"/>
      <c r="M42" s="9"/>
      <c r="N42" s="9">
        <v>0</v>
      </c>
      <c r="O42" s="10"/>
      <c r="P42" s="10">
        <v>2</v>
      </c>
      <c r="Q42" s="9">
        <v>1</v>
      </c>
      <c r="R42" s="9"/>
      <c r="S42" s="10">
        <v>1</v>
      </c>
      <c r="T42" s="10"/>
      <c r="U42" s="9">
        <v>0</v>
      </c>
      <c r="V42" s="9"/>
      <c r="W42" s="10"/>
      <c r="X42" s="10">
        <v>2</v>
      </c>
      <c r="Y42" s="9">
        <v>1</v>
      </c>
      <c r="Z42" s="9"/>
      <c r="AA42" s="11">
        <f t="shared" si="7"/>
        <v>9</v>
      </c>
    </row>
    <row r="43" spans="1:27" ht="30" customHeight="1" x14ac:dyDescent="0.25">
      <c r="A43" s="4" t="str">
        <f t="shared" si="8"/>
        <v>Московский</v>
      </c>
      <c r="B43" s="12" t="str">
        <f t="shared" si="8"/>
        <v>ГБОУ СОШ №544</v>
      </c>
      <c r="C43" s="6">
        <f t="shared" si="8"/>
        <v>11544</v>
      </c>
      <c r="D43" s="6" t="str">
        <f t="shared" si="8"/>
        <v>СОШ с углуб.</v>
      </c>
      <c r="E43" s="8" t="str">
        <f t="shared" si="8"/>
        <v>3ак</v>
      </c>
      <c r="F43" s="8">
        <f t="shared" si="8"/>
        <v>149</v>
      </c>
      <c r="G43" s="8">
        <f t="shared" si="8"/>
        <v>129</v>
      </c>
      <c r="H43" s="8">
        <f t="shared" si="5"/>
        <v>11544040</v>
      </c>
      <c r="I43" s="9"/>
      <c r="J43" s="9">
        <v>2</v>
      </c>
      <c r="K43" s="10"/>
      <c r="L43" s="10">
        <v>1</v>
      </c>
      <c r="M43" s="9">
        <v>1</v>
      </c>
      <c r="N43" s="9"/>
      <c r="O43" s="10"/>
      <c r="P43" s="10">
        <v>2</v>
      </c>
      <c r="Q43" s="9">
        <v>2</v>
      </c>
      <c r="R43" s="9"/>
      <c r="S43" s="10">
        <v>1</v>
      </c>
      <c r="T43" s="10"/>
      <c r="U43" s="9"/>
      <c r="V43" s="9">
        <v>1</v>
      </c>
      <c r="W43" s="10">
        <v>2</v>
      </c>
      <c r="X43" s="10"/>
      <c r="Y43" s="9">
        <v>1</v>
      </c>
      <c r="Z43" s="9"/>
      <c r="AA43" s="11">
        <f t="shared" si="7"/>
        <v>13</v>
      </c>
    </row>
    <row r="44" spans="1:27" ht="30" customHeight="1" x14ac:dyDescent="0.25">
      <c r="A44" s="4" t="str">
        <f t="shared" si="8"/>
        <v>Московский</v>
      </c>
      <c r="B44" s="12" t="str">
        <f t="shared" si="8"/>
        <v>ГБОУ СОШ №544</v>
      </c>
      <c r="C44" s="6">
        <f t="shared" si="8"/>
        <v>11544</v>
      </c>
      <c r="D44" s="6" t="str">
        <f t="shared" si="8"/>
        <v>СОШ с углуб.</v>
      </c>
      <c r="E44" s="8" t="str">
        <f t="shared" si="8"/>
        <v>3ак</v>
      </c>
      <c r="F44" s="8">
        <f t="shared" si="8"/>
        <v>149</v>
      </c>
      <c r="G44" s="8">
        <f t="shared" si="8"/>
        <v>129</v>
      </c>
      <c r="H44" s="8">
        <f t="shared" si="5"/>
        <v>11544041</v>
      </c>
      <c r="I44" s="9">
        <v>0</v>
      </c>
      <c r="J44" s="9"/>
      <c r="K44" s="10">
        <v>0</v>
      </c>
      <c r="L44" s="10"/>
      <c r="M44" s="9">
        <v>0</v>
      </c>
      <c r="N44" s="9"/>
      <c r="O44" s="10">
        <v>2</v>
      </c>
      <c r="P44" s="10"/>
      <c r="Q44" s="9">
        <v>1</v>
      </c>
      <c r="R44" s="9"/>
      <c r="S44" s="10">
        <v>0</v>
      </c>
      <c r="T44" s="10"/>
      <c r="U44" s="9">
        <v>0</v>
      </c>
      <c r="V44" s="9"/>
      <c r="W44" s="10">
        <v>1</v>
      </c>
      <c r="X44" s="10"/>
      <c r="Y44" s="9">
        <v>0</v>
      </c>
      <c r="Z44" s="9"/>
      <c r="AA44" s="11">
        <f t="shared" si="7"/>
        <v>4</v>
      </c>
    </row>
    <row r="45" spans="1:27" ht="30" customHeight="1" x14ac:dyDescent="0.25">
      <c r="A45" s="4" t="str">
        <f t="shared" si="8"/>
        <v>Московский</v>
      </c>
      <c r="B45" s="12" t="str">
        <f t="shared" si="8"/>
        <v>ГБОУ СОШ №544</v>
      </c>
      <c r="C45" s="6">
        <f t="shared" si="8"/>
        <v>11544</v>
      </c>
      <c r="D45" s="6" t="str">
        <f t="shared" si="8"/>
        <v>СОШ с углуб.</v>
      </c>
      <c r="E45" s="8" t="str">
        <f t="shared" si="8"/>
        <v>3ак</v>
      </c>
      <c r="F45" s="8">
        <f t="shared" si="8"/>
        <v>149</v>
      </c>
      <c r="G45" s="8">
        <f t="shared" si="8"/>
        <v>129</v>
      </c>
      <c r="H45" s="8">
        <f t="shared" si="5"/>
        <v>11544042</v>
      </c>
      <c r="I45" s="9"/>
      <c r="J45" s="9">
        <v>2</v>
      </c>
      <c r="K45" s="10">
        <v>1</v>
      </c>
      <c r="L45" s="10"/>
      <c r="M45" s="9">
        <v>1</v>
      </c>
      <c r="N45" s="9"/>
      <c r="O45" s="10"/>
      <c r="P45" s="10">
        <v>2</v>
      </c>
      <c r="Q45" s="9"/>
      <c r="R45" s="9">
        <v>2</v>
      </c>
      <c r="S45" s="10"/>
      <c r="T45" s="10">
        <v>0</v>
      </c>
      <c r="U45" s="9">
        <v>0</v>
      </c>
      <c r="V45" s="9"/>
      <c r="W45" s="10">
        <v>2</v>
      </c>
      <c r="X45" s="10"/>
      <c r="Y45" s="9">
        <v>1</v>
      </c>
      <c r="Z45" s="9"/>
      <c r="AA45" s="11">
        <f t="shared" si="7"/>
        <v>11</v>
      </c>
    </row>
    <row r="46" spans="1:27" ht="30" customHeight="1" x14ac:dyDescent="0.25">
      <c r="A46" s="4" t="str">
        <f t="shared" si="8"/>
        <v>Московский</v>
      </c>
      <c r="B46" s="12" t="str">
        <f t="shared" si="8"/>
        <v>ГБОУ СОШ №544</v>
      </c>
      <c r="C46" s="6">
        <f t="shared" si="8"/>
        <v>11544</v>
      </c>
      <c r="D46" s="6" t="str">
        <f t="shared" si="8"/>
        <v>СОШ с углуб.</v>
      </c>
      <c r="E46" s="8" t="str">
        <f t="shared" si="8"/>
        <v>3ак</v>
      </c>
      <c r="F46" s="8">
        <f t="shared" si="8"/>
        <v>149</v>
      </c>
      <c r="G46" s="8">
        <f t="shared" si="8"/>
        <v>129</v>
      </c>
      <c r="H46" s="8">
        <f t="shared" si="5"/>
        <v>11544043</v>
      </c>
      <c r="I46" s="9"/>
      <c r="J46" s="9">
        <v>1</v>
      </c>
      <c r="K46" s="10">
        <v>1</v>
      </c>
      <c r="L46" s="10"/>
      <c r="M46" s="9">
        <v>0</v>
      </c>
      <c r="N46" s="9"/>
      <c r="O46" s="10"/>
      <c r="P46" s="10">
        <v>1</v>
      </c>
      <c r="Q46" s="9">
        <v>1</v>
      </c>
      <c r="R46" s="9"/>
      <c r="S46" s="10"/>
      <c r="T46" s="10">
        <v>0</v>
      </c>
      <c r="U46" s="9">
        <v>0</v>
      </c>
      <c r="V46" s="9"/>
      <c r="W46" s="10">
        <v>2</v>
      </c>
      <c r="X46" s="10"/>
      <c r="Y46" s="9">
        <v>0</v>
      </c>
      <c r="Z46" s="9"/>
      <c r="AA46" s="11">
        <f t="shared" si="7"/>
        <v>6</v>
      </c>
    </row>
    <row r="47" spans="1:27" ht="30" customHeight="1" x14ac:dyDescent="0.25">
      <c r="A47" s="4" t="str">
        <f t="shared" si="8"/>
        <v>Московский</v>
      </c>
      <c r="B47" s="12" t="str">
        <f t="shared" si="8"/>
        <v>ГБОУ СОШ №544</v>
      </c>
      <c r="C47" s="6">
        <f t="shared" si="8"/>
        <v>11544</v>
      </c>
      <c r="D47" s="6" t="str">
        <f t="shared" si="8"/>
        <v>СОШ с углуб.</v>
      </c>
      <c r="E47" s="8" t="str">
        <f t="shared" si="8"/>
        <v>3ак</v>
      </c>
      <c r="F47" s="8">
        <f t="shared" si="8"/>
        <v>149</v>
      </c>
      <c r="G47" s="8">
        <f t="shared" si="8"/>
        <v>129</v>
      </c>
      <c r="H47" s="8">
        <f t="shared" si="5"/>
        <v>11544044</v>
      </c>
      <c r="I47" s="9">
        <v>1</v>
      </c>
      <c r="J47" s="9"/>
      <c r="K47" s="10">
        <v>1</v>
      </c>
      <c r="L47" s="10"/>
      <c r="M47" s="9">
        <v>1</v>
      </c>
      <c r="N47" s="9"/>
      <c r="O47" s="10">
        <v>2</v>
      </c>
      <c r="P47" s="10"/>
      <c r="Q47" s="9"/>
      <c r="R47" s="9">
        <v>2</v>
      </c>
      <c r="S47" s="10">
        <v>1</v>
      </c>
      <c r="T47" s="10"/>
      <c r="U47" s="9">
        <v>1</v>
      </c>
      <c r="V47" s="9"/>
      <c r="W47" s="10"/>
      <c r="X47" s="10">
        <v>2</v>
      </c>
      <c r="Y47" s="9">
        <v>0</v>
      </c>
      <c r="Z47" s="9"/>
      <c r="AA47" s="11">
        <f t="shared" si="7"/>
        <v>11</v>
      </c>
    </row>
    <row r="48" spans="1:27" ht="30" customHeight="1" x14ac:dyDescent="0.25">
      <c r="A48" s="4" t="str">
        <f t="shared" si="8"/>
        <v>Московский</v>
      </c>
      <c r="B48" s="12" t="str">
        <f t="shared" si="8"/>
        <v>ГБОУ СОШ №544</v>
      </c>
      <c r="C48" s="6">
        <f t="shared" si="8"/>
        <v>11544</v>
      </c>
      <c r="D48" s="6" t="str">
        <f t="shared" si="8"/>
        <v>СОШ с углуб.</v>
      </c>
      <c r="E48" s="8" t="str">
        <f t="shared" si="8"/>
        <v>3ак</v>
      </c>
      <c r="F48" s="8">
        <f t="shared" si="8"/>
        <v>149</v>
      </c>
      <c r="G48" s="8">
        <f t="shared" si="8"/>
        <v>129</v>
      </c>
      <c r="H48" s="8">
        <f t="shared" si="5"/>
        <v>11544045</v>
      </c>
      <c r="I48" s="9"/>
      <c r="J48" s="9">
        <v>2</v>
      </c>
      <c r="K48" s="10"/>
      <c r="L48" s="10">
        <v>1</v>
      </c>
      <c r="M48" s="9">
        <v>1</v>
      </c>
      <c r="N48" s="9"/>
      <c r="O48" s="10">
        <v>2</v>
      </c>
      <c r="P48" s="10"/>
      <c r="Q48" s="9"/>
      <c r="R48" s="9">
        <v>2</v>
      </c>
      <c r="S48" s="10">
        <v>1</v>
      </c>
      <c r="T48" s="10"/>
      <c r="U48" s="9">
        <v>0</v>
      </c>
      <c r="V48" s="9"/>
      <c r="W48" s="10"/>
      <c r="X48" s="10">
        <v>2</v>
      </c>
      <c r="Y48" s="9">
        <v>1</v>
      </c>
      <c r="Z48" s="9"/>
      <c r="AA48" s="11">
        <f t="shared" si="7"/>
        <v>12</v>
      </c>
    </row>
    <row r="49" spans="1:27" ht="30" customHeight="1" x14ac:dyDescent="0.25">
      <c r="A49" s="4" t="str">
        <f t="shared" si="8"/>
        <v>Московский</v>
      </c>
      <c r="B49" s="12" t="str">
        <f t="shared" si="8"/>
        <v>ГБОУ СОШ №544</v>
      </c>
      <c r="C49" s="6">
        <f t="shared" si="8"/>
        <v>11544</v>
      </c>
      <c r="D49" s="6" t="str">
        <f t="shared" si="8"/>
        <v>СОШ с углуб.</v>
      </c>
      <c r="E49" s="8" t="str">
        <f t="shared" si="8"/>
        <v>3ак</v>
      </c>
      <c r="F49" s="8">
        <f t="shared" si="8"/>
        <v>149</v>
      </c>
      <c r="G49" s="8">
        <f t="shared" si="8"/>
        <v>129</v>
      </c>
      <c r="H49" s="8">
        <f t="shared" si="5"/>
        <v>11544046</v>
      </c>
      <c r="I49" s="9"/>
      <c r="J49" s="9">
        <v>0</v>
      </c>
      <c r="K49" s="10"/>
      <c r="L49" s="10">
        <v>1</v>
      </c>
      <c r="M49" s="9">
        <v>0</v>
      </c>
      <c r="N49" s="9"/>
      <c r="O49" s="10">
        <v>2</v>
      </c>
      <c r="P49" s="10"/>
      <c r="Q49" s="9">
        <v>2</v>
      </c>
      <c r="R49" s="9"/>
      <c r="S49" s="10">
        <v>1</v>
      </c>
      <c r="T49" s="10"/>
      <c r="U49" s="9"/>
      <c r="V49" s="9">
        <v>1</v>
      </c>
      <c r="W49" s="10">
        <v>2</v>
      </c>
      <c r="X49" s="10"/>
      <c r="Y49" s="9">
        <v>0</v>
      </c>
      <c r="Z49" s="9"/>
      <c r="AA49" s="11">
        <f t="shared" si="7"/>
        <v>9</v>
      </c>
    </row>
    <row r="50" spans="1:27" ht="30" customHeight="1" x14ac:dyDescent="0.25">
      <c r="A50" s="4" t="str">
        <f t="shared" si="8"/>
        <v>Московский</v>
      </c>
      <c r="B50" s="12" t="str">
        <f t="shared" si="8"/>
        <v>ГБОУ СОШ №544</v>
      </c>
      <c r="C50" s="6">
        <f t="shared" si="8"/>
        <v>11544</v>
      </c>
      <c r="D50" s="6" t="str">
        <f t="shared" si="8"/>
        <v>СОШ с углуб.</v>
      </c>
      <c r="E50" s="8" t="str">
        <f t="shared" si="8"/>
        <v>3ак</v>
      </c>
      <c r="F50" s="8">
        <f t="shared" si="8"/>
        <v>149</v>
      </c>
      <c r="G50" s="8">
        <f t="shared" si="8"/>
        <v>129</v>
      </c>
      <c r="H50" s="8">
        <f t="shared" si="5"/>
        <v>11544047</v>
      </c>
      <c r="I50" s="9"/>
      <c r="J50" s="9">
        <v>1</v>
      </c>
      <c r="K50" s="10">
        <v>1</v>
      </c>
      <c r="L50" s="10"/>
      <c r="M50" s="9">
        <v>1</v>
      </c>
      <c r="N50" s="9"/>
      <c r="O50" s="10">
        <v>2</v>
      </c>
      <c r="P50" s="10"/>
      <c r="Q50" s="9">
        <v>1</v>
      </c>
      <c r="R50" s="9"/>
      <c r="S50" s="10"/>
      <c r="T50" s="10">
        <v>0</v>
      </c>
      <c r="U50" s="9"/>
      <c r="V50" s="9">
        <v>0</v>
      </c>
      <c r="W50" s="10"/>
      <c r="X50" s="10">
        <v>2</v>
      </c>
      <c r="Y50" s="9">
        <v>0</v>
      </c>
      <c r="Z50" s="9"/>
      <c r="AA50" s="11">
        <f t="shared" si="7"/>
        <v>8</v>
      </c>
    </row>
    <row r="51" spans="1:27" ht="30" customHeight="1" x14ac:dyDescent="0.25">
      <c r="A51" s="4" t="str">
        <f t="shared" si="8"/>
        <v>Московский</v>
      </c>
      <c r="B51" s="12" t="str">
        <f t="shared" si="8"/>
        <v>ГБОУ СОШ №544</v>
      </c>
      <c r="C51" s="6">
        <f t="shared" si="8"/>
        <v>11544</v>
      </c>
      <c r="D51" s="6" t="str">
        <f t="shared" si="8"/>
        <v>СОШ с углуб.</v>
      </c>
      <c r="E51" s="8" t="str">
        <f t="shared" si="8"/>
        <v>3ак</v>
      </c>
      <c r="F51" s="8">
        <f t="shared" si="8"/>
        <v>149</v>
      </c>
      <c r="G51" s="8">
        <f t="shared" si="8"/>
        <v>129</v>
      </c>
      <c r="H51" s="8">
        <f t="shared" si="5"/>
        <v>11544048</v>
      </c>
      <c r="I51" s="9"/>
      <c r="J51" s="9">
        <v>1</v>
      </c>
      <c r="K51" s="10">
        <v>1</v>
      </c>
      <c r="L51" s="10"/>
      <c r="M51" s="9">
        <v>0</v>
      </c>
      <c r="N51" s="9"/>
      <c r="O51" s="10">
        <v>2</v>
      </c>
      <c r="P51" s="10"/>
      <c r="Q51" s="9"/>
      <c r="R51" s="9">
        <v>2</v>
      </c>
      <c r="S51" s="10"/>
      <c r="T51" s="10">
        <v>0</v>
      </c>
      <c r="U51" s="9">
        <v>1</v>
      </c>
      <c r="V51" s="9"/>
      <c r="W51" s="10"/>
      <c r="X51" s="10">
        <v>2</v>
      </c>
      <c r="Y51" s="9"/>
      <c r="Z51" s="9">
        <v>0</v>
      </c>
      <c r="AA51" s="11">
        <f t="shared" si="7"/>
        <v>9</v>
      </c>
    </row>
    <row r="52" spans="1:27" ht="30" customHeight="1" x14ac:dyDescent="0.25">
      <c r="A52" s="4" t="str">
        <f t="shared" si="8"/>
        <v>Московский</v>
      </c>
      <c r="B52" s="12" t="str">
        <f t="shared" si="8"/>
        <v>ГБОУ СОШ №544</v>
      </c>
      <c r="C52" s="6">
        <f t="shared" si="8"/>
        <v>11544</v>
      </c>
      <c r="D52" s="6" t="str">
        <f t="shared" si="8"/>
        <v>СОШ с углуб.</v>
      </c>
      <c r="E52" s="13" t="s">
        <v>64</v>
      </c>
      <c r="F52" s="8">
        <f t="shared" si="8"/>
        <v>149</v>
      </c>
      <c r="G52" s="8">
        <f t="shared" si="8"/>
        <v>129</v>
      </c>
      <c r="H52" s="8">
        <f t="shared" si="5"/>
        <v>11544049</v>
      </c>
      <c r="I52" s="9">
        <v>1</v>
      </c>
      <c r="J52" s="9"/>
      <c r="K52" s="10">
        <v>1</v>
      </c>
      <c r="L52" s="10"/>
      <c r="M52" s="9">
        <v>0</v>
      </c>
      <c r="N52" s="9"/>
      <c r="O52" s="10">
        <v>2</v>
      </c>
      <c r="P52" s="10"/>
      <c r="Q52" s="9"/>
      <c r="R52" s="9">
        <v>0</v>
      </c>
      <c r="S52" s="10">
        <v>1</v>
      </c>
      <c r="T52" s="10"/>
      <c r="U52" s="9"/>
      <c r="V52" s="9">
        <v>0</v>
      </c>
      <c r="W52" s="10">
        <v>0</v>
      </c>
      <c r="X52" s="10"/>
      <c r="Y52" s="9"/>
      <c r="Z52" s="9">
        <v>0</v>
      </c>
      <c r="AA52" s="11">
        <f>IF(COUNTBLANK(I52:Z52)&lt;=9,SUM(I52:Z52),"Не писал")</f>
        <v>5</v>
      </c>
    </row>
    <row r="53" spans="1:27" ht="30" customHeight="1" x14ac:dyDescent="0.25">
      <c r="A53" s="4" t="str">
        <f t="shared" si="8"/>
        <v>Московский</v>
      </c>
      <c r="B53" s="12" t="str">
        <f t="shared" si="8"/>
        <v>ГБОУ СОШ №544</v>
      </c>
      <c r="C53" s="6">
        <f t="shared" si="8"/>
        <v>11544</v>
      </c>
      <c r="D53" s="6" t="str">
        <f t="shared" si="8"/>
        <v>СОШ с углуб.</v>
      </c>
      <c r="E53" s="8" t="str">
        <f t="shared" si="8"/>
        <v>3вк</v>
      </c>
      <c r="F53" s="8">
        <f t="shared" si="8"/>
        <v>149</v>
      </c>
      <c r="G53" s="8">
        <f t="shared" si="8"/>
        <v>129</v>
      </c>
      <c r="H53" s="8">
        <f t="shared" si="5"/>
        <v>11544050</v>
      </c>
      <c r="I53" s="9"/>
      <c r="J53" s="9">
        <v>0</v>
      </c>
      <c r="K53" s="10">
        <v>1</v>
      </c>
      <c r="L53" s="10"/>
      <c r="M53" s="9">
        <v>0</v>
      </c>
      <c r="N53" s="9"/>
      <c r="O53" s="10">
        <v>1</v>
      </c>
      <c r="P53" s="10"/>
      <c r="Q53" s="9">
        <v>1</v>
      </c>
      <c r="R53" s="9"/>
      <c r="S53" s="10">
        <v>1</v>
      </c>
      <c r="T53" s="10"/>
      <c r="U53" s="9"/>
      <c r="V53" s="9">
        <v>0</v>
      </c>
      <c r="W53" s="10"/>
      <c r="X53" s="10">
        <v>0</v>
      </c>
      <c r="Y53" s="9">
        <v>0</v>
      </c>
      <c r="Z53" s="9"/>
      <c r="AA53" s="11">
        <f t="shared" ref="AA53:AA74" si="9">IF(COUNTBLANK(I53:Z53)&lt;=9,SUM(I53:Z53),"Не писал")</f>
        <v>4</v>
      </c>
    </row>
    <row r="54" spans="1:27" ht="30" customHeight="1" x14ac:dyDescent="0.25">
      <c r="A54" s="4" t="str">
        <f t="shared" si="8"/>
        <v>Московский</v>
      </c>
      <c r="B54" s="12" t="str">
        <f t="shared" si="8"/>
        <v>ГБОУ СОШ №544</v>
      </c>
      <c r="C54" s="6">
        <f t="shared" si="8"/>
        <v>11544</v>
      </c>
      <c r="D54" s="6" t="str">
        <f t="shared" si="8"/>
        <v>СОШ с углуб.</v>
      </c>
      <c r="E54" s="8" t="str">
        <f t="shared" si="8"/>
        <v>3вк</v>
      </c>
      <c r="F54" s="8">
        <f t="shared" si="8"/>
        <v>149</v>
      </c>
      <c r="G54" s="8">
        <f t="shared" si="8"/>
        <v>129</v>
      </c>
      <c r="H54" s="8">
        <f t="shared" si="5"/>
        <v>11544051</v>
      </c>
      <c r="I54" s="9"/>
      <c r="J54" s="9">
        <v>2</v>
      </c>
      <c r="K54" s="10">
        <v>1</v>
      </c>
      <c r="L54" s="10"/>
      <c r="M54" s="9">
        <v>1</v>
      </c>
      <c r="N54" s="9"/>
      <c r="O54" s="10">
        <v>2</v>
      </c>
      <c r="P54" s="10"/>
      <c r="Q54" s="9"/>
      <c r="R54" s="9">
        <v>2</v>
      </c>
      <c r="S54" s="10">
        <v>1</v>
      </c>
      <c r="T54" s="10"/>
      <c r="U54" s="9"/>
      <c r="V54" s="9">
        <v>0</v>
      </c>
      <c r="W54" s="10">
        <v>2</v>
      </c>
      <c r="X54" s="10"/>
      <c r="Y54" s="9"/>
      <c r="Z54" s="9">
        <v>0</v>
      </c>
      <c r="AA54" s="11">
        <f t="shared" si="9"/>
        <v>11</v>
      </c>
    </row>
    <row r="55" spans="1:27" ht="30" customHeight="1" x14ac:dyDescent="0.25">
      <c r="A55" s="4" t="str">
        <f t="shared" ref="A55:G70" si="10">A54</f>
        <v>Московский</v>
      </c>
      <c r="B55" s="12" t="str">
        <f t="shared" si="10"/>
        <v>ГБОУ СОШ №544</v>
      </c>
      <c r="C55" s="6">
        <f t="shared" si="10"/>
        <v>11544</v>
      </c>
      <c r="D55" s="6" t="str">
        <f t="shared" si="10"/>
        <v>СОШ с углуб.</v>
      </c>
      <c r="E55" s="8" t="str">
        <f t="shared" si="10"/>
        <v>3вк</v>
      </c>
      <c r="F55" s="8">
        <f t="shared" si="10"/>
        <v>149</v>
      </c>
      <c r="G55" s="8">
        <f t="shared" si="10"/>
        <v>129</v>
      </c>
      <c r="H55" s="8">
        <f t="shared" si="5"/>
        <v>11544052</v>
      </c>
      <c r="I55" s="9"/>
      <c r="J55" s="9">
        <v>0</v>
      </c>
      <c r="K55" s="10">
        <v>1</v>
      </c>
      <c r="L55" s="10"/>
      <c r="M55" s="9">
        <v>1</v>
      </c>
      <c r="N55" s="9"/>
      <c r="O55" s="10">
        <v>2</v>
      </c>
      <c r="P55" s="10"/>
      <c r="Q55" s="9"/>
      <c r="R55" s="9">
        <v>2</v>
      </c>
      <c r="S55" s="10">
        <v>0</v>
      </c>
      <c r="T55" s="10"/>
      <c r="U55" s="9">
        <v>0</v>
      </c>
      <c r="V55" s="9"/>
      <c r="W55" s="10"/>
      <c r="X55" s="10">
        <v>1</v>
      </c>
      <c r="Y55" s="9">
        <v>0</v>
      </c>
      <c r="Z55" s="9"/>
      <c r="AA55" s="11">
        <f t="shared" si="9"/>
        <v>7</v>
      </c>
    </row>
    <row r="56" spans="1:27" ht="30" customHeight="1" x14ac:dyDescent="0.25">
      <c r="A56" s="4" t="str">
        <f t="shared" si="10"/>
        <v>Московский</v>
      </c>
      <c r="B56" s="12" t="str">
        <f t="shared" si="10"/>
        <v>ГБОУ СОШ №544</v>
      </c>
      <c r="C56" s="6">
        <f t="shared" si="10"/>
        <v>11544</v>
      </c>
      <c r="D56" s="6" t="str">
        <f t="shared" si="10"/>
        <v>СОШ с углуб.</v>
      </c>
      <c r="E56" s="8" t="str">
        <f t="shared" si="10"/>
        <v>3вк</v>
      </c>
      <c r="F56" s="8">
        <f t="shared" si="10"/>
        <v>149</v>
      </c>
      <c r="G56" s="8">
        <f t="shared" si="10"/>
        <v>129</v>
      </c>
      <c r="H56" s="8">
        <f t="shared" si="5"/>
        <v>11544053</v>
      </c>
      <c r="I56" s="9"/>
      <c r="J56" s="9">
        <v>1</v>
      </c>
      <c r="K56" s="10">
        <v>1</v>
      </c>
      <c r="L56" s="10"/>
      <c r="M56" s="9">
        <v>0</v>
      </c>
      <c r="N56" s="9"/>
      <c r="O56" s="10"/>
      <c r="P56" s="10">
        <v>2</v>
      </c>
      <c r="Q56" s="9">
        <v>2</v>
      </c>
      <c r="R56" s="9"/>
      <c r="S56" s="10">
        <v>1</v>
      </c>
      <c r="T56" s="10"/>
      <c r="U56" s="9"/>
      <c r="V56" s="9">
        <v>0</v>
      </c>
      <c r="W56" s="10">
        <v>2</v>
      </c>
      <c r="X56" s="10"/>
      <c r="Y56" s="9">
        <v>1</v>
      </c>
      <c r="Z56" s="9"/>
      <c r="AA56" s="11">
        <f t="shared" si="9"/>
        <v>10</v>
      </c>
    </row>
    <row r="57" spans="1:27" ht="30" customHeight="1" x14ac:dyDescent="0.25">
      <c r="A57" s="4" t="str">
        <f t="shared" si="10"/>
        <v>Московский</v>
      </c>
      <c r="B57" s="12" t="str">
        <f t="shared" si="10"/>
        <v>ГБОУ СОШ №544</v>
      </c>
      <c r="C57" s="6">
        <f t="shared" si="10"/>
        <v>11544</v>
      </c>
      <c r="D57" s="6" t="str">
        <f t="shared" si="10"/>
        <v>СОШ с углуб.</v>
      </c>
      <c r="E57" s="8" t="str">
        <f t="shared" si="10"/>
        <v>3вк</v>
      </c>
      <c r="F57" s="8">
        <f t="shared" si="10"/>
        <v>149</v>
      </c>
      <c r="G57" s="8">
        <f t="shared" si="10"/>
        <v>129</v>
      </c>
      <c r="H57" s="8">
        <f t="shared" si="5"/>
        <v>11544054</v>
      </c>
      <c r="I57" s="9"/>
      <c r="J57" s="9">
        <v>1</v>
      </c>
      <c r="K57" s="10"/>
      <c r="L57" s="10">
        <v>1</v>
      </c>
      <c r="M57" s="9"/>
      <c r="N57" s="9">
        <v>0</v>
      </c>
      <c r="O57" s="10">
        <v>2</v>
      </c>
      <c r="P57" s="10"/>
      <c r="Q57" s="9">
        <v>1</v>
      </c>
      <c r="R57" s="9"/>
      <c r="S57" s="10"/>
      <c r="T57" s="10">
        <v>0</v>
      </c>
      <c r="U57" s="9">
        <v>1</v>
      </c>
      <c r="V57" s="9"/>
      <c r="W57" s="10"/>
      <c r="X57" s="10">
        <v>2</v>
      </c>
      <c r="Y57" s="9">
        <v>1</v>
      </c>
      <c r="Z57" s="9"/>
      <c r="AA57" s="11">
        <f t="shared" si="9"/>
        <v>9</v>
      </c>
    </row>
    <row r="58" spans="1:27" ht="30" customHeight="1" x14ac:dyDescent="0.25">
      <c r="A58" s="4" t="str">
        <f t="shared" si="10"/>
        <v>Московский</v>
      </c>
      <c r="B58" s="12" t="str">
        <f t="shared" si="10"/>
        <v>ГБОУ СОШ №544</v>
      </c>
      <c r="C58" s="6">
        <f t="shared" si="10"/>
        <v>11544</v>
      </c>
      <c r="D58" s="6" t="str">
        <f t="shared" si="10"/>
        <v>СОШ с углуб.</v>
      </c>
      <c r="E58" s="8" t="str">
        <f t="shared" si="10"/>
        <v>3вк</v>
      </c>
      <c r="F58" s="8">
        <f t="shared" si="10"/>
        <v>149</v>
      </c>
      <c r="G58" s="8">
        <f t="shared" si="10"/>
        <v>129</v>
      </c>
      <c r="H58" s="8">
        <f t="shared" si="5"/>
        <v>11544055</v>
      </c>
      <c r="I58" s="9">
        <v>0</v>
      </c>
      <c r="J58" s="9"/>
      <c r="K58" s="10"/>
      <c r="L58" s="10">
        <v>0</v>
      </c>
      <c r="M58" s="9">
        <v>0</v>
      </c>
      <c r="N58" s="9"/>
      <c r="O58" s="10"/>
      <c r="P58" s="10">
        <v>1</v>
      </c>
      <c r="Q58" s="9"/>
      <c r="R58" s="9">
        <v>1</v>
      </c>
      <c r="S58" s="10">
        <v>0</v>
      </c>
      <c r="T58" s="10"/>
      <c r="U58" s="9">
        <v>0</v>
      </c>
      <c r="V58" s="9"/>
      <c r="W58" s="10">
        <v>0</v>
      </c>
      <c r="X58" s="10"/>
      <c r="Y58" s="9">
        <v>1</v>
      </c>
      <c r="Z58" s="9"/>
      <c r="AA58" s="11">
        <f t="shared" si="9"/>
        <v>3</v>
      </c>
    </row>
    <row r="59" spans="1:27" ht="30" customHeight="1" x14ac:dyDescent="0.25">
      <c r="A59" s="4" t="str">
        <f t="shared" si="10"/>
        <v>Московский</v>
      </c>
      <c r="B59" s="12" t="str">
        <f t="shared" si="10"/>
        <v>ГБОУ СОШ №544</v>
      </c>
      <c r="C59" s="6">
        <f t="shared" si="10"/>
        <v>11544</v>
      </c>
      <c r="D59" s="6" t="str">
        <f t="shared" si="10"/>
        <v>СОШ с углуб.</v>
      </c>
      <c r="E59" s="8" t="str">
        <f t="shared" si="10"/>
        <v>3вк</v>
      </c>
      <c r="F59" s="8">
        <f t="shared" si="10"/>
        <v>149</v>
      </c>
      <c r="G59" s="8">
        <f t="shared" si="10"/>
        <v>129</v>
      </c>
      <c r="H59" s="8">
        <f t="shared" si="5"/>
        <v>11544056</v>
      </c>
      <c r="I59" s="9"/>
      <c r="J59" s="9">
        <v>1</v>
      </c>
      <c r="K59" s="10">
        <v>1</v>
      </c>
      <c r="L59" s="10"/>
      <c r="M59" s="9">
        <v>1</v>
      </c>
      <c r="N59" s="9"/>
      <c r="O59" s="10">
        <v>2</v>
      </c>
      <c r="P59" s="10"/>
      <c r="Q59" s="9">
        <v>1</v>
      </c>
      <c r="R59" s="9"/>
      <c r="S59" s="10">
        <v>1</v>
      </c>
      <c r="T59" s="10"/>
      <c r="U59" s="9"/>
      <c r="V59" s="9">
        <v>0</v>
      </c>
      <c r="W59" s="10">
        <v>0</v>
      </c>
      <c r="X59" s="10"/>
      <c r="Y59" s="9">
        <v>1</v>
      </c>
      <c r="Z59" s="9"/>
      <c r="AA59" s="11">
        <f t="shared" si="9"/>
        <v>8</v>
      </c>
    </row>
    <row r="60" spans="1:27" ht="30" customHeight="1" x14ac:dyDescent="0.25">
      <c r="A60" s="4" t="str">
        <f t="shared" si="10"/>
        <v>Московский</v>
      </c>
      <c r="B60" s="12" t="str">
        <f t="shared" si="10"/>
        <v>ГБОУ СОШ №544</v>
      </c>
      <c r="C60" s="6">
        <f t="shared" si="10"/>
        <v>11544</v>
      </c>
      <c r="D60" s="6" t="str">
        <f t="shared" si="10"/>
        <v>СОШ с углуб.</v>
      </c>
      <c r="E60" s="8" t="str">
        <f t="shared" si="10"/>
        <v>3вк</v>
      </c>
      <c r="F60" s="8">
        <f t="shared" si="10"/>
        <v>149</v>
      </c>
      <c r="G60" s="8">
        <f t="shared" si="10"/>
        <v>129</v>
      </c>
      <c r="H60" s="8">
        <f t="shared" si="5"/>
        <v>11544057</v>
      </c>
      <c r="I60" s="9">
        <v>2</v>
      </c>
      <c r="J60" s="9"/>
      <c r="K60" s="10">
        <v>1</v>
      </c>
      <c r="L60" s="10"/>
      <c r="M60" s="9">
        <v>1</v>
      </c>
      <c r="N60" s="9"/>
      <c r="O60" s="10"/>
      <c r="P60" s="10">
        <v>2</v>
      </c>
      <c r="Q60" s="9"/>
      <c r="R60" s="9">
        <v>2</v>
      </c>
      <c r="S60" s="10"/>
      <c r="T60" s="10">
        <v>0</v>
      </c>
      <c r="U60" s="9"/>
      <c r="V60" s="9">
        <v>0</v>
      </c>
      <c r="W60" s="10"/>
      <c r="X60" s="10">
        <v>2</v>
      </c>
      <c r="Y60" s="9">
        <v>0</v>
      </c>
      <c r="Z60" s="9"/>
      <c r="AA60" s="11">
        <f t="shared" si="9"/>
        <v>10</v>
      </c>
    </row>
    <row r="61" spans="1:27" ht="30" customHeight="1" x14ac:dyDescent="0.25">
      <c r="A61" s="4" t="str">
        <f t="shared" si="10"/>
        <v>Московский</v>
      </c>
      <c r="B61" s="12" t="str">
        <f t="shared" si="10"/>
        <v>ГБОУ СОШ №544</v>
      </c>
      <c r="C61" s="6">
        <f t="shared" si="10"/>
        <v>11544</v>
      </c>
      <c r="D61" s="6" t="str">
        <f t="shared" si="10"/>
        <v>СОШ с углуб.</v>
      </c>
      <c r="E61" s="8" t="str">
        <f t="shared" si="10"/>
        <v>3вк</v>
      </c>
      <c r="F61" s="8">
        <f t="shared" si="10"/>
        <v>149</v>
      </c>
      <c r="G61" s="8">
        <f t="shared" si="10"/>
        <v>129</v>
      </c>
      <c r="H61" s="8">
        <f t="shared" si="5"/>
        <v>11544058</v>
      </c>
      <c r="I61" s="9">
        <v>1</v>
      </c>
      <c r="J61" s="9"/>
      <c r="K61" s="10">
        <v>1</v>
      </c>
      <c r="L61" s="10"/>
      <c r="M61" s="9">
        <v>1</v>
      </c>
      <c r="N61" s="9"/>
      <c r="O61" s="10">
        <v>2</v>
      </c>
      <c r="P61" s="10"/>
      <c r="Q61" s="9">
        <v>2</v>
      </c>
      <c r="R61" s="9"/>
      <c r="S61" s="10">
        <v>1</v>
      </c>
      <c r="T61" s="10"/>
      <c r="U61" s="9"/>
      <c r="V61" s="9">
        <v>0</v>
      </c>
      <c r="W61" s="10">
        <v>2</v>
      </c>
      <c r="X61" s="10"/>
      <c r="Y61" s="9"/>
      <c r="Z61" s="9">
        <v>1</v>
      </c>
      <c r="AA61" s="11">
        <f t="shared" si="9"/>
        <v>11</v>
      </c>
    </row>
    <row r="62" spans="1:27" ht="30" customHeight="1" x14ac:dyDescent="0.25">
      <c r="A62" s="4" t="str">
        <f t="shared" si="10"/>
        <v>Московский</v>
      </c>
      <c r="B62" s="12" t="str">
        <f t="shared" si="10"/>
        <v>ГБОУ СОШ №544</v>
      </c>
      <c r="C62" s="6">
        <f t="shared" si="10"/>
        <v>11544</v>
      </c>
      <c r="D62" s="6" t="str">
        <f t="shared" si="10"/>
        <v>СОШ с углуб.</v>
      </c>
      <c r="E62" s="8" t="str">
        <f t="shared" si="10"/>
        <v>3вк</v>
      </c>
      <c r="F62" s="8">
        <f t="shared" si="10"/>
        <v>149</v>
      </c>
      <c r="G62" s="8">
        <f t="shared" si="10"/>
        <v>129</v>
      </c>
      <c r="H62" s="8">
        <f t="shared" si="5"/>
        <v>11544059</v>
      </c>
      <c r="I62" s="9"/>
      <c r="J62" s="9">
        <v>0</v>
      </c>
      <c r="K62" s="10">
        <v>1</v>
      </c>
      <c r="L62" s="10"/>
      <c r="M62" s="9">
        <v>1</v>
      </c>
      <c r="N62" s="9"/>
      <c r="O62" s="10"/>
      <c r="P62" s="10">
        <v>2</v>
      </c>
      <c r="Q62" s="9"/>
      <c r="R62" s="9">
        <v>2</v>
      </c>
      <c r="S62" s="10">
        <v>0</v>
      </c>
      <c r="T62" s="10"/>
      <c r="U62" s="9">
        <v>0</v>
      </c>
      <c r="V62" s="9"/>
      <c r="W62" s="10">
        <v>2</v>
      </c>
      <c r="X62" s="10"/>
      <c r="Y62" s="9">
        <v>1</v>
      </c>
      <c r="Z62" s="9"/>
      <c r="AA62" s="11">
        <f t="shared" si="9"/>
        <v>9</v>
      </c>
    </row>
    <row r="63" spans="1:27" ht="30" customHeight="1" x14ac:dyDescent="0.25">
      <c r="A63" s="4" t="str">
        <f t="shared" si="10"/>
        <v>Московский</v>
      </c>
      <c r="B63" s="12" t="str">
        <f t="shared" si="10"/>
        <v>ГБОУ СОШ №544</v>
      </c>
      <c r="C63" s="6">
        <f t="shared" si="10"/>
        <v>11544</v>
      </c>
      <c r="D63" s="6" t="str">
        <f t="shared" si="10"/>
        <v>СОШ с углуб.</v>
      </c>
      <c r="E63" s="8" t="str">
        <f t="shared" si="10"/>
        <v>3вк</v>
      </c>
      <c r="F63" s="8">
        <f t="shared" si="10"/>
        <v>149</v>
      </c>
      <c r="G63" s="8">
        <f t="shared" si="10"/>
        <v>129</v>
      </c>
      <c r="H63" s="8">
        <f t="shared" si="5"/>
        <v>11544060</v>
      </c>
      <c r="I63" s="9"/>
      <c r="J63" s="9">
        <v>2</v>
      </c>
      <c r="K63" s="10"/>
      <c r="L63" s="10">
        <v>1</v>
      </c>
      <c r="M63" s="9">
        <v>1</v>
      </c>
      <c r="N63" s="9"/>
      <c r="O63" s="10"/>
      <c r="P63" s="10">
        <v>2</v>
      </c>
      <c r="Q63" s="9">
        <v>2</v>
      </c>
      <c r="R63" s="9"/>
      <c r="S63" s="10"/>
      <c r="T63" s="10">
        <v>1</v>
      </c>
      <c r="U63" s="9">
        <v>0</v>
      </c>
      <c r="V63" s="9"/>
      <c r="W63" s="10">
        <v>2</v>
      </c>
      <c r="X63" s="10"/>
      <c r="Y63" s="9">
        <v>1</v>
      </c>
      <c r="Z63" s="9"/>
      <c r="AA63" s="11">
        <f t="shared" si="9"/>
        <v>12</v>
      </c>
    </row>
    <row r="64" spans="1:27" ht="30" customHeight="1" x14ac:dyDescent="0.25">
      <c r="A64" s="4" t="str">
        <f t="shared" si="10"/>
        <v>Московский</v>
      </c>
      <c r="B64" s="12" t="str">
        <f t="shared" si="10"/>
        <v>ГБОУ СОШ №544</v>
      </c>
      <c r="C64" s="6">
        <f t="shared" si="10"/>
        <v>11544</v>
      </c>
      <c r="D64" s="6" t="str">
        <f t="shared" si="10"/>
        <v>СОШ с углуб.</v>
      </c>
      <c r="E64" s="8" t="str">
        <f t="shared" si="10"/>
        <v>3вк</v>
      </c>
      <c r="F64" s="8">
        <f t="shared" si="10"/>
        <v>149</v>
      </c>
      <c r="G64" s="8">
        <f t="shared" si="10"/>
        <v>129</v>
      </c>
      <c r="H64" s="8">
        <f t="shared" si="5"/>
        <v>11544061</v>
      </c>
      <c r="I64" s="9"/>
      <c r="J64" s="9">
        <v>1</v>
      </c>
      <c r="K64" s="10">
        <v>1</v>
      </c>
      <c r="L64" s="10"/>
      <c r="M64" s="9">
        <v>0</v>
      </c>
      <c r="N64" s="9"/>
      <c r="O64" s="10">
        <v>0</v>
      </c>
      <c r="P64" s="10"/>
      <c r="Q64" s="9"/>
      <c r="R64" s="9">
        <v>2</v>
      </c>
      <c r="S64" s="10">
        <v>0</v>
      </c>
      <c r="T64" s="10"/>
      <c r="U64" s="9">
        <v>0</v>
      </c>
      <c r="V64" s="9"/>
      <c r="W64" s="10">
        <v>0</v>
      </c>
      <c r="X64" s="10"/>
      <c r="Y64" s="9">
        <v>1</v>
      </c>
      <c r="Z64" s="9"/>
      <c r="AA64" s="11">
        <f t="shared" si="9"/>
        <v>5</v>
      </c>
    </row>
    <row r="65" spans="1:27" ht="30" customHeight="1" x14ac:dyDescent="0.25">
      <c r="A65" s="4" t="str">
        <f t="shared" si="10"/>
        <v>Московский</v>
      </c>
      <c r="B65" s="12" t="str">
        <f t="shared" si="10"/>
        <v>ГБОУ СОШ №544</v>
      </c>
      <c r="C65" s="6">
        <f t="shared" si="10"/>
        <v>11544</v>
      </c>
      <c r="D65" s="6" t="str">
        <f t="shared" si="10"/>
        <v>СОШ с углуб.</v>
      </c>
      <c r="E65" s="8" t="str">
        <f t="shared" si="10"/>
        <v>3вк</v>
      </c>
      <c r="F65" s="8">
        <f t="shared" si="10"/>
        <v>149</v>
      </c>
      <c r="G65" s="8">
        <f t="shared" si="10"/>
        <v>129</v>
      </c>
      <c r="H65" s="8">
        <f t="shared" si="5"/>
        <v>11544062</v>
      </c>
      <c r="I65" s="9"/>
      <c r="J65" s="9">
        <v>2</v>
      </c>
      <c r="K65" s="10">
        <v>1</v>
      </c>
      <c r="L65" s="10"/>
      <c r="M65" s="9">
        <v>1</v>
      </c>
      <c r="N65" s="9"/>
      <c r="O65" s="10">
        <v>2</v>
      </c>
      <c r="P65" s="10"/>
      <c r="Q65" s="9"/>
      <c r="R65" s="9">
        <v>2</v>
      </c>
      <c r="S65" s="10">
        <v>0</v>
      </c>
      <c r="T65" s="10"/>
      <c r="U65" s="9">
        <v>0</v>
      </c>
      <c r="V65" s="9"/>
      <c r="W65" s="10">
        <v>2</v>
      </c>
      <c r="X65" s="10"/>
      <c r="Y65" s="9"/>
      <c r="Z65" s="9">
        <v>1</v>
      </c>
      <c r="AA65" s="11">
        <f t="shared" si="9"/>
        <v>11</v>
      </c>
    </row>
    <row r="66" spans="1:27" ht="30" customHeight="1" x14ac:dyDescent="0.25">
      <c r="A66" s="4" t="str">
        <f t="shared" si="10"/>
        <v>Московский</v>
      </c>
      <c r="B66" s="12" t="str">
        <f t="shared" si="10"/>
        <v>ГБОУ СОШ №544</v>
      </c>
      <c r="C66" s="6">
        <f t="shared" si="10"/>
        <v>11544</v>
      </c>
      <c r="D66" s="6" t="str">
        <f t="shared" si="10"/>
        <v>СОШ с углуб.</v>
      </c>
      <c r="E66" s="8" t="str">
        <f t="shared" si="10"/>
        <v>3вк</v>
      </c>
      <c r="F66" s="8">
        <f t="shared" si="10"/>
        <v>149</v>
      </c>
      <c r="G66" s="8">
        <f t="shared" si="10"/>
        <v>129</v>
      </c>
      <c r="H66" s="8">
        <f t="shared" si="5"/>
        <v>11544063</v>
      </c>
      <c r="I66" s="9"/>
      <c r="J66" s="9">
        <v>1</v>
      </c>
      <c r="K66" s="10">
        <v>1</v>
      </c>
      <c r="L66" s="10"/>
      <c r="M66" s="9">
        <v>0</v>
      </c>
      <c r="N66" s="9"/>
      <c r="O66" s="10"/>
      <c r="P66" s="10">
        <v>1</v>
      </c>
      <c r="Q66" s="9"/>
      <c r="R66" s="9">
        <v>2</v>
      </c>
      <c r="S66" s="10"/>
      <c r="T66" s="10">
        <v>0</v>
      </c>
      <c r="U66" s="9">
        <v>0</v>
      </c>
      <c r="V66" s="9"/>
      <c r="W66" s="10">
        <v>1</v>
      </c>
      <c r="X66" s="10"/>
      <c r="Y66" s="9"/>
      <c r="Z66" s="9">
        <v>1</v>
      </c>
      <c r="AA66" s="11">
        <f t="shared" si="9"/>
        <v>7</v>
      </c>
    </row>
    <row r="67" spans="1:27" ht="30" customHeight="1" x14ac:dyDescent="0.25">
      <c r="A67" s="4" t="str">
        <f t="shared" si="10"/>
        <v>Московский</v>
      </c>
      <c r="B67" s="12" t="str">
        <f t="shared" si="10"/>
        <v>ГБОУ СОШ №544</v>
      </c>
      <c r="C67" s="6">
        <f t="shared" si="10"/>
        <v>11544</v>
      </c>
      <c r="D67" s="6" t="str">
        <f t="shared" si="10"/>
        <v>СОШ с углуб.</v>
      </c>
      <c r="E67" s="8" t="str">
        <f t="shared" si="10"/>
        <v>3вк</v>
      </c>
      <c r="F67" s="8">
        <f t="shared" si="10"/>
        <v>149</v>
      </c>
      <c r="G67" s="8">
        <f t="shared" si="10"/>
        <v>129</v>
      </c>
      <c r="H67" s="8">
        <f t="shared" si="5"/>
        <v>11544064</v>
      </c>
      <c r="I67" s="9"/>
      <c r="J67" s="9">
        <v>1</v>
      </c>
      <c r="K67" s="10">
        <v>1</v>
      </c>
      <c r="L67" s="10"/>
      <c r="M67" s="9">
        <v>1</v>
      </c>
      <c r="N67" s="9"/>
      <c r="O67" s="10">
        <v>1</v>
      </c>
      <c r="P67" s="10"/>
      <c r="Q67" s="9"/>
      <c r="R67" s="9">
        <v>2</v>
      </c>
      <c r="S67" s="10"/>
      <c r="T67" s="10">
        <v>0</v>
      </c>
      <c r="U67" s="9">
        <v>0</v>
      </c>
      <c r="V67" s="9"/>
      <c r="W67" s="10">
        <v>2</v>
      </c>
      <c r="X67" s="10"/>
      <c r="Y67" s="9">
        <v>1</v>
      </c>
      <c r="Z67" s="9"/>
      <c r="AA67" s="11">
        <v>9</v>
      </c>
    </row>
    <row r="68" spans="1:27" ht="30" customHeight="1" x14ac:dyDescent="0.25">
      <c r="A68" s="4" t="str">
        <f t="shared" si="10"/>
        <v>Московский</v>
      </c>
      <c r="B68" s="12" t="str">
        <f t="shared" si="10"/>
        <v>ГБОУ СОШ №544</v>
      </c>
      <c r="C68" s="6">
        <f t="shared" si="10"/>
        <v>11544</v>
      </c>
      <c r="D68" s="6" t="str">
        <f t="shared" si="10"/>
        <v>СОШ с углуб.</v>
      </c>
      <c r="E68" s="8" t="str">
        <f t="shared" si="10"/>
        <v>3вк</v>
      </c>
      <c r="F68" s="8">
        <f t="shared" si="10"/>
        <v>149</v>
      </c>
      <c r="G68" s="8">
        <f t="shared" si="10"/>
        <v>129</v>
      </c>
      <c r="H68" s="8">
        <f t="shared" si="5"/>
        <v>11544065</v>
      </c>
      <c r="I68" s="9"/>
      <c r="J68" s="9">
        <v>2</v>
      </c>
      <c r="K68" s="10">
        <v>0</v>
      </c>
      <c r="L68" s="10"/>
      <c r="M68" s="9">
        <v>1</v>
      </c>
      <c r="N68" s="9"/>
      <c r="O68" s="10"/>
      <c r="P68" s="10">
        <v>2</v>
      </c>
      <c r="Q68" s="9">
        <v>2</v>
      </c>
      <c r="R68" s="9"/>
      <c r="S68" s="10">
        <v>1</v>
      </c>
      <c r="T68" s="10"/>
      <c r="U68" s="9">
        <v>0</v>
      </c>
      <c r="V68" s="9"/>
      <c r="W68" s="10"/>
      <c r="X68" s="10">
        <v>2</v>
      </c>
      <c r="Y68" s="9">
        <v>1</v>
      </c>
      <c r="Z68" s="9"/>
      <c r="AA68" s="11">
        <v>11</v>
      </c>
    </row>
    <row r="69" spans="1:27" ht="30" customHeight="1" x14ac:dyDescent="0.25">
      <c r="A69" s="4" t="str">
        <f t="shared" si="10"/>
        <v>Московский</v>
      </c>
      <c r="B69" s="12" t="str">
        <f t="shared" si="10"/>
        <v>ГБОУ СОШ №544</v>
      </c>
      <c r="C69" s="6">
        <f t="shared" si="10"/>
        <v>11544</v>
      </c>
      <c r="D69" s="6" t="str">
        <f t="shared" si="10"/>
        <v>СОШ с углуб.</v>
      </c>
      <c r="E69" s="8" t="str">
        <f t="shared" si="10"/>
        <v>3вк</v>
      </c>
      <c r="F69" s="8">
        <f t="shared" si="10"/>
        <v>149</v>
      </c>
      <c r="G69" s="8">
        <f t="shared" si="10"/>
        <v>129</v>
      </c>
      <c r="H69" s="8">
        <f t="shared" si="5"/>
        <v>11544066</v>
      </c>
      <c r="I69" s="9"/>
      <c r="J69" s="9">
        <v>0</v>
      </c>
      <c r="K69" s="10"/>
      <c r="L69" s="10">
        <v>1</v>
      </c>
      <c r="M69" s="9"/>
      <c r="N69" s="9">
        <v>1</v>
      </c>
      <c r="O69" s="10"/>
      <c r="P69" s="10">
        <v>2</v>
      </c>
      <c r="Q69" s="9">
        <v>2</v>
      </c>
      <c r="R69" s="9"/>
      <c r="S69" s="10">
        <v>0</v>
      </c>
      <c r="T69" s="10"/>
      <c r="U69" s="9"/>
      <c r="V69" s="9">
        <v>0</v>
      </c>
      <c r="W69" s="10"/>
      <c r="X69" s="10">
        <v>2</v>
      </c>
      <c r="Y69" s="9">
        <v>1</v>
      </c>
      <c r="Z69" s="9"/>
      <c r="AA69" s="11">
        <f t="shared" si="9"/>
        <v>9</v>
      </c>
    </row>
    <row r="70" spans="1:27" ht="30" customHeight="1" x14ac:dyDescent="0.25">
      <c r="A70" s="4" t="str">
        <f t="shared" si="10"/>
        <v>Московский</v>
      </c>
      <c r="B70" s="12" t="str">
        <f t="shared" si="10"/>
        <v>ГБОУ СОШ №544</v>
      </c>
      <c r="C70" s="6">
        <f t="shared" si="10"/>
        <v>11544</v>
      </c>
      <c r="D70" s="6" t="str">
        <f t="shared" si="10"/>
        <v>СОШ с углуб.</v>
      </c>
      <c r="E70" s="8" t="str">
        <f t="shared" si="10"/>
        <v>3вк</v>
      </c>
      <c r="F70" s="8">
        <f t="shared" si="10"/>
        <v>149</v>
      </c>
      <c r="G70" s="8">
        <f t="shared" si="10"/>
        <v>129</v>
      </c>
      <c r="H70" s="8">
        <f t="shared" si="5"/>
        <v>11544067</v>
      </c>
      <c r="I70" s="9"/>
      <c r="J70" s="9">
        <v>2</v>
      </c>
      <c r="K70" s="10">
        <v>0</v>
      </c>
      <c r="L70" s="10"/>
      <c r="M70" s="9">
        <v>1</v>
      </c>
      <c r="N70" s="9"/>
      <c r="O70" s="10">
        <v>2</v>
      </c>
      <c r="P70" s="10"/>
      <c r="Q70" s="9"/>
      <c r="R70" s="9">
        <v>2</v>
      </c>
      <c r="S70" s="10">
        <v>1</v>
      </c>
      <c r="T70" s="10"/>
      <c r="U70" s="9"/>
      <c r="V70" s="9">
        <v>0</v>
      </c>
      <c r="W70" s="10">
        <v>2</v>
      </c>
      <c r="X70" s="10"/>
      <c r="Y70" s="9"/>
      <c r="Z70" s="9">
        <v>1</v>
      </c>
      <c r="AA70" s="11">
        <f t="shared" si="9"/>
        <v>11</v>
      </c>
    </row>
    <row r="71" spans="1:27" ht="30" customHeight="1" x14ac:dyDescent="0.25">
      <c r="A71" s="4" t="str">
        <f t="shared" ref="A71:G86" si="11">A70</f>
        <v>Московский</v>
      </c>
      <c r="B71" s="12" t="str">
        <f t="shared" si="11"/>
        <v>ГБОУ СОШ №544</v>
      </c>
      <c r="C71" s="6">
        <f t="shared" si="11"/>
        <v>11544</v>
      </c>
      <c r="D71" s="6" t="str">
        <f t="shared" si="11"/>
        <v>СОШ с углуб.</v>
      </c>
      <c r="E71" s="8" t="str">
        <f t="shared" si="11"/>
        <v>3вк</v>
      </c>
      <c r="F71" s="8">
        <f t="shared" si="11"/>
        <v>149</v>
      </c>
      <c r="G71" s="8">
        <f t="shared" si="11"/>
        <v>129</v>
      </c>
      <c r="H71" s="8">
        <f t="shared" ref="H71:H132" si="12">H70+1</f>
        <v>11544068</v>
      </c>
      <c r="I71" s="9"/>
      <c r="J71" s="9">
        <v>0</v>
      </c>
      <c r="K71" s="10"/>
      <c r="L71" s="10">
        <v>1</v>
      </c>
      <c r="M71" s="9">
        <v>0</v>
      </c>
      <c r="N71" s="9"/>
      <c r="O71" s="10">
        <v>2</v>
      </c>
      <c r="P71" s="10"/>
      <c r="Q71" s="9">
        <v>0</v>
      </c>
      <c r="R71" s="9"/>
      <c r="S71" s="10">
        <v>0</v>
      </c>
      <c r="T71" s="10"/>
      <c r="U71" s="9"/>
      <c r="V71" s="9">
        <v>1</v>
      </c>
      <c r="W71" s="10"/>
      <c r="X71" s="10">
        <v>1</v>
      </c>
      <c r="Y71" s="9">
        <v>0</v>
      </c>
      <c r="Z71" s="9"/>
      <c r="AA71" s="11">
        <f t="shared" si="9"/>
        <v>5</v>
      </c>
    </row>
    <row r="72" spans="1:27" ht="30" customHeight="1" x14ac:dyDescent="0.25">
      <c r="A72" s="4" t="str">
        <f t="shared" si="11"/>
        <v>Московский</v>
      </c>
      <c r="B72" s="12" t="str">
        <f t="shared" si="11"/>
        <v>ГБОУ СОШ №544</v>
      </c>
      <c r="C72" s="6">
        <f t="shared" si="11"/>
        <v>11544</v>
      </c>
      <c r="D72" s="6" t="str">
        <f t="shared" si="11"/>
        <v>СОШ с углуб.</v>
      </c>
      <c r="E72" s="8" t="str">
        <f t="shared" si="11"/>
        <v>3вк</v>
      </c>
      <c r="F72" s="8">
        <f t="shared" si="11"/>
        <v>149</v>
      </c>
      <c r="G72" s="8">
        <f t="shared" si="11"/>
        <v>129</v>
      </c>
      <c r="H72" s="8">
        <f t="shared" si="12"/>
        <v>11544069</v>
      </c>
      <c r="I72" s="9"/>
      <c r="J72" s="9">
        <v>1</v>
      </c>
      <c r="K72" s="10">
        <v>1</v>
      </c>
      <c r="L72" s="10"/>
      <c r="M72" s="9">
        <v>0</v>
      </c>
      <c r="N72" s="9"/>
      <c r="O72" s="10">
        <v>0</v>
      </c>
      <c r="P72" s="10"/>
      <c r="Q72" s="9"/>
      <c r="R72" s="9">
        <v>2</v>
      </c>
      <c r="S72" s="10"/>
      <c r="T72" s="10">
        <v>0</v>
      </c>
      <c r="U72" s="9"/>
      <c r="V72" s="9">
        <v>0</v>
      </c>
      <c r="W72" s="10">
        <v>0</v>
      </c>
      <c r="X72" s="10"/>
      <c r="Y72" s="9">
        <v>1</v>
      </c>
      <c r="Z72" s="9"/>
      <c r="AA72" s="11">
        <f t="shared" si="9"/>
        <v>5</v>
      </c>
    </row>
    <row r="73" spans="1:27" ht="30" customHeight="1" x14ac:dyDescent="0.25">
      <c r="A73" s="4" t="str">
        <f t="shared" si="11"/>
        <v>Московский</v>
      </c>
      <c r="B73" s="12" t="str">
        <f t="shared" si="11"/>
        <v>ГБОУ СОШ №544</v>
      </c>
      <c r="C73" s="6">
        <f t="shared" si="11"/>
        <v>11544</v>
      </c>
      <c r="D73" s="6" t="str">
        <f t="shared" si="11"/>
        <v>СОШ с углуб.</v>
      </c>
      <c r="E73" s="8" t="str">
        <f t="shared" si="11"/>
        <v>3вк</v>
      </c>
      <c r="F73" s="8">
        <f t="shared" si="11"/>
        <v>149</v>
      </c>
      <c r="G73" s="8">
        <f t="shared" si="11"/>
        <v>129</v>
      </c>
      <c r="H73" s="8">
        <f t="shared" si="12"/>
        <v>11544070</v>
      </c>
      <c r="I73" s="9"/>
      <c r="J73" s="9">
        <v>1</v>
      </c>
      <c r="K73" s="10">
        <v>1</v>
      </c>
      <c r="L73" s="10"/>
      <c r="M73" s="9">
        <v>0</v>
      </c>
      <c r="N73" s="9"/>
      <c r="O73" s="10">
        <v>2</v>
      </c>
      <c r="P73" s="10"/>
      <c r="Q73" s="9"/>
      <c r="R73" s="9">
        <v>2</v>
      </c>
      <c r="S73" s="10">
        <v>0</v>
      </c>
      <c r="T73" s="10"/>
      <c r="U73" s="9"/>
      <c r="V73" s="9">
        <v>0</v>
      </c>
      <c r="W73" s="10">
        <v>0</v>
      </c>
      <c r="X73" s="10"/>
      <c r="Y73" s="9"/>
      <c r="Z73" s="9">
        <v>0</v>
      </c>
      <c r="AA73" s="11">
        <f t="shared" si="9"/>
        <v>6</v>
      </c>
    </row>
    <row r="74" spans="1:27" ht="30" customHeight="1" x14ac:dyDescent="0.25">
      <c r="A74" s="4" t="str">
        <f t="shared" si="11"/>
        <v>Московский</v>
      </c>
      <c r="B74" s="12" t="str">
        <f t="shared" si="11"/>
        <v>ГБОУ СОШ №544</v>
      </c>
      <c r="C74" s="6">
        <f t="shared" si="11"/>
        <v>11544</v>
      </c>
      <c r="D74" s="6" t="str">
        <f t="shared" si="11"/>
        <v>СОШ с углуб.</v>
      </c>
      <c r="E74" s="8" t="str">
        <f t="shared" si="11"/>
        <v>3вк</v>
      </c>
      <c r="F74" s="8">
        <f t="shared" si="11"/>
        <v>149</v>
      </c>
      <c r="G74" s="8">
        <f t="shared" si="11"/>
        <v>129</v>
      </c>
      <c r="H74" s="8">
        <f t="shared" si="12"/>
        <v>11544071</v>
      </c>
      <c r="I74" s="9">
        <v>0</v>
      </c>
      <c r="J74" s="9"/>
      <c r="K74" s="10">
        <v>1</v>
      </c>
      <c r="L74" s="10"/>
      <c r="M74" s="9">
        <v>1</v>
      </c>
      <c r="N74" s="9"/>
      <c r="O74" s="10">
        <v>1</v>
      </c>
      <c r="P74" s="10"/>
      <c r="Q74" s="9"/>
      <c r="R74" s="9">
        <v>2</v>
      </c>
      <c r="S74" s="10">
        <v>1</v>
      </c>
      <c r="T74" s="10"/>
      <c r="U74" s="9">
        <v>0</v>
      </c>
      <c r="V74" s="9"/>
      <c r="W74" s="10"/>
      <c r="X74" s="10">
        <v>1</v>
      </c>
      <c r="Y74" s="9"/>
      <c r="Z74" s="9">
        <v>1</v>
      </c>
      <c r="AA74" s="11">
        <f t="shared" si="9"/>
        <v>8</v>
      </c>
    </row>
    <row r="75" spans="1:27" ht="30" customHeight="1" x14ac:dyDescent="0.25">
      <c r="A75" s="4" t="str">
        <f t="shared" si="11"/>
        <v>Московский</v>
      </c>
      <c r="B75" s="12" t="str">
        <f t="shared" si="11"/>
        <v>ГБОУ СОШ №544</v>
      </c>
      <c r="C75" s="6">
        <f t="shared" si="11"/>
        <v>11544</v>
      </c>
      <c r="D75" s="6" t="str">
        <f t="shared" si="11"/>
        <v>СОШ с углуб.</v>
      </c>
      <c r="E75" s="13" t="s">
        <v>23</v>
      </c>
      <c r="F75" s="8">
        <f t="shared" si="11"/>
        <v>149</v>
      </c>
      <c r="G75" s="8">
        <f t="shared" si="11"/>
        <v>129</v>
      </c>
      <c r="H75" s="8">
        <f t="shared" si="12"/>
        <v>11544072</v>
      </c>
      <c r="I75" s="9"/>
      <c r="J75" s="9">
        <v>2</v>
      </c>
      <c r="K75" s="10">
        <v>1</v>
      </c>
      <c r="L75" s="10"/>
      <c r="M75" s="9">
        <v>1</v>
      </c>
      <c r="N75" s="9"/>
      <c r="O75" s="10">
        <v>2</v>
      </c>
      <c r="P75" s="10"/>
      <c r="Q75" s="9">
        <v>2</v>
      </c>
      <c r="R75" s="9"/>
      <c r="S75" s="10">
        <v>1</v>
      </c>
      <c r="T75" s="10"/>
      <c r="U75" s="9"/>
      <c r="V75" s="9">
        <v>0</v>
      </c>
      <c r="W75" s="10"/>
      <c r="X75" s="10">
        <v>2</v>
      </c>
      <c r="Y75" s="9">
        <v>1</v>
      </c>
      <c r="Z75" s="9"/>
      <c r="AA75" s="11">
        <f>IF(COUNTBLANK(I75:Z75)&lt;=9,SUM(I75:Z75),"Не писал")</f>
        <v>12</v>
      </c>
    </row>
    <row r="76" spans="1:27" ht="30" customHeight="1" x14ac:dyDescent="0.25">
      <c r="A76" s="4" t="str">
        <f t="shared" si="11"/>
        <v>Московский</v>
      </c>
      <c r="B76" s="12" t="str">
        <f t="shared" si="11"/>
        <v>ГБОУ СОШ №544</v>
      </c>
      <c r="C76" s="6">
        <f t="shared" si="11"/>
        <v>11544</v>
      </c>
      <c r="D76" s="6" t="str">
        <f t="shared" si="11"/>
        <v>СОШ с углуб.</v>
      </c>
      <c r="E76" s="8" t="str">
        <f t="shared" si="11"/>
        <v>3а</v>
      </c>
      <c r="F76" s="8">
        <f t="shared" si="11"/>
        <v>149</v>
      </c>
      <c r="G76" s="8">
        <f t="shared" si="11"/>
        <v>129</v>
      </c>
      <c r="H76" s="8">
        <f t="shared" si="12"/>
        <v>11544073</v>
      </c>
      <c r="I76" s="9"/>
      <c r="J76" s="9">
        <v>1</v>
      </c>
      <c r="K76" s="10"/>
      <c r="L76" s="10">
        <v>1</v>
      </c>
      <c r="M76" s="9">
        <v>1</v>
      </c>
      <c r="N76" s="9"/>
      <c r="O76" s="10">
        <v>2</v>
      </c>
      <c r="P76" s="10"/>
      <c r="Q76" s="9"/>
      <c r="R76" s="9">
        <v>2</v>
      </c>
      <c r="S76" s="10">
        <v>1</v>
      </c>
      <c r="T76" s="10"/>
      <c r="U76" s="9">
        <v>1</v>
      </c>
      <c r="V76" s="9"/>
      <c r="W76" s="10"/>
      <c r="X76" s="10">
        <v>2</v>
      </c>
      <c r="Y76" s="9">
        <v>1</v>
      </c>
      <c r="Z76" s="9"/>
      <c r="AA76" s="11">
        <f t="shared" ref="AA76:AA102" si="13">IF(COUNTBLANK(I76:Z76)&lt;=9,SUM(I76:Z76),"Не писал")</f>
        <v>12</v>
      </c>
    </row>
    <row r="77" spans="1:27" ht="30" customHeight="1" x14ac:dyDescent="0.25">
      <c r="A77" s="4" t="str">
        <f t="shared" si="11"/>
        <v>Московский</v>
      </c>
      <c r="B77" s="12" t="str">
        <f t="shared" si="11"/>
        <v>ГБОУ СОШ №544</v>
      </c>
      <c r="C77" s="6">
        <f t="shared" si="11"/>
        <v>11544</v>
      </c>
      <c r="D77" s="6" t="str">
        <f t="shared" si="11"/>
        <v>СОШ с углуб.</v>
      </c>
      <c r="E77" s="8" t="str">
        <f t="shared" si="11"/>
        <v>3а</v>
      </c>
      <c r="F77" s="8">
        <f t="shared" si="11"/>
        <v>149</v>
      </c>
      <c r="G77" s="8">
        <f t="shared" si="11"/>
        <v>129</v>
      </c>
      <c r="H77" s="8">
        <f t="shared" si="12"/>
        <v>11544074</v>
      </c>
      <c r="I77" s="9"/>
      <c r="J77" s="9">
        <v>2</v>
      </c>
      <c r="K77" s="10">
        <v>1</v>
      </c>
      <c r="L77" s="10"/>
      <c r="M77" s="9">
        <v>1</v>
      </c>
      <c r="N77" s="9"/>
      <c r="O77" s="10">
        <v>2</v>
      </c>
      <c r="P77" s="10"/>
      <c r="Q77" s="9"/>
      <c r="R77" s="9">
        <v>2</v>
      </c>
      <c r="S77" s="10"/>
      <c r="T77" s="10">
        <v>1</v>
      </c>
      <c r="U77" s="9">
        <v>1</v>
      </c>
      <c r="V77" s="9"/>
      <c r="W77" s="10">
        <v>2</v>
      </c>
      <c r="X77" s="10"/>
      <c r="Y77" s="9">
        <v>1</v>
      </c>
      <c r="Z77" s="9"/>
      <c r="AA77" s="11">
        <f t="shared" si="13"/>
        <v>13</v>
      </c>
    </row>
    <row r="78" spans="1:27" ht="30" customHeight="1" x14ac:dyDescent="0.25">
      <c r="A78" s="4" t="str">
        <f t="shared" si="11"/>
        <v>Московский</v>
      </c>
      <c r="B78" s="12" t="str">
        <f t="shared" si="11"/>
        <v>ГБОУ СОШ №544</v>
      </c>
      <c r="C78" s="6">
        <f t="shared" si="11"/>
        <v>11544</v>
      </c>
      <c r="D78" s="6" t="str">
        <f t="shared" si="11"/>
        <v>СОШ с углуб.</v>
      </c>
      <c r="E78" s="8" t="str">
        <f t="shared" si="11"/>
        <v>3а</v>
      </c>
      <c r="F78" s="8">
        <f t="shared" si="11"/>
        <v>149</v>
      </c>
      <c r="G78" s="8">
        <f t="shared" si="11"/>
        <v>129</v>
      </c>
      <c r="H78" s="8">
        <f t="shared" si="12"/>
        <v>11544075</v>
      </c>
      <c r="I78" s="9"/>
      <c r="J78" s="9">
        <v>1</v>
      </c>
      <c r="K78" s="10">
        <v>1</v>
      </c>
      <c r="L78" s="10"/>
      <c r="M78" s="9">
        <v>1</v>
      </c>
      <c r="N78" s="9"/>
      <c r="O78" s="10"/>
      <c r="P78" s="10">
        <v>1</v>
      </c>
      <c r="Q78" s="9">
        <v>2</v>
      </c>
      <c r="R78" s="9"/>
      <c r="S78" s="10">
        <v>1</v>
      </c>
      <c r="T78" s="10"/>
      <c r="U78" s="9">
        <v>1</v>
      </c>
      <c r="V78" s="9"/>
      <c r="W78" s="10">
        <v>2</v>
      </c>
      <c r="X78" s="10"/>
      <c r="Y78" s="9">
        <v>1</v>
      </c>
      <c r="Z78" s="9"/>
      <c r="AA78" s="11">
        <f>IF(COUNTBLANK(I78:Z78)&lt;=9,SUM(I78:Z78),"Не писал")</f>
        <v>11</v>
      </c>
    </row>
    <row r="79" spans="1:27" ht="30" customHeight="1" x14ac:dyDescent="0.25">
      <c r="A79" s="4" t="str">
        <f t="shared" si="11"/>
        <v>Московский</v>
      </c>
      <c r="B79" s="12" t="str">
        <f t="shared" si="11"/>
        <v>ГБОУ СОШ №544</v>
      </c>
      <c r="C79" s="6">
        <f t="shared" si="11"/>
        <v>11544</v>
      </c>
      <c r="D79" s="6" t="str">
        <f t="shared" si="11"/>
        <v>СОШ с углуб.</v>
      </c>
      <c r="E79" s="8" t="str">
        <f t="shared" si="11"/>
        <v>3а</v>
      </c>
      <c r="F79" s="8">
        <f t="shared" si="11"/>
        <v>149</v>
      </c>
      <c r="G79" s="8">
        <f t="shared" si="11"/>
        <v>129</v>
      </c>
      <c r="H79" s="8">
        <f t="shared" si="12"/>
        <v>11544076</v>
      </c>
      <c r="I79" s="9"/>
      <c r="J79" s="9">
        <v>2</v>
      </c>
      <c r="K79" s="10">
        <v>1</v>
      </c>
      <c r="L79" s="10"/>
      <c r="M79" s="9">
        <v>1</v>
      </c>
      <c r="N79" s="9"/>
      <c r="O79" s="10">
        <v>1</v>
      </c>
      <c r="P79" s="10"/>
      <c r="Q79" s="9">
        <v>2</v>
      </c>
      <c r="R79" s="9"/>
      <c r="S79" s="10"/>
      <c r="T79" s="10">
        <v>0</v>
      </c>
      <c r="U79" s="9"/>
      <c r="V79" s="9">
        <v>0</v>
      </c>
      <c r="W79" s="10"/>
      <c r="X79" s="10">
        <v>2</v>
      </c>
      <c r="Y79" s="9"/>
      <c r="Z79" s="9">
        <v>0</v>
      </c>
      <c r="AA79" s="11">
        <f t="shared" si="13"/>
        <v>9</v>
      </c>
    </row>
    <row r="80" spans="1:27" ht="30" customHeight="1" x14ac:dyDescent="0.25">
      <c r="A80" s="4" t="str">
        <f t="shared" si="11"/>
        <v>Московский</v>
      </c>
      <c r="B80" s="12" t="str">
        <f t="shared" si="11"/>
        <v>ГБОУ СОШ №544</v>
      </c>
      <c r="C80" s="6">
        <f t="shared" si="11"/>
        <v>11544</v>
      </c>
      <c r="D80" s="6" t="str">
        <f t="shared" si="11"/>
        <v>СОШ с углуб.</v>
      </c>
      <c r="E80" s="8" t="str">
        <f t="shared" si="11"/>
        <v>3а</v>
      </c>
      <c r="F80" s="8">
        <f t="shared" si="11"/>
        <v>149</v>
      </c>
      <c r="G80" s="8">
        <f t="shared" si="11"/>
        <v>129</v>
      </c>
      <c r="H80" s="8">
        <f t="shared" si="12"/>
        <v>11544077</v>
      </c>
      <c r="I80" s="9">
        <v>0</v>
      </c>
      <c r="J80" s="9"/>
      <c r="K80" s="10"/>
      <c r="L80" s="10">
        <v>0</v>
      </c>
      <c r="M80" s="9"/>
      <c r="N80" s="9">
        <v>0</v>
      </c>
      <c r="O80" s="10">
        <v>2</v>
      </c>
      <c r="P80" s="10"/>
      <c r="Q80" s="9"/>
      <c r="R80" s="9">
        <v>1</v>
      </c>
      <c r="S80" s="10">
        <v>1</v>
      </c>
      <c r="T80" s="10"/>
      <c r="U80" s="9">
        <v>1</v>
      </c>
      <c r="V80" s="9"/>
      <c r="W80" s="10">
        <v>2</v>
      </c>
      <c r="X80" s="10"/>
      <c r="Y80" s="9"/>
      <c r="Z80" s="9">
        <v>0</v>
      </c>
      <c r="AA80" s="11">
        <f t="shared" si="13"/>
        <v>7</v>
      </c>
    </row>
    <row r="81" spans="1:27" ht="30" customHeight="1" x14ac:dyDescent="0.25">
      <c r="A81" s="4" t="str">
        <f t="shared" si="11"/>
        <v>Московский</v>
      </c>
      <c r="B81" s="12" t="str">
        <f t="shared" si="11"/>
        <v>ГБОУ СОШ №544</v>
      </c>
      <c r="C81" s="6">
        <f t="shared" si="11"/>
        <v>11544</v>
      </c>
      <c r="D81" s="6" t="str">
        <f t="shared" si="11"/>
        <v>СОШ с углуб.</v>
      </c>
      <c r="E81" s="8" t="str">
        <f t="shared" si="11"/>
        <v>3а</v>
      </c>
      <c r="F81" s="8">
        <f t="shared" si="11"/>
        <v>149</v>
      </c>
      <c r="G81" s="8">
        <f t="shared" si="11"/>
        <v>129</v>
      </c>
      <c r="H81" s="8">
        <f t="shared" si="12"/>
        <v>11544078</v>
      </c>
      <c r="I81" s="9"/>
      <c r="J81" s="9">
        <v>2</v>
      </c>
      <c r="K81" s="10">
        <v>1</v>
      </c>
      <c r="L81" s="10"/>
      <c r="M81" s="9">
        <v>1</v>
      </c>
      <c r="N81" s="9"/>
      <c r="O81" s="10">
        <v>2</v>
      </c>
      <c r="P81" s="10"/>
      <c r="Q81" s="9">
        <v>2</v>
      </c>
      <c r="R81" s="9"/>
      <c r="S81" s="10"/>
      <c r="T81" s="10">
        <v>1</v>
      </c>
      <c r="U81" s="9"/>
      <c r="V81" s="9">
        <v>0</v>
      </c>
      <c r="W81" s="10"/>
      <c r="X81" s="10">
        <v>2</v>
      </c>
      <c r="Y81" s="9">
        <v>1</v>
      </c>
      <c r="Z81" s="9"/>
      <c r="AA81" s="11">
        <f t="shared" si="13"/>
        <v>12</v>
      </c>
    </row>
    <row r="82" spans="1:27" ht="30" customHeight="1" x14ac:dyDescent="0.25">
      <c r="A82" s="4" t="str">
        <f t="shared" si="11"/>
        <v>Московский</v>
      </c>
      <c r="B82" s="12" t="str">
        <f t="shared" si="11"/>
        <v>ГБОУ СОШ №544</v>
      </c>
      <c r="C82" s="6">
        <f t="shared" si="11"/>
        <v>11544</v>
      </c>
      <c r="D82" s="6" t="str">
        <f t="shared" si="11"/>
        <v>СОШ с углуб.</v>
      </c>
      <c r="E82" s="8" t="str">
        <f t="shared" si="11"/>
        <v>3а</v>
      </c>
      <c r="F82" s="8">
        <f t="shared" si="11"/>
        <v>149</v>
      </c>
      <c r="G82" s="8">
        <f t="shared" si="11"/>
        <v>129</v>
      </c>
      <c r="H82" s="8">
        <f t="shared" si="12"/>
        <v>11544079</v>
      </c>
      <c r="I82" s="9"/>
      <c r="J82" s="9">
        <v>0</v>
      </c>
      <c r="K82" s="10">
        <v>1</v>
      </c>
      <c r="L82" s="10"/>
      <c r="M82" s="9">
        <v>1</v>
      </c>
      <c r="N82" s="9"/>
      <c r="O82" s="10">
        <v>2</v>
      </c>
      <c r="P82" s="10"/>
      <c r="Q82" s="9"/>
      <c r="R82" s="9">
        <v>1</v>
      </c>
      <c r="S82" s="10">
        <v>0</v>
      </c>
      <c r="T82" s="10"/>
      <c r="U82" s="9"/>
      <c r="V82" s="9">
        <v>1</v>
      </c>
      <c r="W82" s="10"/>
      <c r="X82" s="10">
        <v>0</v>
      </c>
      <c r="Y82" s="9"/>
      <c r="Z82" s="9">
        <v>0</v>
      </c>
      <c r="AA82" s="11">
        <f t="shared" si="13"/>
        <v>6</v>
      </c>
    </row>
    <row r="83" spans="1:27" ht="30" customHeight="1" x14ac:dyDescent="0.25">
      <c r="A83" s="4" t="str">
        <f t="shared" si="11"/>
        <v>Московский</v>
      </c>
      <c r="B83" s="12" t="str">
        <f t="shared" si="11"/>
        <v>ГБОУ СОШ №544</v>
      </c>
      <c r="C83" s="6">
        <f t="shared" si="11"/>
        <v>11544</v>
      </c>
      <c r="D83" s="6" t="str">
        <f t="shared" si="11"/>
        <v>СОШ с углуб.</v>
      </c>
      <c r="E83" s="8" t="str">
        <f t="shared" si="11"/>
        <v>3а</v>
      </c>
      <c r="F83" s="8">
        <f t="shared" si="11"/>
        <v>149</v>
      </c>
      <c r="G83" s="8">
        <f t="shared" si="11"/>
        <v>129</v>
      </c>
      <c r="H83" s="8">
        <f t="shared" si="12"/>
        <v>11544080</v>
      </c>
      <c r="I83" s="9"/>
      <c r="J83" s="9">
        <v>0</v>
      </c>
      <c r="K83" s="10"/>
      <c r="L83" s="10">
        <v>1</v>
      </c>
      <c r="M83" s="9">
        <v>0</v>
      </c>
      <c r="N83" s="9"/>
      <c r="O83" s="10"/>
      <c r="P83" s="10">
        <v>1</v>
      </c>
      <c r="Q83" s="9">
        <v>0</v>
      </c>
      <c r="R83" s="9"/>
      <c r="S83" s="10">
        <v>1</v>
      </c>
      <c r="T83" s="10"/>
      <c r="U83" s="9"/>
      <c r="V83" s="9">
        <v>0</v>
      </c>
      <c r="W83" s="10">
        <v>0</v>
      </c>
      <c r="X83" s="10"/>
      <c r="Y83" s="9">
        <v>0</v>
      </c>
      <c r="Z83" s="9"/>
      <c r="AA83" s="11">
        <f t="shared" si="13"/>
        <v>3</v>
      </c>
    </row>
    <row r="84" spans="1:27" ht="30" customHeight="1" x14ac:dyDescent="0.25">
      <c r="A84" s="4" t="str">
        <f t="shared" si="11"/>
        <v>Московский</v>
      </c>
      <c r="B84" s="12" t="str">
        <f t="shared" si="11"/>
        <v>ГБОУ СОШ №544</v>
      </c>
      <c r="C84" s="6">
        <f t="shared" si="11"/>
        <v>11544</v>
      </c>
      <c r="D84" s="6" t="str">
        <f t="shared" si="11"/>
        <v>СОШ с углуб.</v>
      </c>
      <c r="E84" s="8" t="str">
        <f t="shared" si="11"/>
        <v>3а</v>
      </c>
      <c r="F84" s="8">
        <f t="shared" si="11"/>
        <v>149</v>
      </c>
      <c r="G84" s="8">
        <f t="shared" si="11"/>
        <v>129</v>
      </c>
      <c r="H84" s="8">
        <f t="shared" si="12"/>
        <v>11544081</v>
      </c>
      <c r="I84" s="9"/>
      <c r="J84" s="9">
        <v>1</v>
      </c>
      <c r="K84" s="10">
        <v>1</v>
      </c>
      <c r="L84" s="10"/>
      <c r="M84" s="9">
        <v>1</v>
      </c>
      <c r="N84" s="9"/>
      <c r="O84" s="10"/>
      <c r="P84" s="10">
        <v>1</v>
      </c>
      <c r="Q84" s="9">
        <v>1</v>
      </c>
      <c r="R84" s="9"/>
      <c r="S84" s="10">
        <v>0</v>
      </c>
      <c r="T84" s="10"/>
      <c r="U84" s="9">
        <v>1</v>
      </c>
      <c r="V84" s="9"/>
      <c r="W84" s="10">
        <v>1</v>
      </c>
      <c r="X84" s="10"/>
      <c r="Y84" s="9">
        <v>1</v>
      </c>
      <c r="Z84" s="9"/>
      <c r="AA84" s="11">
        <f t="shared" si="13"/>
        <v>8</v>
      </c>
    </row>
    <row r="85" spans="1:27" ht="30" customHeight="1" x14ac:dyDescent="0.25">
      <c r="A85" s="4" t="str">
        <f t="shared" si="11"/>
        <v>Московский</v>
      </c>
      <c r="B85" s="12" t="str">
        <f t="shared" si="11"/>
        <v>ГБОУ СОШ №544</v>
      </c>
      <c r="C85" s="6">
        <f t="shared" si="11"/>
        <v>11544</v>
      </c>
      <c r="D85" s="6" t="str">
        <f t="shared" si="11"/>
        <v>СОШ с углуб.</v>
      </c>
      <c r="E85" s="8" t="str">
        <f t="shared" si="11"/>
        <v>3а</v>
      </c>
      <c r="F85" s="8">
        <f t="shared" si="11"/>
        <v>149</v>
      </c>
      <c r="G85" s="8">
        <f t="shared" si="11"/>
        <v>129</v>
      </c>
      <c r="H85" s="8">
        <f t="shared" si="12"/>
        <v>11544082</v>
      </c>
      <c r="I85" s="9">
        <v>1</v>
      </c>
      <c r="J85" s="9"/>
      <c r="K85" s="10"/>
      <c r="L85" s="10">
        <v>1</v>
      </c>
      <c r="M85" s="9">
        <v>1</v>
      </c>
      <c r="N85" s="9"/>
      <c r="O85" s="10"/>
      <c r="P85" s="10">
        <v>2</v>
      </c>
      <c r="Q85" s="9">
        <v>1</v>
      </c>
      <c r="R85" s="9"/>
      <c r="S85" s="10"/>
      <c r="T85" s="10">
        <v>0</v>
      </c>
      <c r="U85" s="9"/>
      <c r="V85" s="9">
        <v>0</v>
      </c>
      <c r="W85" s="10">
        <v>2</v>
      </c>
      <c r="X85" s="10"/>
      <c r="Y85" s="9">
        <v>0</v>
      </c>
      <c r="Z85" s="9"/>
      <c r="AA85" s="11">
        <f t="shared" si="13"/>
        <v>8</v>
      </c>
    </row>
    <row r="86" spans="1:27" ht="30" customHeight="1" x14ac:dyDescent="0.25">
      <c r="A86" s="4" t="str">
        <f t="shared" si="11"/>
        <v>Московский</v>
      </c>
      <c r="B86" s="12" t="str">
        <f t="shared" si="11"/>
        <v>ГБОУ СОШ №544</v>
      </c>
      <c r="C86" s="6">
        <f t="shared" si="11"/>
        <v>11544</v>
      </c>
      <c r="D86" s="6" t="str">
        <f t="shared" si="11"/>
        <v>СОШ с углуб.</v>
      </c>
      <c r="E86" s="8" t="str">
        <f t="shared" si="11"/>
        <v>3а</v>
      </c>
      <c r="F86" s="8">
        <f t="shared" si="11"/>
        <v>149</v>
      </c>
      <c r="G86" s="8">
        <f t="shared" si="11"/>
        <v>129</v>
      </c>
      <c r="H86" s="8">
        <f t="shared" si="12"/>
        <v>11544083</v>
      </c>
      <c r="I86" s="9"/>
      <c r="J86" s="9">
        <v>2</v>
      </c>
      <c r="K86" s="10">
        <v>1</v>
      </c>
      <c r="L86" s="10"/>
      <c r="M86" s="9">
        <v>1</v>
      </c>
      <c r="N86" s="9"/>
      <c r="O86" s="10">
        <v>2</v>
      </c>
      <c r="P86" s="10"/>
      <c r="Q86" s="9"/>
      <c r="R86" s="9">
        <v>2</v>
      </c>
      <c r="S86" s="10">
        <v>1</v>
      </c>
      <c r="T86" s="10"/>
      <c r="U86" s="9">
        <v>1</v>
      </c>
      <c r="V86" s="9"/>
      <c r="W86" s="10"/>
      <c r="X86" s="10">
        <v>2</v>
      </c>
      <c r="Y86" s="9">
        <v>1</v>
      </c>
      <c r="Z86" s="9"/>
      <c r="AA86" s="11">
        <v>13</v>
      </c>
    </row>
    <row r="87" spans="1:27" ht="30" customHeight="1" x14ac:dyDescent="0.25">
      <c r="A87" s="4" t="str">
        <f t="shared" ref="A87:G102" si="14">A86</f>
        <v>Московский</v>
      </c>
      <c r="B87" s="12" t="str">
        <f t="shared" si="14"/>
        <v>ГБОУ СОШ №544</v>
      </c>
      <c r="C87" s="6">
        <f t="shared" si="14"/>
        <v>11544</v>
      </c>
      <c r="D87" s="6" t="str">
        <f t="shared" si="14"/>
        <v>СОШ с углуб.</v>
      </c>
      <c r="E87" s="8" t="str">
        <f t="shared" si="14"/>
        <v>3а</v>
      </c>
      <c r="F87" s="8">
        <f t="shared" si="14"/>
        <v>149</v>
      </c>
      <c r="G87" s="8">
        <f t="shared" si="14"/>
        <v>129</v>
      </c>
      <c r="H87" s="8">
        <f t="shared" si="12"/>
        <v>11544084</v>
      </c>
      <c r="I87" s="9"/>
      <c r="J87" s="9">
        <v>0</v>
      </c>
      <c r="K87" s="10">
        <v>1</v>
      </c>
      <c r="L87" s="10"/>
      <c r="M87" s="9">
        <v>0</v>
      </c>
      <c r="N87" s="9"/>
      <c r="O87" s="10">
        <v>1</v>
      </c>
      <c r="P87" s="10"/>
      <c r="Q87" s="9">
        <v>2</v>
      </c>
      <c r="R87" s="9"/>
      <c r="S87" s="10"/>
      <c r="T87" s="10">
        <v>0</v>
      </c>
      <c r="U87" s="9">
        <v>1</v>
      </c>
      <c r="V87" s="9"/>
      <c r="W87" s="10"/>
      <c r="X87" s="10">
        <v>1</v>
      </c>
      <c r="Y87" s="9">
        <v>1</v>
      </c>
      <c r="Z87" s="9"/>
      <c r="AA87" s="11">
        <f t="shared" si="13"/>
        <v>7</v>
      </c>
    </row>
    <row r="88" spans="1:27" ht="30" customHeight="1" x14ac:dyDescent="0.25">
      <c r="A88" s="4" t="str">
        <f t="shared" si="14"/>
        <v>Московский</v>
      </c>
      <c r="B88" s="12" t="str">
        <f t="shared" si="14"/>
        <v>ГБОУ СОШ №544</v>
      </c>
      <c r="C88" s="6">
        <f t="shared" si="14"/>
        <v>11544</v>
      </c>
      <c r="D88" s="6" t="str">
        <f t="shared" si="14"/>
        <v>СОШ с углуб.</v>
      </c>
      <c r="E88" s="8" t="str">
        <f t="shared" si="14"/>
        <v>3а</v>
      </c>
      <c r="F88" s="8">
        <f t="shared" si="14"/>
        <v>149</v>
      </c>
      <c r="G88" s="8">
        <f t="shared" si="14"/>
        <v>129</v>
      </c>
      <c r="H88" s="8">
        <f t="shared" si="12"/>
        <v>11544085</v>
      </c>
      <c r="I88" s="9">
        <v>2</v>
      </c>
      <c r="J88" s="9"/>
      <c r="K88" s="10"/>
      <c r="L88" s="10">
        <v>1</v>
      </c>
      <c r="M88" s="9">
        <v>1</v>
      </c>
      <c r="N88" s="9"/>
      <c r="O88" s="10"/>
      <c r="P88" s="10">
        <v>2</v>
      </c>
      <c r="Q88" s="9"/>
      <c r="R88" s="9">
        <v>2</v>
      </c>
      <c r="S88" s="10">
        <v>1</v>
      </c>
      <c r="T88" s="10"/>
      <c r="U88" s="9">
        <v>1</v>
      </c>
      <c r="V88" s="9"/>
      <c r="W88" s="10">
        <v>2</v>
      </c>
      <c r="X88" s="10"/>
      <c r="Y88" s="9">
        <v>1</v>
      </c>
      <c r="Z88" s="9"/>
      <c r="AA88" s="11">
        <f t="shared" si="13"/>
        <v>13</v>
      </c>
    </row>
    <row r="89" spans="1:27" ht="30" customHeight="1" x14ac:dyDescent="0.25">
      <c r="A89" s="4" t="str">
        <f t="shared" si="14"/>
        <v>Московский</v>
      </c>
      <c r="B89" s="12" t="str">
        <f t="shared" si="14"/>
        <v>ГБОУ СОШ №544</v>
      </c>
      <c r="C89" s="6">
        <f t="shared" si="14"/>
        <v>11544</v>
      </c>
      <c r="D89" s="6" t="str">
        <f t="shared" si="14"/>
        <v>СОШ с углуб.</v>
      </c>
      <c r="E89" s="8" t="str">
        <f t="shared" si="14"/>
        <v>3а</v>
      </c>
      <c r="F89" s="8">
        <f t="shared" si="14"/>
        <v>149</v>
      </c>
      <c r="G89" s="8">
        <f t="shared" si="14"/>
        <v>129</v>
      </c>
      <c r="H89" s="8">
        <f t="shared" si="12"/>
        <v>11544086</v>
      </c>
      <c r="I89" s="9"/>
      <c r="J89" s="9">
        <v>2</v>
      </c>
      <c r="K89" s="10">
        <v>0</v>
      </c>
      <c r="L89" s="10"/>
      <c r="M89" s="9"/>
      <c r="N89" s="9">
        <v>0</v>
      </c>
      <c r="O89" s="10">
        <v>1</v>
      </c>
      <c r="P89" s="10"/>
      <c r="Q89" s="9"/>
      <c r="R89" s="9">
        <v>1</v>
      </c>
      <c r="S89" s="10"/>
      <c r="T89" s="10">
        <v>0</v>
      </c>
      <c r="U89" s="9"/>
      <c r="V89" s="9">
        <v>0</v>
      </c>
      <c r="W89" s="10">
        <v>1</v>
      </c>
      <c r="X89" s="10"/>
      <c r="Y89" s="9">
        <v>0</v>
      </c>
      <c r="Z89" s="9"/>
      <c r="AA89" s="11">
        <f t="shared" si="13"/>
        <v>5</v>
      </c>
    </row>
    <row r="90" spans="1:27" ht="30" customHeight="1" x14ac:dyDescent="0.25">
      <c r="A90" s="4" t="str">
        <f t="shared" si="14"/>
        <v>Московский</v>
      </c>
      <c r="B90" s="12" t="str">
        <f t="shared" si="14"/>
        <v>ГБОУ СОШ №544</v>
      </c>
      <c r="C90" s="6">
        <f t="shared" si="14"/>
        <v>11544</v>
      </c>
      <c r="D90" s="6" t="str">
        <f t="shared" si="14"/>
        <v>СОШ с углуб.</v>
      </c>
      <c r="E90" s="8" t="str">
        <f t="shared" si="14"/>
        <v>3а</v>
      </c>
      <c r="F90" s="8">
        <f t="shared" si="14"/>
        <v>149</v>
      </c>
      <c r="G90" s="8">
        <f t="shared" si="14"/>
        <v>129</v>
      </c>
      <c r="H90" s="8">
        <f t="shared" si="12"/>
        <v>11544087</v>
      </c>
      <c r="I90" s="9"/>
      <c r="J90" s="9">
        <v>0</v>
      </c>
      <c r="K90" s="10">
        <v>1</v>
      </c>
      <c r="L90" s="10"/>
      <c r="M90" s="9">
        <v>1</v>
      </c>
      <c r="N90" s="9"/>
      <c r="O90" s="10">
        <v>2</v>
      </c>
      <c r="P90" s="10"/>
      <c r="Q90" s="9"/>
      <c r="R90" s="9">
        <v>2</v>
      </c>
      <c r="S90" s="10">
        <v>1</v>
      </c>
      <c r="T90" s="10"/>
      <c r="U90" s="9">
        <v>1</v>
      </c>
      <c r="V90" s="9"/>
      <c r="W90" s="10">
        <v>2</v>
      </c>
      <c r="X90" s="10"/>
      <c r="Y90" s="9">
        <v>1</v>
      </c>
      <c r="Z90" s="9"/>
      <c r="AA90" s="11">
        <f t="shared" si="13"/>
        <v>11</v>
      </c>
    </row>
    <row r="91" spans="1:27" ht="30" customHeight="1" x14ac:dyDescent="0.25">
      <c r="A91" s="4" t="str">
        <f t="shared" si="14"/>
        <v>Московский</v>
      </c>
      <c r="B91" s="12" t="str">
        <f t="shared" si="14"/>
        <v>ГБОУ СОШ №544</v>
      </c>
      <c r="C91" s="6">
        <f t="shared" si="14"/>
        <v>11544</v>
      </c>
      <c r="D91" s="6" t="str">
        <f t="shared" si="14"/>
        <v>СОШ с углуб.</v>
      </c>
      <c r="E91" s="8" t="str">
        <f t="shared" si="14"/>
        <v>3а</v>
      </c>
      <c r="F91" s="8">
        <f t="shared" si="14"/>
        <v>149</v>
      </c>
      <c r="G91" s="8">
        <f t="shared" si="14"/>
        <v>129</v>
      </c>
      <c r="H91" s="8">
        <f t="shared" si="12"/>
        <v>11544088</v>
      </c>
      <c r="I91" s="9">
        <v>2</v>
      </c>
      <c r="J91" s="9"/>
      <c r="K91" s="10">
        <v>0</v>
      </c>
      <c r="L91" s="10"/>
      <c r="M91" s="9">
        <v>0</v>
      </c>
      <c r="N91" s="9"/>
      <c r="O91" s="10">
        <v>1</v>
      </c>
      <c r="P91" s="10"/>
      <c r="Q91" s="9"/>
      <c r="R91" s="9">
        <v>1</v>
      </c>
      <c r="S91" s="10"/>
      <c r="T91" s="10">
        <v>0</v>
      </c>
      <c r="U91" s="9">
        <v>1</v>
      </c>
      <c r="V91" s="9"/>
      <c r="W91" s="10"/>
      <c r="X91" s="10">
        <v>2</v>
      </c>
      <c r="Y91" s="9"/>
      <c r="Z91" s="9">
        <v>0</v>
      </c>
      <c r="AA91" s="11">
        <f t="shared" si="13"/>
        <v>7</v>
      </c>
    </row>
    <row r="92" spans="1:27" ht="30" customHeight="1" x14ac:dyDescent="0.25">
      <c r="A92" s="4" t="str">
        <f t="shared" si="14"/>
        <v>Московский</v>
      </c>
      <c r="B92" s="12" t="str">
        <f t="shared" si="14"/>
        <v>ГБОУ СОШ №544</v>
      </c>
      <c r="C92" s="6">
        <f t="shared" si="14"/>
        <v>11544</v>
      </c>
      <c r="D92" s="6" t="str">
        <f t="shared" si="14"/>
        <v>СОШ с углуб.</v>
      </c>
      <c r="E92" s="8" t="str">
        <f t="shared" si="14"/>
        <v>3а</v>
      </c>
      <c r="F92" s="8">
        <f t="shared" si="14"/>
        <v>149</v>
      </c>
      <c r="G92" s="8">
        <f t="shared" si="14"/>
        <v>129</v>
      </c>
      <c r="H92" s="8">
        <f t="shared" si="12"/>
        <v>11544089</v>
      </c>
      <c r="I92" s="9"/>
      <c r="J92" s="9">
        <v>2</v>
      </c>
      <c r="K92" s="10">
        <v>1</v>
      </c>
      <c r="L92" s="10"/>
      <c r="M92" s="9">
        <v>0</v>
      </c>
      <c r="N92" s="9"/>
      <c r="O92" s="10">
        <v>2</v>
      </c>
      <c r="P92" s="10"/>
      <c r="Q92" s="9"/>
      <c r="R92" s="9">
        <v>1</v>
      </c>
      <c r="S92" s="10">
        <v>1</v>
      </c>
      <c r="T92" s="10"/>
      <c r="U92" s="9">
        <v>1</v>
      </c>
      <c r="V92" s="9"/>
      <c r="W92" s="10">
        <v>2</v>
      </c>
      <c r="X92" s="10"/>
      <c r="Y92" s="9">
        <v>0</v>
      </c>
      <c r="Z92" s="9"/>
      <c r="AA92" s="11">
        <f t="shared" si="13"/>
        <v>10</v>
      </c>
    </row>
    <row r="93" spans="1:27" ht="30" customHeight="1" x14ac:dyDescent="0.25">
      <c r="A93" s="4" t="str">
        <f t="shared" si="14"/>
        <v>Московский</v>
      </c>
      <c r="B93" s="12" t="str">
        <f t="shared" si="14"/>
        <v>ГБОУ СОШ №544</v>
      </c>
      <c r="C93" s="6">
        <f t="shared" si="14"/>
        <v>11544</v>
      </c>
      <c r="D93" s="6" t="str">
        <f t="shared" si="14"/>
        <v>СОШ с углуб.</v>
      </c>
      <c r="E93" s="8" t="str">
        <f t="shared" si="14"/>
        <v>3а</v>
      </c>
      <c r="F93" s="8">
        <f t="shared" si="14"/>
        <v>149</v>
      </c>
      <c r="G93" s="8">
        <f t="shared" si="14"/>
        <v>129</v>
      </c>
      <c r="H93" s="8">
        <f t="shared" si="12"/>
        <v>11544090</v>
      </c>
      <c r="I93" s="9"/>
      <c r="J93" s="9">
        <v>2</v>
      </c>
      <c r="K93" s="10">
        <v>1</v>
      </c>
      <c r="L93" s="10"/>
      <c r="M93" s="9">
        <v>1</v>
      </c>
      <c r="N93" s="9"/>
      <c r="O93" s="10"/>
      <c r="P93" s="10">
        <v>2</v>
      </c>
      <c r="Q93" s="9"/>
      <c r="R93" s="9">
        <v>2</v>
      </c>
      <c r="S93" s="10"/>
      <c r="T93" s="10">
        <v>1</v>
      </c>
      <c r="U93" s="9"/>
      <c r="V93" s="9">
        <v>0</v>
      </c>
      <c r="W93" s="10">
        <v>2</v>
      </c>
      <c r="X93" s="10"/>
      <c r="Y93" s="9">
        <v>1</v>
      </c>
      <c r="Z93" s="9"/>
      <c r="AA93" s="11">
        <f t="shared" si="13"/>
        <v>12</v>
      </c>
    </row>
    <row r="94" spans="1:27" ht="30" customHeight="1" x14ac:dyDescent="0.25">
      <c r="A94" s="4" t="str">
        <f t="shared" si="14"/>
        <v>Московский</v>
      </c>
      <c r="B94" s="12" t="str">
        <f t="shared" si="14"/>
        <v>ГБОУ СОШ №544</v>
      </c>
      <c r="C94" s="6">
        <f t="shared" si="14"/>
        <v>11544</v>
      </c>
      <c r="D94" s="6" t="str">
        <f t="shared" si="14"/>
        <v>СОШ с углуб.</v>
      </c>
      <c r="E94" s="8" t="str">
        <f t="shared" si="14"/>
        <v>3а</v>
      </c>
      <c r="F94" s="8">
        <f t="shared" si="14"/>
        <v>149</v>
      </c>
      <c r="G94" s="8">
        <f t="shared" si="14"/>
        <v>129</v>
      </c>
      <c r="H94" s="8">
        <f t="shared" si="12"/>
        <v>11544091</v>
      </c>
      <c r="I94" s="9"/>
      <c r="J94" s="9">
        <v>2</v>
      </c>
      <c r="K94" s="10">
        <v>1</v>
      </c>
      <c r="L94" s="10"/>
      <c r="M94" s="9">
        <v>1</v>
      </c>
      <c r="N94" s="9"/>
      <c r="O94" s="10">
        <v>2</v>
      </c>
      <c r="P94" s="10"/>
      <c r="Q94" s="9"/>
      <c r="R94" s="9">
        <v>2</v>
      </c>
      <c r="S94" s="10">
        <v>1</v>
      </c>
      <c r="T94" s="10"/>
      <c r="U94" s="9">
        <v>1</v>
      </c>
      <c r="V94" s="9"/>
      <c r="W94" s="10">
        <v>2</v>
      </c>
      <c r="X94" s="10"/>
      <c r="Y94" s="9">
        <v>1</v>
      </c>
      <c r="Z94" s="9"/>
      <c r="AA94" s="11">
        <f t="shared" si="13"/>
        <v>13</v>
      </c>
    </row>
    <row r="95" spans="1:27" ht="30" customHeight="1" x14ac:dyDescent="0.25">
      <c r="A95" s="4" t="str">
        <f t="shared" si="14"/>
        <v>Московский</v>
      </c>
      <c r="B95" s="12" t="str">
        <f t="shared" si="14"/>
        <v>ГБОУ СОШ №544</v>
      </c>
      <c r="C95" s="6">
        <f t="shared" si="14"/>
        <v>11544</v>
      </c>
      <c r="D95" s="6" t="str">
        <f t="shared" si="14"/>
        <v>СОШ с углуб.</v>
      </c>
      <c r="E95" s="8" t="str">
        <f t="shared" si="14"/>
        <v>3а</v>
      </c>
      <c r="F95" s="8">
        <f t="shared" si="14"/>
        <v>149</v>
      </c>
      <c r="G95" s="8">
        <f t="shared" si="14"/>
        <v>129</v>
      </c>
      <c r="H95" s="8">
        <f t="shared" si="12"/>
        <v>11544092</v>
      </c>
      <c r="I95" s="9"/>
      <c r="J95" s="9">
        <v>1</v>
      </c>
      <c r="K95" s="10">
        <v>1</v>
      </c>
      <c r="L95" s="10"/>
      <c r="M95" s="9">
        <v>1</v>
      </c>
      <c r="N95" s="9"/>
      <c r="O95" s="10">
        <v>2</v>
      </c>
      <c r="P95" s="10"/>
      <c r="Q95" s="9"/>
      <c r="R95" s="9">
        <v>2</v>
      </c>
      <c r="S95" s="10"/>
      <c r="T95" s="10">
        <v>0</v>
      </c>
      <c r="U95" s="9">
        <v>1</v>
      </c>
      <c r="V95" s="9"/>
      <c r="W95" s="10">
        <v>2</v>
      </c>
      <c r="X95" s="10"/>
      <c r="Y95" s="9">
        <v>1</v>
      </c>
      <c r="Z95" s="9"/>
      <c r="AA95" s="11">
        <f t="shared" si="13"/>
        <v>11</v>
      </c>
    </row>
    <row r="96" spans="1:27" ht="30" customHeight="1" x14ac:dyDescent="0.25">
      <c r="A96" s="4" t="str">
        <f t="shared" si="14"/>
        <v>Московский</v>
      </c>
      <c r="B96" s="12" t="str">
        <f t="shared" si="14"/>
        <v>ГБОУ СОШ №544</v>
      </c>
      <c r="C96" s="6">
        <f t="shared" si="14"/>
        <v>11544</v>
      </c>
      <c r="D96" s="6" t="str">
        <f t="shared" si="14"/>
        <v>СОШ с углуб.</v>
      </c>
      <c r="E96" s="8" t="str">
        <f t="shared" si="14"/>
        <v>3а</v>
      </c>
      <c r="F96" s="8">
        <f t="shared" si="14"/>
        <v>149</v>
      </c>
      <c r="G96" s="8">
        <f t="shared" si="14"/>
        <v>129</v>
      </c>
      <c r="H96" s="8">
        <f t="shared" si="12"/>
        <v>11544093</v>
      </c>
      <c r="I96" s="9"/>
      <c r="J96" s="9">
        <v>2</v>
      </c>
      <c r="K96" s="10">
        <v>1</v>
      </c>
      <c r="L96" s="10"/>
      <c r="M96" s="9">
        <v>1</v>
      </c>
      <c r="N96" s="9"/>
      <c r="O96" s="10">
        <v>2</v>
      </c>
      <c r="P96" s="10"/>
      <c r="Q96" s="9">
        <v>2</v>
      </c>
      <c r="R96" s="9"/>
      <c r="S96" s="10">
        <v>1</v>
      </c>
      <c r="T96" s="10"/>
      <c r="U96" s="9">
        <v>1</v>
      </c>
      <c r="V96" s="9"/>
      <c r="W96" s="10">
        <v>2</v>
      </c>
      <c r="X96" s="10"/>
      <c r="Y96" s="9">
        <v>1</v>
      </c>
      <c r="Z96" s="9"/>
      <c r="AA96" s="11">
        <f t="shared" si="13"/>
        <v>13</v>
      </c>
    </row>
    <row r="97" spans="1:27" ht="30" customHeight="1" x14ac:dyDescent="0.25">
      <c r="A97" s="4" t="str">
        <f t="shared" si="14"/>
        <v>Московский</v>
      </c>
      <c r="B97" s="12" t="str">
        <f t="shared" si="14"/>
        <v>ГБОУ СОШ №544</v>
      </c>
      <c r="C97" s="6">
        <f t="shared" si="14"/>
        <v>11544</v>
      </c>
      <c r="D97" s="6" t="str">
        <f t="shared" si="14"/>
        <v>СОШ с углуб.</v>
      </c>
      <c r="E97" s="8" t="str">
        <f t="shared" si="14"/>
        <v>3а</v>
      </c>
      <c r="F97" s="8">
        <f t="shared" si="14"/>
        <v>149</v>
      </c>
      <c r="G97" s="8">
        <f t="shared" si="14"/>
        <v>129</v>
      </c>
      <c r="H97" s="8">
        <f t="shared" si="12"/>
        <v>11544094</v>
      </c>
      <c r="I97" s="9"/>
      <c r="J97" s="9">
        <v>1</v>
      </c>
      <c r="K97" s="10">
        <v>1</v>
      </c>
      <c r="L97" s="10"/>
      <c r="M97" s="9">
        <v>1</v>
      </c>
      <c r="N97" s="9"/>
      <c r="O97" s="10"/>
      <c r="P97" s="10">
        <v>2</v>
      </c>
      <c r="Q97" s="9"/>
      <c r="R97" s="9">
        <v>2</v>
      </c>
      <c r="S97" s="10">
        <v>1</v>
      </c>
      <c r="T97" s="10"/>
      <c r="U97" s="9">
        <v>1</v>
      </c>
      <c r="V97" s="9"/>
      <c r="W97" s="10">
        <v>0</v>
      </c>
      <c r="X97" s="10"/>
      <c r="Y97" s="9">
        <v>1</v>
      </c>
      <c r="Z97" s="9"/>
      <c r="AA97" s="11">
        <f t="shared" si="13"/>
        <v>10</v>
      </c>
    </row>
    <row r="98" spans="1:27" ht="30" customHeight="1" x14ac:dyDescent="0.25">
      <c r="A98" s="4" t="str">
        <f t="shared" si="14"/>
        <v>Московский</v>
      </c>
      <c r="B98" s="12" t="str">
        <f t="shared" si="14"/>
        <v>ГБОУ СОШ №544</v>
      </c>
      <c r="C98" s="6">
        <f t="shared" si="14"/>
        <v>11544</v>
      </c>
      <c r="D98" s="6" t="str">
        <f t="shared" si="14"/>
        <v>СОШ с углуб.</v>
      </c>
      <c r="E98" s="8" t="str">
        <f t="shared" si="14"/>
        <v>3а</v>
      </c>
      <c r="F98" s="8">
        <f t="shared" si="14"/>
        <v>149</v>
      </c>
      <c r="G98" s="8">
        <f t="shared" si="14"/>
        <v>129</v>
      </c>
      <c r="H98" s="8">
        <f t="shared" si="12"/>
        <v>11544095</v>
      </c>
      <c r="I98" s="9"/>
      <c r="J98" s="9">
        <v>0</v>
      </c>
      <c r="K98" s="10">
        <v>1</v>
      </c>
      <c r="L98" s="10"/>
      <c r="M98" s="9">
        <v>1</v>
      </c>
      <c r="N98" s="9"/>
      <c r="O98" s="10">
        <v>1</v>
      </c>
      <c r="P98" s="10"/>
      <c r="Q98" s="9"/>
      <c r="R98" s="9">
        <v>2</v>
      </c>
      <c r="S98" s="10"/>
      <c r="T98" s="10">
        <v>0</v>
      </c>
      <c r="U98" s="9">
        <v>1</v>
      </c>
      <c r="V98" s="9"/>
      <c r="W98" s="10">
        <v>2</v>
      </c>
      <c r="X98" s="10"/>
      <c r="Y98" s="9"/>
      <c r="Z98" s="9">
        <v>1</v>
      </c>
      <c r="AA98" s="11">
        <f t="shared" si="13"/>
        <v>9</v>
      </c>
    </row>
    <row r="99" spans="1:27" ht="30" customHeight="1" x14ac:dyDescent="0.25">
      <c r="A99" s="4" t="str">
        <f t="shared" si="14"/>
        <v>Московский</v>
      </c>
      <c r="B99" s="12" t="str">
        <f t="shared" si="14"/>
        <v>ГБОУ СОШ №544</v>
      </c>
      <c r="C99" s="6">
        <f t="shared" si="14"/>
        <v>11544</v>
      </c>
      <c r="D99" s="6" t="str">
        <f t="shared" si="14"/>
        <v>СОШ с углуб.</v>
      </c>
      <c r="E99" s="8" t="str">
        <f t="shared" si="14"/>
        <v>3а</v>
      </c>
      <c r="F99" s="8">
        <f t="shared" si="14"/>
        <v>149</v>
      </c>
      <c r="G99" s="8">
        <f t="shared" si="14"/>
        <v>129</v>
      </c>
      <c r="H99" s="8">
        <f t="shared" si="12"/>
        <v>11544096</v>
      </c>
      <c r="I99" s="9"/>
      <c r="J99" s="9">
        <v>1</v>
      </c>
      <c r="K99" s="10">
        <v>1</v>
      </c>
      <c r="L99" s="10"/>
      <c r="M99" s="9">
        <v>1</v>
      </c>
      <c r="N99" s="9"/>
      <c r="O99" s="10">
        <v>2</v>
      </c>
      <c r="P99" s="10"/>
      <c r="Q99" s="9"/>
      <c r="R99" s="9">
        <v>0</v>
      </c>
      <c r="S99" s="10"/>
      <c r="T99" s="10">
        <v>0</v>
      </c>
      <c r="U99" s="9">
        <v>1</v>
      </c>
      <c r="V99" s="9"/>
      <c r="W99" s="10"/>
      <c r="X99" s="10">
        <v>0</v>
      </c>
      <c r="Y99" s="9">
        <v>0</v>
      </c>
      <c r="Z99" s="9"/>
      <c r="AA99" s="11">
        <f t="shared" si="13"/>
        <v>6</v>
      </c>
    </row>
    <row r="100" spans="1:27" ht="30" customHeight="1" x14ac:dyDescent="0.25">
      <c r="A100" s="4" t="str">
        <f t="shared" si="14"/>
        <v>Московский</v>
      </c>
      <c r="B100" s="12" t="str">
        <f t="shared" si="14"/>
        <v>ГБОУ СОШ №544</v>
      </c>
      <c r="C100" s="6">
        <f t="shared" si="14"/>
        <v>11544</v>
      </c>
      <c r="D100" s="6" t="str">
        <f t="shared" si="14"/>
        <v>СОШ с углуб.</v>
      </c>
      <c r="E100" s="8" t="str">
        <f t="shared" si="14"/>
        <v>3а</v>
      </c>
      <c r="F100" s="8">
        <f t="shared" si="14"/>
        <v>149</v>
      </c>
      <c r="G100" s="8">
        <f t="shared" si="14"/>
        <v>129</v>
      </c>
      <c r="H100" s="8">
        <f t="shared" si="12"/>
        <v>11544097</v>
      </c>
      <c r="I100" s="9"/>
      <c r="J100" s="9">
        <v>1</v>
      </c>
      <c r="K100" s="10">
        <v>0</v>
      </c>
      <c r="L100" s="10"/>
      <c r="M100" s="9">
        <v>0</v>
      </c>
      <c r="N100" s="9"/>
      <c r="O100" s="10"/>
      <c r="P100" s="10">
        <v>1</v>
      </c>
      <c r="Q100" s="9">
        <v>2</v>
      </c>
      <c r="R100" s="9"/>
      <c r="S100" s="10">
        <v>1</v>
      </c>
      <c r="T100" s="10"/>
      <c r="U100" s="9"/>
      <c r="V100" s="9">
        <v>0</v>
      </c>
      <c r="W100" s="10">
        <v>1</v>
      </c>
      <c r="X100" s="10"/>
      <c r="Y100" s="9"/>
      <c r="Z100" s="9">
        <v>0</v>
      </c>
      <c r="AA100" s="11">
        <f t="shared" si="13"/>
        <v>6</v>
      </c>
    </row>
    <row r="101" spans="1:27" ht="30" customHeight="1" x14ac:dyDescent="0.25">
      <c r="A101" s="4" t="str">
        <f t="shared" si="14"/>
        <v>Московский</v>
      </c>
      <c r="B101" s="12" t="str">
        <f t="shared" si="14"/>
        <v>ГБОУ СОШ №544</v>
      </c>
      <c r="C101" s="6">
        <f t="shared" si="14"/>
        <v>11544</v>
      </c>
      <c r="D101" s="6" t="str">
        <f t="shared" si="14"/>
        <v>СОШ с углуб.</v>
      </c>
      <c r="E101" s="8" t="str">
        <f t="shared" si="14"/>
        <v>3а</v>
      </c>
      <c r="F101" s="8">
        <f t="shared" si="14"/>
        <v>149</v>
      </c>
      <c r="G101" s="8">
        <f t="shared" si="14"/>
        <v>129</v>
      </c>
      <c r="H101" s="8">
        <f t="shared" si="12"/>
        <v>11544098</v>
      </c>
      <c r="I101" s="9"/>
      <c r="J101" s="9">
        <v>0</v>
      </c>
      <c r="K101" s="10">
        <v>1</v>
      </c>
      <c r="L101" s="10"/>
      <c r="M101" s="9"/>
      <c r="N101" s="9">
        <v>0</v>
      </c>
      <c r="O101" s="10">
        <v>2</v>
      </c>
      <c r="P101" s="10"/>
      <c r="Q101" s="9">
        <v>1</v>
      </c>
      <c r="R101" s="9"/>
      <c r="S101" s="10"/>
      <c r="T101" s="10">
        <v>1</v>
      </c>
      <c r="U101" s="9">
        <v>1</v>
      </c>
      <c r="V101" s="9"/>
      <c r="W101" s="10">
        <v>2</v>
      </c>
      <c r="X101" s="10"/>
      <c r="Y101" s="9"/>
      <c r="Z101" s="9">
        <v>0</v>
      </c>
      <c r="AA101" s="11">
        <f t="shared" si="13"/>
        <v>8</v>
      </c>
    </row>
    <row r="102" spans="1:27" ht="30" customHeight="1" x14ac:dyDescent="0.25">
      <c r="A102" s="4" t="str">
        <f t="shared" si="14"/>
        <v>Московский</v>
      </c>
      <c r="B102" s="12" t="str">
        <f t="shared" si="14"/>
        <v>ГБОУ СОШ №544</v>
      </c>
      <c r="C102" s="6">
        <f t="shared" si="14"/>
        <v>11544</v>
      </c>
      <c r="D102" s="6" t="str">
        <f t="shared" si="14"/>
        <v>СОШ с углуб.</v>
      </c>
      <c r="E102" s="8" t="str">
        <f t="shared" si="14"/>
        <v>3а</v>
      </c>
      <c r="F102" s="8">
        <f t="shared" si="14"/>
        <v>149</v>
      </c>
      <c r="G102" s="8">
        <f t="shared" si="14"/>
        <v>129</v>
      </c>
      <c r="H102" s="8">
        <f t="shared" si="12"/>
        <v>11544099</v>
      </c>
      <c r="I102" s="9"/>
      <c r="J102" s="9">
        <v>0</v>
      </c>
      <c r="K102" s="10">
        <v>1</v>
      </c>
      <c r="L102" s="10"/>
      <c r="M102" s="9">
        <v>1</v>
      </c>
      <c r="N102" s="9"/>
      <c r="O102" s="10"/>
      <c r="P102" s="10">
        <v>2</v>
      </c>
      <c r="Q102" s="9">
        <v>2</v>
      </c>
      <c r="R102" s="9"/>
      <c r="S102" s="10">
        <v>1</v>
      </c>
      <c r="T102" s="10"/>
      <c r="U102" s="9">
        <v>1</v>
      </c>
      <c r="V102" s="9"/>
      <c r="W102" s="10">
        <v>2</v>
      </c>
      <c r="X102" s="10"/>
      <c r="Y102" s="9">
        <v>1</v>
      </c>
      <c r="Z102" s="9"/>
      <c r="AA102" s="11">
        <f t="shared" si="13"/>
        <v>11</v>
      </c>
    </row>
    <row r="103" spans="1:27" ht="30" customHeight="1" x14ac:dyDescent="0.25">
      <c r="A103" s="4" t="str">
        <f t="shared" ref="A103:G118" si="15">A102</f>
        <v>Московский</v>
      </c>
      <c r="B103" s="12" t="str">
        <f t="shared" si="15"/>
        <v>ГБОУ СОШ №544</v>
      </c>
      <c r="C103" s="6">
        <f t="shared" si="15"/>
        <v>11544</v>
      </c>
      <c r="D103" s="6" t="str">
        <f t="shared" si="15"/>
        <v>СОШ с углуб.</v>
      </c>
      <c r="E103" s="13" t="s">
        <v>24</v>
      </c>
      <c r="F103" s="8">
        <f t="shared" ref="F103:G103" si="16">F102</f>
        <v>149</v>
      </c>
      <c r="G103" s="8">
        <f t="shared" si="16"/>
        <v>129</v>
      </c>
      <c r="H103" s="8">
        <f t="shared" si="12"/>
        <v>11544100</v>
      </c>
      <c r="I103" s="9"/>
      <c r="J103" s="9">
        <v>1</v>
      </c>
      <c r="K103" s="10">
        <v>1</v>
      </c>
      <c r="L103" s="10"/>
      <c r="M103" s="9">
        <v>1</v>
      </c>
      <c r="N103" s="9"/>
      <c r="O103" s="10">
        <v>2</v>
      </c>
      <c r="P103" s="10"/>
      <c r="Q103" s="9"/>
      <c r="R103" s="9">
        <v>1</v>
      </c>
      <c r="S103" s="10">
        <v>1</v>
      </c>
      <c r="T103" s="10"/>
      <c r="U103" s="9"/>
      <c r="V103" s="9">
        <v>0</v>
      </c>
      <c r="W103" s="10">
        <v>1</v>
      </c>
      <c r="X103" s="10"/>
      <c r="Y103" s="9"/>
      <c r="Z103" s="9">
        <v>0</v>
      </c>
      <c r="AA103" s="11">
        <f>IF(COUNTBLANK(I103:Z103)&lt;=9,SUM(I103:Z103),"Не писал")</f>
        <v>8</v>
      </c>
    </row>
    <row r="104" spans="1:27" ht="30" customHeight="1" x14ac:dyDescent="0.25">
      <c r="A104" s="4" t="str">
        <f t="shared" si="15"/>
        <v>Московский</v>
      </c>
      <c r="B104" s="12" t="str">
        <f t="shared" si="15"/>
        <v>ГБОУ СОШ №544</v>
      </c>
      <c r="C104" s="6">
        <f t="shared" si="15"/>
        <v>11544</v>
      </c>
      <c r="D104" s="6" t="str">
        <f t="shared" si="15"/>
        <v>СОШ с углуб.</v>
      </c>
      <c r="E104" s="8" t="str">
        <f t="shared" si="15"/>
        <v>3б</v>
      </c>
      <c r="F104" s="8">
        <f t="shared" si="15"/>
        <v>149</v>
      </c>
      <c r="G104" s="8">
        <f t="shared" si="15"/>
        <v>129</v>
      </c>
      <c r="H104" s="8">
        <f t="shared" si="12"/>
        <v>11544101</v>
      </c>
      <c r="I104" s="9"/>
      <c r="J104" s="9">
        <v>2</v>
      </c>
      <c r="K104" s="10">
        <v>1</v>
      </c>
      <c r="L104" s="10"/>
      <c r="M104" s="9"/>
      <c r="N104" s="9">
        <v>0</v>
      </c>
      <c r="O104" s="10">
        <v>2</v>
      </c>
      <c r="P104" s="10"/>
      <c r="Q104" s="9">
        <v>1</v>
      </c>
      <c r="R104" s="9"/>
      <c r="S104" s="10">
        <v>0</v>
      </c>
      <c r="T104" s="10"/>
      <c r="U104" s="9"/>
      <c r="V104" s="9">
        <v>0</v>
      </c>
      <c r="W104" s="10">
        <v>2</v>
      </c>
      <c r="X104" s="10"/>
      <c r="Y104" s="9">
        <v>1</v>
      </c>
      <c r="Z104" s="9"/>
      <c r="AA104" s="11">
        <f t="shared" ref="AA104:AA132" si="17">IF(COUNTBLANK(I104:Z104)&lt;=9,SUM(I104:Z104),"Не писал")</f>
        <v>9</v>
      </c>
    </row>
    <row r="105" spans="1:27" ht="30" customHeight="1" x14ac:dyDescent="0.25">
      <c r="A105" s="4" t="str">
        <f t="shared" si="15"/>
        <v>Московский</v>
      </c>
      <c r="B105" s="12" t="str">
        <f t="shared" si="15"/>
        <v>ГБОУ СОШ №544</v>
      </c>
      <c r="C105" s="6">
        <f t="shared" si="15"/>
        <v>11544</v>
      </c>
      <c r="D105" s="6" t="str">
        <f t="shared" si="15"/>
        <v>СОШ с углуб.</v>
      </c>
      <c r="E105" s="8" t="str">
        <f t="shared" si="15"/>
        <v>3б</v>
      </c>
      <c r="F105" s="8">
        <f t="shared" si="15"/>
        <v>149</v>
      </c>
      <c r="G105" s="8">
        <f t="shared" si="15"/>
        <v>129</v>
      </c>
      <c r="H105" s="8">
        <f t="shared" si="12"/>
        <v>11544102</v>
      </c>
      <c r="I105" s="9">
        <v>1</v>
      </c>
      <c r="J105" s="9"/>
      <c r="K105" s="10">
        <v>1</v>
      </c>
      <c r="L105" s="10"/>
      <c r="M105" s="9">
        <v>1</v>
      </c>
      <c r="N105" s="9"/>
      <c r="O105" s="10">
        <v>2</v>
      </c>
      <c r="P105" s="10"/>
      <c r="Q105" s="9"/>
      <c r="R105" s="9">
        <v>2</v>
      </c>
      <c r="S105" s="10">
        <v>1</v>
      </c>
      <c r="T105" s="10"/>
      <c r="U105" s="9">
        <v>1</v>
      </c>
      <c r="V105" s="9"/>
      <c r="W105" s="10">
        <v>2</v>
      </c>
      <c r="X105" s="10"/>
      <c r="Y105" s="9">
        <v>1</v>
      </c>
      <c r="Z105" s="9"/>
      <c r="AA105" s="11">
        <f t="shared" si="17"/>
        <v>12</v>
      </c>
    </row>
    <row r="106" spans="1:27" ht="30" customHeight="1" x14ac:dyDescent="0.25">
      <c r="A106" s="4" t="str">
        <f t="shared" si="15"/>
        <v>Московский</v>
      </c>
      <c r="B106" s="12" t="str">
        <f t="shared" si="15"/>
        <v>ГБОУ СОШ №544</v>
      </c>
      <c r="C106" s="6">
        <f t="shared" si="15"/>
        <v>11544</v>
      </c>
      <c r="D106" s="6" t="str">
        <f t="shared" si="15"/>
        <v>СОШ с углуб.</v>
      </c>
      <c r="E106" s="8" t="str">
        <f t="shared" si="15"/>
        <v>3б</v>
      </c>
      <c r="F106" s="8">
        <f t="shared" si="15"/>
        <v>149</v>
      </c>
      <c r="G106" s="8">
        <f t="shared" si="15"/>
        <v>129</v>
      </c>
      <c r="H106" s="8">
        <f t="shared" si="12"/>
        <v>11544103</v>
      </c>
      <c r="I106" s="9"/>
      <c r="J106" s="9">
        <v>2</v>
      </c>
      <c r="K106" s="10"/>
      <c r="L106" s="10">
        <v>1</v>
      </c>
      <c r="M106" s="9">
        <v>1</v>
      </c>
      <c r="N106" s="9"/>
      <c r="O106" s="10"/>
      <c r="P106" s="10">
        <v>1</v>
      </c>
      <c r="Q106" s="9"/>
      <c r="R106" s="9">
        <v>2</v>
      </c>
      <c r="S106" s="10">
        <v>1</v>
      </c>
      <c r="T106" s="10"/>
      <c r="U106" s="9">
        <v>1</v>
      </c>
      <c r="V106" s="9"/>
      <c r="W106" s="10">
        <v>1</v>
      </c>
      <c r="X106" s="10"/>
      <c r="Y106" s="9">
        <v>1</v>
      </c>
      <c r="Z106" s="9"/>
      <c r="AA106" s="11">
        <f t="shared" si="17"/>
        <v>11</v>
      </c>
    </row>
    <row r="107" spans="1:27" ht="30" customHeight="1" x14ac:dyDescent="0.25">
      <c r="A107" s="4" t="str">
        <f t="shared" si="15"/>
        <v>Московский</v>
      </c>
      <c r="B107" s="12" t="str">
        <f t="shared" si="15"/>
        <v>ГБОУ СОШ №544</v>
      </c>
      <c r="C107" s="6">
        <f t="shared" si="15"/>
        <v>11544</v>
      </c>
      <c r="D107" s="6" t="str">
        <f t="shared" si="15"/>
        <v>СОШ с углуб.</v>
      </c>
      <c r="E107" s="8" t="str">
        <f t="shared" si="15"/>
        <v>3б</v>
      </c>
      <c r="F107" s="8">
        <f t="shared" si="15"/>
        <v>149</v>
      </c>
      <c r="G107" s="8">
        <f t="shared" si="15"/>
        <v>129</v>
      </c>
      <c r="H107" s="8">
        <f t="shared" si="12"/>
        <v>11544104</v>
      </c>
      <c r="I107" s="9">
        <v>1</v>
      </c>
      <c r="J107" s="9"/>
      <c r="K107" s="10">
        <v>1</v>
      </c>
      <c r="L107" s="10"/>
      <c r="M107" s="9">
        <v>1</v>
      </c>
      <c r="N107" s="9"/>
      <c r="O107" s="10"/>
      <c r="P107" s="10">
        <v>2</v>
      </c>
      <c r="Q107" s="9">
        <v>2</v>
      </c>
      <c r="R107" s="9"/>
      <c r="S107" s="10">
        <v>1</v>
      </c>
      <c r="T107" s="10"/>
      <c r="U107" s="9"/>
      <c r="V107" s="9">
        <v>0</v>
      </c>
      <c r="W107" s="10">
        <v>0</v>
      </c>
      <c r="X107" s="10"/>
      <c r="Y107" s="9">
        <v>1</v>
      </c>
      <c r="Z107" s="9"/>
      <c r="AA107" s="11">
        <f t="shared" si="17"/>
        <v>9</v>
      </c>
    </row>
    <row r="108" spans="1:27" ht="30" customHeight="1" x14ac:dyDescent="0.25">
      <c r="A108" s="4" t="str">
        <f t="shared" si="15"/>
        <v>Московский</v>
      </c>
      <c r="B108" s="12" t="str">
        <f t="shared" si="15"/>
        <v>ГБОУ СОШ №544</v>
      </c>
      <c r="C108" s="6">
        <f t="shared" si="15"/>
        <v>11544</v>
      </c>
      <c r="D108" s="6" t="str">
        <f t="shared" si="15"/>
        <v>СОШ с углуб.</v>
      </c>
      <c r="E108" s="8" t="str">
        <f t="shared" si="15"/>
        <v>3б</v>
      </c>
      <c r="F108" s="8">
        <f t="shared" si="15"/>
        <v>149</v>
      </c>
      <c r="G108" s="8">
        <f t="shared" si="15"/>
        <v>129</v>
      </c>
      <c r="H108" s="8">
        <f t="shared" si="12"/>
        <v>11544105</v>
      </c>
      <c r="I108" s="9">
        <v>0</v>
      </c>
      <c r="J108" s="9"/>
      <c r="K108" s="10"/>
      <c r="L108" s="10">
        <v>1</v>
      </c>
      <c r="M108" s="9">
        <v>1</v>
      </c>
      <c r="N108" s="9"/>
      <c r="O108" s="10"/>
      <c r="P108" s="10">
        <v>2</v>
      </c>
      <c r="Q108" s="9"/>
      <c r="R108" s="9">
        <v>2</v>
      </c>
      <c r="S108" s="10">
        <v>1</v>
      </c>
      <c r="T108" s="10"/>
      <c r="U108" s="9">
        <v>0</v>
      </c>
      <c r="V108" s="9"/>
      <c r="W108" s="10">
        <v>1</v>
      </c>
      <c r="X108" s="10"/>
      <c r="Y108" s="9"/>
      <c r="Z108" s="9">
        <v>1</v>
      </c>
      <c r="AA108" s="11">
        <f t="shared" si="17"/>
        <v>9</v>
      </c>
    </row>
    <row r="109" spans="1:27" ht="30" customHeight="1" x14ac:dyDescent="0.25">
      <c r="A109" s="4" t="str">
        <f t="shared" si="15"/>
        <v>Московский</v>
      </c>
      <c r="B109" s="12" t="str">
        <f t="shared" si="15"/>
        <v>ГБОУ СОШ №544</v>
      </c>
      <c r="C109" s="6">
        <f t="shared" si="15"/>
        <v>11544</v>
      </c>
      <c r="D109" s="6" t="str">
        <f t="shared" si="15"/>
        <v>СОШ с углуб.</v>
      </c>
      <c r="E109" s="8" t="str">
        <f t="shared" si="15"/>
        <v>3б</v>
      </c>
      <c r="F109" s="8">
        <f t="shared" si="15"/>
        <v>149</v>
      </c>
      <c r="G109" s="8">
        <f t="shared" si="15"/>
        <v>129</v>
      </c>
      <c r="H109" s="8">
        <f t="shared" si="12"/>
        <v>11544106</v>
      </c>
      <c r="I109" s="9"/>
      <c r="J109" s="9">
        <v>2</v>
      </c>
      <c r="K109" s="10">
        <v>1</v>
      </c>
      <c r="L109" s="10"/>
      <c r="M109" s="9">
        <v>1</v>
      </c>
      <c r="N109" s="9"/>
      <c r="O109" s="10"/>
      <c r="P109" s="10">
        <v>2</v>
      </c>
      <c r="Q109" s="9">
        <v>2</v>
      </c>
      <c r="R109" s="9"/>
      <c r="S109" s="10"/>
      <c r="T109" s="10">
        <v>1</v>
      </c>
      <c r="U109" s="9"/>
      <c r="V109" s="9">
        <v>0</v>
      </c>
      <c r="W109" s="10">
        <v>2</v>
      </c>
      <c r="X109" s="10"/>
      <c r="Y109" s="9"/>
      <c r="Z109" s="9">
        <v>1</v>
      </c>
      <c r="AA109" s="11">
        <f t="shared" si="17"/>
        <v>12</v>
      </c>
    </row>
    <row r="110" spans="1:27" ht="30" customHeight="1" x14ac:dyDescent="0.25">
      <c r="A110" s="4" t="str">
        <f t="shared" si="15"/>
        <v>Московский</v>
      </c>
      <c r="B110" s="12" t="str">
        <f t="shared" si="15"/>
        <v>ГБОУ СОШ №544</v>
      </c>
      <c r="C110" s="6">
        <f t="shared" si="15"/>
        <v>11544</v>
      </c>
      <c r="D110" s="6" t="str">
        <f t="shared" si="15"/>
        <v>СОШ с углуб.</v>
      </c>
      <c r="E110" s="8" t="str">
        <f t="shared" si="15"/>
        <v>3б</v>
      </c>
      <c r="F110" s="8">
        <f t="shared" si="15"/>
        <v>149</v>
      </c>
      <c r="G110" s="8">
        <f t="shared" si="15"/>
        <v>129</v>
      </c>
      <c r="H110" s="8">
        <f t="shared" si="12"/>
        <v>11544107</v>
      </c>
      <c r="I110" s="9"/>
      <c r="J110" s="9">
        <v>2</v>
      </c>
      <c r="K110" s="10"/>
      <c r="L110" s="10">
        <v>1</v>
      </c>
      <c r="M110" s="9">
        <v>1</v>
      </c>
      <c r="N110" s="9"/>
      <c r="O110" s="10"/>
      <c r="P110" s="10">
        <v>2</v>
      </c>
      <c r="Q110" s="9"/>
      <c r="R110" s="9">
        <v>2</v>
      </c>
      <c r="S110" s="10"/>
      <c r="T110" s="10">
        <v>0</v>
      </c>
      <c r="U110" s="9"/>
      <c r="V110" s="9">
        <v>0</v>
      </c>
      <c r="W110" s="10">
        <v>0</v>
      </c>
      <c r="X110" s="10"/>
      <c r="Y110" s="9"/>
      <c r="Z110" s="9">
        <v>0</v>
      </c>
      <c r="AA110" s="11">
        <f t="shared" si="17"/>
        <v>8</v>
      </c>
    </row>
    <row r="111" spans="1:27" ht="30" customHeight="1" x14ac:dyDescent="0.25">
      <c r="A111" s="4" t="str">
        <f t="shared" si="15"/>
        <v>Московский</v>
      </c>
      <c r="B111" s="12" t="str">
        <f t="shared" si="15"/>
        <v>ГБОУ СОШ №544</v>
      </c>
      <c r="C111" s="6">
        <f t="shared" si="15"/>
        <v>11544</v>
      </c>
      <c r="D111" s="6" t="str">
        <f t="shared" si="15"/>
        <v>СОШ с углуб.</v>
      </c>
      <c r="E111" s="8" t="str">
        <f t="shared" si="15"/>
        <v>3б</v>
      </c>
      <c r="F111" s="8">
        <f t="shared" si="15"/>
        <v>149</v>
      </c>
      <c r="G111" s="8">
        <f t="shared" si="15"/>
        <v>129</v>
      </c>
      <c r="H111" s="8">
        <f t="shared" si="12"/>
        <v>11544108</v>
      </c>
      <c r="I111" s="9"/>
      <c r="J111" s="9">
        <v>2</v>
      </c>
      <c r="K111" s="10"/>
      <c r="L111" s="10">
        <v>1</v>
      </c>
      <c r="M111" s="9">
        <v>1</v>
      </c>
      <c r="N111" s="9"/>
      <c r="O111" s="10">
        <v>2</v>
      </c>
      <c r="P111" s="10"/>
      <c r="Q111" s="9">
        <v>2</v>
      </c>
      <c r="R111" s="9"/>
      <c r="S111" s="10">
        <v>1</v>
      </c>
      <c r="T111" s="10"/>
      <c r="U111" s="9">
        <v>0</v>
      </c>
      <c r="V111" s="9"/>
      <c r="W111" s="10">
        <v>0</v>
      </c>
      <c r="X111" s="10"/>
      <c r="Y111" s="9">
        <v>1</v>
      </c>
      <c r="Z111" s="9"/>
      <c r="AA111" s="11">
        <f t="shared" si="17"/>
        <v>10</v>
      </c>
    </row>
    <row r="112" spans="1:27" ht="30" customHeight="1" x14ac:dyDescent="0.25">
      <c r="A112" s="4" t="str">
        <f t="shared" si="15"/>
        <v>Московский</v>
      </c>
      <c r="B112" s="12" t="str">
        <f t="shared" si="15"/>
        <v>ГБОУ СОШ №544</v>
      </c>
      <c r="C112" s="6">
        <f t="shared" si="15"/>
        <v>11544</v>
      </c>
      <c r="D112" s="6" t="str">
        <f t="shared" si="15"/>
        <v>СОШ с углуб.</v>
      </c>
      <c r="E112" s="8" t="str">
        <f t="shared" si="15"/>
        <v>3б</v>
      </c>
      <c r="F112" s="8">
        <f t="shared" si="15"/>
        <v>149</v>
      </c>
      <c r="G112" s="8">
        <f t="shared" si="15"/>
        <v>129</v>
      </c>
      <c r="H112" s="8">
        <f t="shared" si="12"/>
        <v>11544109</v>
      </c>
      <c r="I112" s="9"/>
      <c r="J112" s="9">
        <v>2</v>
      </c>
      <c r="K112" s="10">
        <v>1</v>
      </c>
      <c r="L112" s="10"/>
      <c r="M112" s="9"/>
      <c r="N112" s="9">
        <v>1</v>
      </c>
      <c r="O112" s="10">
        <v>2</v>
      </c>
      <c r="P112" s="10"/>
      <c r="Q112" s="9"/>
      <c r="R112" s="9">
        <v>2</v>
      </c>
      <c r="S112" s="10">
        <v>1</v>
      </c>
      <c r="T112" s="10"/>
      <c r="U112" s="9"/>
      <c r="V112" s="9">
        <v>1</v>
      </c>
      <c r="W112" s="10">
        <v>1</v>
      </c>
      <c r="X112" s="10"/>
      <c r="Y112" s="9">
        <v>1</v>
      </c>
      <c r="Z112" s="9"/>
      <c r="AA112" s="11">
        <f t="shared" si="17"/>
        <v>12</v>
      </c>
    </row>
    <row r="113" spans="1:27" ht="30" customHeight="1" x14ac:dyDescent="0.25">
      <c r="A113" s="4" t="str">
        <f t="shared" si="15"/>
        <v>Московский</v>
      </c>
      <c r="B113" s="12" t="str">
        <f t="shared" si="15"/>
        <v>ГБОУ СОШ №544</v>
      </c>
      <c r="C113" s="6">
        <f t="shared" si="15"/>
        <v>11544</v>
      </c>
      <c r="D113" s="6" t="str">
        <f t="shared" si="15"/>
        <v>СОШ с углуб.</v>
      </c>
      <c r="E113" s="8" t="str">
        <f t="shared" si="15"/>
        <v>3б</v>
      </c>
      <c r="F113" s="8">
        <f t="shared" si="15"/>
        <v>149</v>
      </c>
      <c r="G113" s="8">
        <f t="shared" si="15"/>
        <v>129</v>
      </c>
      <c r="H113" s="8">
        <f t="shared" si="12"/>
        <v>11544110</v>
      </c>
      <c r="I113" s="9"/>
      <c r="J113" s="9">
        <v>2</v>
      </c>
      <c r="K113" s="10"/>
      <c r="L113" s="10">
        <v>1</v>
      </c>
      <c r="M113" s="9">
        <v>1</v>
      </c>
      <c r="N113" s="9"/>
      <c r="O113" s="10">
        <v>2</v>
      </c>
      <c r="P113" s="10"/>
      <c r="Q113" s="9"/>
      <c r="R113" s="9">
        <v>2</v>
      </c>
      <c r="S113" s="10">
        <v>1</v>
      </c>
      <c r="T113" s="10"/>
      <c r="U113" s="9">
        <v>1</v>
      </c>
      <c r="V113" s="9"/>
      <c r="W113" s="10">
        <v>1</v>
      </c>
      <c r="X113" s="10"/>
      <c r="Y113" s="9">
        <v>1</v>
      </c>
      <c r="Z113" s="9"/>
      <c r="AA113" s="11">
        <f t="shared" si="17"/>
        <v>12</v>
      </c>
    </row>
    <row r="114" spans="1:27" ht="30" customHeight="1" x14ac:dyDescent="0.25">
      <c r="A114" s="4" t="str">
        <f t="shared" si="15"/>
        <v>Московский</v>
      </c>
      <c r="B114" s="12" t="str">
        <f t="shared" si="15"/>
        <v>ГБОУ СОШ №544</v>
      </c>
      <c r="C114" s="6">
        <f t="shared" si="15"/>
        <v>11544</v>
      </c>
      <c r="D114" s="6" t="str">
        <f t="shared" si="15"/>
        <v>СОШ с углуб.</v>
      </c>
      <c r="E114" s="8" t="str">
        <f t="shared" si="15"/>
        <v>3б</v>
      </c>
      <c r="F114" s="8">
        <f t="shared" si="15"/>
        <v>149</v>
      </c>
      <c r="G114" s="8">
        <f t="shared" si="15"/>
        <v>129</v>
      </c>
      <c r="H114" s="8">
        <f t="shared" si="12"/>
        <v>11544111</v>
      </c>
      <c r="I114" s="9"/>
      <c r="J114" s="9">
        <v>1</v>
      </c>
      <c r="K114" s="10">
        <v>1</v>
      </c>
      <c r="L114" s="10"/>
      <c r="M114" s="9">
        <v>1</v>
      </c>
      <c r="N114" s="9"/>
      <c r="O114" s="10">
        <v>2</v>
      </c>
      <c r="P114" s="10"/>
      <c r="Q114" s="9">
        <v>2</v>
      </c>
      <c r="R114" s="9"/>
      <c r="S114" s="10">
        <v>1</v>
      </c>
      <c r="T114" s="10"/>
      <c r="U114" s="9">
        <v>1</v>
      </c>
      <c r="V114" s="9"/>
      <c r="W114" s="10">
        <v>0</v>
      </c>
      <c r="X114" s="10"/>
      <c r="Y114" s="9"/>
      <c r="Z114" s="9">
        <v>1</v>
      </c>
      <c r="AA114" s="11">
        <f t="shared" si="17"/>
        <v>10</v>
      </c>
    </row>
    <row r="115" spans="1:27" ht="30" customHeight="1" x14ac:dyDescent="0.25">
      <c r="A115" s="4" t="str">
        <f t="shared" si="15"/>
        <v>Московский</v>
      </c>
      <c r="B115" s="12" t="str">
        <f t="shared" si="15"/>
        <v>ГБОУ СОШ №544</v>
      </c>
      <c r="C115" s="6">
        <f t="shared" si="15"/>
        <v>11544</v>
      </c>
      <c r="D115" s="6" t="str">
        <f t="shared" si="15"/>
        <v>СОШ с углуб.</v>
      </c>
      <c r="E115" s="8" t="str">
        <f t="shared" si="15"/>
        <v>3б</v>
      </c>
      <c r="F115" s="8">
        <f t="shared" si="15"/>
        <v>149</v>
      </c>
      <c r="G115" s="8">
        <f t="shared" si="15"/>
        <v>129</v>
      </c>
      <c r="H115" s="8">
        <f t="shared" si="12"/>
        <v>11544112</v>
      </c>
      <c r="I115" s="9"/>
      <c r="J115" s="9">
        <v>2</v>
      </c>
      <c r="K115" s="10"/>
      <c r="L115" s="10">
        <v>1</v>
      </c>
      <c r="M115" s="9">
        <v>1</v>
      </c>
      <c r="N115" s="9"/>
      <c r="O115" s="10">
        <v>2</v>
      </c>
      <c r="P115" s="10"/>
      <c r="Q115" s="9">
        <v>2</v>
      </c>
      <c r="R115" s="9"/>
      <c r="S115" s="10"/>
      <c r="T115" s="10">
        <v>1</v>
      </c>
      <c r="U115" s="9"/>
      <c r="V115" s="9">
        <v>0</v>
      </c>
      <c r="W115" s="10"/>
      <c r="X115" s="10">
        <v>2</v>
      </c>
      <c r="Y115" s="9"/>
      <c r="Z115" s="9">
        <v>1</v>
      </c>
      <c r="AA115" s="11">
        <f t="shared" si="17"/>
        <v>12</v>
      </c>
    </row>
    <row r="116" spans="1:27" ht="30" customHeight="1" x14ac:dyDescent="0.25">
      <c r="A116" s="4" t="str">
        <f t="shared" si="15"/>
        <v>Московский</v>
      </c>
      <c r="B116" s="12" t="str">
        <f t="shared" si="15"/>
        <v>ГБОУ СОШ №544</v>
      </c>
      <c r="C116" s="6">
        <f t="shared" si="15"/>
        <v>11544</v>
      </c>
      <c r="D116" s="6" t="str">
        <f t="shared" si="15"/>
        <v>СОШ с углуб.</v>
      </c>
      <c r="E116" s="8" t="str">
        <f t="shared" si="15"/>
        <v>3б</v>
      </c>
      <c r="F116" s="8">
        <f t="shared" si="15"/>
        <v>149</v>
      </c>
      <c r="G116" s="8">
        <f t="shared" si="15"/>
        <v>129</v>
      </c>
      <c r="H116" s="8">
        <f t="shared" si="12"/>
        <v>11544113</v>
      </c>
      <c r="I116" s="9"/>
      <c r="J116" s="9">
        <v>1</v>
      </c>
      <c r="K116" s="10">
        <v>1</v>
      </c>
      <c r="L116" s="10"/>
      <c r="M116" s="9">
        <v>1</v>
      </c>
      <c r="N116" s="9"/>
      <c r="O116" s="10">
        <v>2</v>
      </c>
      <c r="P116" s="10"/>
      <c r="Q116" s="9">
        <v>2</v>
      </c>
      <c r="R116" s="9"/>
      <c r="S116" s="10"/>
      <c r="T116" s="10">
        <v>1</v>
      </c>
      <c r="U116" s="9">
        <v>1</v>
      </c>
      <c r="V116" s="9"/>
      <c r="W116" s="10"/>
      <c r="X116" s="10">
        <v>0</v>
      </c>
      <c r="Y116" s="9">
        <v>0</v>
      </c>
      <c r="Z116" s="9"/>
      <c r="AA116" s="11">
        <f t="shared" si="17"/>
        <v>9</v>
      </c>
    </row>
    <row r="117" spans="1:27" ht="30" customHeight="1" x14ac:dyDescent="0.25">
      <c r="A117" s="4" t="str">
        <f t="shared" si="15"/>
        <v>Московский</v>
      </c>
      <c r="B117" s="12" t="str">
        <f t="shared" si="15"/>
        <v>ГБОУ СОШ №544</v>
      </c>
      <c r="C117" s="6">
        <f t="shared" si="15"/>
        <v>11544</v>
      </c>
      <c r="D117" s="6" t="str">
        <f t="shared" si="15"/>
        <v>СОШ с углуб.</v>
      </c>
      <c r="E117" s="8" t="str">
        <f t="shared" si="15"/>
        <v>3б</v>
      </c>
      <c r="F117" s="8">
        <f t="shared" si="15"/>
        <v>149</v>
      </c>
      <c r="G117" s="8">
        <f t="shared" si="15"/>
        <v>129</v>
      </c>
      <c r="H117" s="8">
        <f t="shared" si="12"/>
        <v>11544114</v>
      </c>
      <c r="I117" s="9">
        <v>2</v>
      </c>
      <c r="J117" s="9"/>
      <c r="K117" s="10">
        <v>1</v>
      </c>
      <c r="L117" s="10"/>
      <c r="M117" s="9">
        <v>1</v>
      </c>
      <c r="N117" s="9"/>
      <c r="O117" s="10">
        <v>2</v>
      </c>
      <c r="P117" s="10"/>
      <c r="Q117" s="9"/>
      <c r="R117" s="9">
        <v>2</v>
      </c>
      <c r="S117" s="10">
        <v>1</v>
      </c>
      <c r="T117" s="10"/>
      <c r="U117" s="9">
        <v>0</v>
      </c>
      <c r="V117" s="9"/>
      <c r="W117" s="10"/>
      <c r="X117" s="10">
        <v>2</v>
      </c>
      <c r="Y117" s="9">
        <v>1</v>
      </c>
      <c r="Z117" s="9"/>
      <c r="AA117" s="11">
        <f t="shared" si="17"/>
        <v>12</v>
      </c>
    </row>
    <row r="118" spans="1:27" ht="30" customHeight="1" x14ac:dyDescent="0.25">
      <c r="A118" s="4" t="str">
        <f t="shared" si="15"/>
        <v>Московский</v>
      </c>
      <c r="B118" s="12" t="str">
        <f t="shared" si="15"/>
        <v>ГБОУ СОШ №544</v>
      </c>
      <c r="C118" s="6">
        <f t="shared" si="15"/>
        <v>11544</v>
      </c>
      <c r="D118" s="6" t="str">
        <f t="shared" si="15"/>
        <v>СОШ с углуб.</v>
      </c>
      <c r="E118" s="8" t="str">
        <f t="shared" si="15"/>
        <v>3б</v>
      </c>
      <c r="F118" s="8">
        <f t="shared" si="15"/>
        <v>149</v>
      </c>
      <c r="G118" s="8">
        <f t="shared" si="15"/>
        <v>129</v>
      </c>
      <c r="H118" s="8">
        <f t="shared" si="12"/>
        <v>11544115</v>
      </c>
      <c r="I118" s="9"/>
      <c r="J118" s="9">
        <v>2</v>
      </c>
      <c r="K118" s="10"/>
      <c r="L118" s="10">
        <v>1</v>
      </c>
      <c r="M118" s="9"/>
      <c r="N118" s="9">
        <v>0</v>
      </c>
      <c r="O118" s="10">
        <v>2</v>
      </c>
      <c r="P118" s="10"/>
      <c r="Q118" s="9">
        <v>2</v>
      </c>
      <c r="R118" s="9"/>
      <c r="S118" s="10"/>
      <c r="T118" s="10">
        <v>0</v>
      </c>
      <c r="U118" s="9"/>
      <c r="V118" s="9">
        <v>0</v>
      </c>
      <c r="W118" s="10">
        <v>2</v>
      </c>
      <c r="X118" s="10"/>
      <c r="Y118" s="9"/>
      <c r="Z118" s="9">
        <v>0</v>
      </c>
      <c r="AA118" s="11">
        <f t="shared" si="17"/>
        <v>9</v>
      </c>
    </row>
    <row r="119" spans="1:27" ht="30" customHeight="1" x14ac:dyDescent="0.25">
      <c r="A119" s="4" t="str">
        <f t="shared" ref="A119:G132" si="18">A118</f>
        <v>Московский</v>
      </c>
      <c r="B119" s="12" t="str">
        <f t="shared" si="18"/>
        <v>ГБОУ СОШ №544</v>
      </c>
      <c r="C119" s="6">
        <f t="shared" si="18"/>
        <v>11544</v>
      </c>
      <c r="D119" s="6" t="str">
        <f t="shared" si="18"/>
        <v>СОШ с углуб.</v>
      </c>
      <c r="E119" s="8" t="str">
        <f t="shared" si="18"/>
        <v>3б</v>
      </c>
      <c r="F119" s="8">
        <f t="shared" si="18"/>
        <v>149</v>
      </c>
      <c r="G119" s="8">
        <f t="shared" si="18"/>
        <v>129</v>
      </c>
      <c r="H119" s="8">
        <f t="shared" si="12"/>
        <v>11544116</v>
      </c>
      <c r="I119" s="9">
        <v>2</v>
      </c>
      <c r="J119" s="9"/>
      <c r="K119" s="10">
        <v>0</v>
      </c>
      <c r="L119" s="10"/>
      <c r="M119" s="9">
        <v>1</v>
      </c>
      <c r="N119" s="9"/>
      <c r="O119" s="10">
        <v>2</v>
      </c>
      <c r="P119" s="10"/>
      <c r="Q119" s="9"/>
      <c r="R119" s="9">
        <v>2</v>
      </c>
      <c r="S119" s="10">
        <v>1</v>
      </c>
      <c r="T119" s="10"/>
      <c r="U119" s="9">
        <v>1</v>
      </c>
      <c r="V119" s="9"/>
      <c r="W119" s="10">
        <v>2</v>
      </c>
      <c r="X119" s="10"/>
      <c r="Y119" s="9">
        <v>1</v>
      </c>
      <c r="Z119" s="9"/>
      <c r="AA119" s="11">
        <f t="shared" si="17"/>
        <v>12</v>
      </c>
    </row>
    <row r="120" spans="1:27" ht="30" customHeight="1" x14ac:dyDescent="0.25">
      <c r="A120" s="4" t="str">
        <f t="shared" si="18"/>
        <v>Московский</v>
      </c>
      <c r="B120" s="12" t="str">
        <f t="shared" si="18"/>
        <v>ГБОУ СОШ №544</v>
      </c>
      <c r="C120" s="6">
        <f t="shared" si="18"/>
        <v>11544</v>
      </c>
      <c r="D120" s="6" t="str">
        <f t="shared" si="18"/>
        <v>СОШ с углуб.</v>
      </c>
      <c r="E120" s="8" t="str">
        <f t="shared" si="18"/>
        <v>3б</v>
      </c>
      <c r="F120" s="8">
        <f t="shared" si="18"/>
        <v>149</v>
      </c>
      <c r="G120" s="8">
        <f t="shared" si="18"/>
        <v>129</v>
      </c>
      <c r="H120" s="8">
        <f t="shared" si="12"/>
        <v>11544117</v>
      </c>
      <c r="I120" s="9"/>
      <c r="J120" s="9">
        <v>2</v>
      </c>
      <c r="K120" s="10">
        <v>1</v>
      </c>
      <c r="L120" s="10"/>
      <c r="M120" s="9">
        <v>0</v>
      </c>
      <c r="N120" s="9"/>
      <c r="O120" s="10"/>
      <c r="P120" s="10">
        <v>2</v>
      </c>
      <c r="Q120" s="9">
        <v>2</v>
      </c>
      <c r="R120" s="9"/>
      <c r="S120" s="10"/>
      <c r="T120" s="10">
        <v>0</v>
      </c>
      <c r="U120" s="9"/>
      <c r="V120" s="9">
        <v>0</v>
      </c>
      <c r="W120" s="10">
        <v>0</v>
      </c>
      <c r="X120" s="10"/>
      <c r="Y120" s="9">
        <v>0</v>
      </c>
      <c r="Z120" s="9"/>
      <c r="AA120" s="11">
        <f t="shared" si="17"/>
        <v>7</v>
      </c>
    </row>
    <row r="121" spans="1:27" ht="30" customHeight="1" x14ac:dyDescent="0.25">
      <c r="A121" s="4" t="str">
        <f t="shared" si="18"/>
        <v>Московский</v>
      </c>
      <c r="B121" s="12" t="str">
        <f t="shared" si="18"/>
        <v>ГБОУ СОШ №544</v>
      </c>
      <c r="C121" s="6">
        <f t="shared" si="18"/>
        <v>11544</v>
      </c>
      <c r="D121" s="6" t="str">
        <f t="shared" si="18"/>
        <v>СОШ с углуб.</v>
      </c>
      <c r="E121" s="8" t="str">
        <f t="shared" si="18"/>
        <v>3б</v>
      </c>
      <c r="F121" s="8">
        <f t="shared" si="18"/>
        <v>149</v>
      </c>
      <c r="G121" s="8">
        <f t="shared" si="18"/>
        <v>129</v>
      </c>
      <c r="H121" s="8">
        <f t="shared" si="12"/>
        <v>11544118</v>
      </c>
      <c r="I121" s="9"/>
      <c r="J121" s="9">
        <v>2</v>
      </c>
      <c r="K121" s="10"/>
      <c r="L121" s="10">
        <v>1</v>
      </c>
      <c r="M121" s="9">
        <v>1</v>
      </c>
      <c r="N121" s="9"/>
      <c r="O121" s="10">
        <v>2</v>
      </c>
      <c r="P121" s="10"/>
      <c r="Q121" s="9"/>
      <c r="R121" s="9">
        <v>2</v>
      </c>
      <c r="S121" s="10">
        <v>0</v>
      </c>
      <c r="T121" s="10"/>
      <c r="U121" s="9">
        <v>0</v>
      </c>
      <c r="V121" s="9"/>
      <c r="W121" s="10">
        <v>2</v>
      </c>
      <c r="X121" s="10"/>
      <c r="Y121" s="9">
        <v>1</v>
      </c>
      <c r="Z121" s="9"/>
      <c r="AA121" s="11">
        <f t="shared" si="17"/>
        <v>11</v>
      </c>
    </row>
    <row r="122" spans="1:27" ht="30" customHeight="1" x14ac:dyDescent="0.25">
      <c r="A122" s="4" t="str">
        <f t="shared" si="18"/>
        <v>Московский</v>
      </c>
      <c r="B122" s="12" t="str">
        <f t="shared" si="18"/>
        <v>ГБОУ СОШ №544</v>
      </c>
      <c r="C122" s="6">
        <f t="shared" si="18"/>
        <v>11544</v>
      </c>
      <c r="D122" s="6" t="str">
        <f t="shared" si="18"/>
        <v>СОШ с углуб.</v>
      </c>
      <c r="E122" s="8" t="str">
        <f t="shared" si="18"/>
        <v>3б</v>
      </c>
      <c r="F122" s="8">
        <f t="shared" si="18"/>
        <v>149</v>
      </c>
      <c r="G122" s="8">
        <f t="shared" si="18"/>
        <v>129</v>
      </c>
      <c r="H122" s="8">
        <f t="shared" si="12"/>
        <v>11544119</v>
      </c>
      <c r="I122" s="9"/>
      <c r="J122" s="9">
        <v>2</v>
      </c>
      <c r="K122" s="10"/>
      <c r="L122" s="10">
        <v>1</v>
      </c>
      <c r="M122" s="9">
        <v>1</v>
      </c>
      <c r="N122" s="9"/>
      <c r="O122" s="10"/>
      <c r="P122" s="10">
        <v>2</v>
      </c>
      <c r="Q122" s="9">
        <v>2</v>
      </c>
      <c r="R122" s="9"/>
      <c r="S122" s="10">
        <v>1</v>
      </c>
      <c r="T122" s="10"/>
      <c r="U122" s="9">
        <v>0</v>
      </c>
      <c r="V122" s="9"/>
      <c r="W122" s="10"/>
      <c r="X122" s="10">
        <v>2</v>
      </c>
      <c r="Y122" s="9">
        <v>1</v>
      </c>
      <c r="Z122" s="9"/>
      <c r="AA122" s="11">
        <f t="shared" si="17"/>
        <v>12</v>
      </c>
    </row>
    <row r="123" spans="1:27" ht="30" customHeight="1" x14ac:dyDescent="0.25">
      <c r="A123" s="4" t="str">
        <f t="shared" si="18"/>
        <v>Московский</v>
      </c>
      <c r="B123" s="12" t="str">
        <f t="shared" si="18"/>
        <v>ГБОУ СОШ №544</v>
      </c>
      <c r="C123" s="6">
        <f t="shared" si="18"/>
        <v>11544</v>
      </c>
      <c r="D123" s="6" t="str">
        <f t="shared" si="18"/>
        <v>СОШ с углуб.</v>
      </c>
      <c r="E123" s="8" t="str">
        <f t="shared" si="18"/>
        <v>3б</v>
      </c>
      <c r="F123" s="8">
        <f t="shared" si="18"/>
        <v>149</v>
      </c>
      <c r="G123" s="8">
        <f t="shared" si="18"/>
        <v>129</v>
      </c>
      <c r="H123" s="8">
        <f t="shared" si="12"/>
        <v>11544120</v>
      </c>
      <c r="I123" s="9">
        <v>2</v>
      </c>
      <c r="J123" s="9"/>
      <c r="K123" s="10"/>
      <c r="L123" s="10">
        <v>1</v>
      </c>
      <c r="M123" s="9">
        <v>1</v>
      </c>
      <c r="N123" s="9"/>
      <c r="O123" s="10">
        <v>2</v>
      </c>
      <c r="P123" s="10"/>
      <c r="Q123" s="9">
        <v>2</v>
      </c>
      <c r="R123" s="9"/>
      <c r="S123" s="10">
        <v>0</v>
      </c>
      <c r="T123" s="10"/>
      <c r="U123" s="9"/>
      <c r="V123" s="9">
        <v>0</v>
      </c>
      <c r="W123" s="10">
        <v>2</v>
      </c>
      <c r="X123" s="10"/>
      <c r="Y123" s="9">
        <v>0</v>
      </c>
      <c r="Z123" s="9"/>
      <c r="AA123" s="11">
        <f t="shared" si="17"/>
        <v>10</v>
      </c>
    </row>
    <row r="124" spans="1:27" ht="30" customHeight="1" x14ac:dyDescent="0.25">
      <c r="A124" s="4" t="str">
        <f t="shared" si="18"/>
        <v>Московский</v>
      </c>
      <c r="B124" s="12" t="str">
        <f t="shared" si="18"/>
        <v>ГБОУ СОШ №544</v>
      </c>
      <c r="C124" s="6">
        <f t="shared" si="18"/>
        <v>11544</v>
      </c>
      <c r="D124" s="6" t="str">
        <f t="shared" si="18"/>
        <v>СОШ с углуб.</v>
      </c>
      <c r="E124" s="8" t="str">
        <f t="shared" si="18"/>
        <v>3б</v>
      </c>
      <c r="F124" s="8">
        <f t="shared" si="18"/>
        <v>149</v>
      </c>
      <c r="G124" s="8">
        <f t="shared" si="18"/>
        <v>129</v>
      </c>
      <c r="H124" s="8">
        <f t="shared" si="12"/>
        <v>11544121</v>
      </c>
      <c r="I124" s="9"/>
      <c r="J124" s="9">
        <v>2</v>
      </c>
      <c r="K124" s="10"/>
      <c r="L124" s="10">
        <v>1</v>
      </c>
      <c r="M124" s="9">
        <v>1</v>
      </c>
      <c r="N124" s="9"/>
      <c r="O124" s="10"/>
      <c r="P124" s="10">
        <v>2</v>
      </c>
      <c r="Q124" s="9">
        <v>2</v>
      </c>
      <c r="R124" s="9"/>
      <c r="S124" s="10"/>
      <c r="T124" s="10">
        <v>1</v>
      </c>
      <c r="U124" s="9"/>
      <c r="V124" s="9">
        <v>0</v>
      </c>
      <c r="W124" s="10">
        <v>1</v>
      </c>
      <c r="X124" s="10"/>
      <c r="Y124" s="9"/>
      <c r="Z124" s="9">
        <v>1</v>
      </c>
      <c r="AA124" s="11">
        <f t="shared" si="17"/>
        <v>11</v>
      </c>
    </row>
    <row r="125" spans="1:27" ht="30" customHeight="1" x14ac:dyDescent="0.25">
      <c r="A125" s="4" t="str">
        <f t="shared" si="18"/>
        <v>Московский</v>
      </c>
      <c r="B125" s="12" t="str">
        <f t="shared" si="18"/>
        <v>ГБОУ СОШ №544</v>
      </c>
      <c r="C125" s="6">
        <f t="shared" si="18"/>
        <v>11544</v>
      </c>
      <c r="D125" s="6" t="str">
        <f t="shared" si="18"/>
        <v>СОШ с углуб.</v>
      </c>
      <c r="E125" s="8" t="str">
        <f t="shared" si="18"/>
        <v>3б</v>
      </c>
      <c r="F125" s="8">
        <f t="shared" si="18"/>
        <v>149</v>
      </c>
      <c r="G125" s="8">
        <f t="shared" si="18"/>
        <v>129</v>
      </c>
      <c r="H125" s="8">
        <f t="shared" si="12"/>
        <v>11544122</v>
      </c>
      <c r="I125" s="9">
        <v>0</v>
      </c>
      <c r="J125" s="9"/>
      <c r="K125" s="10"/>
      <c r="L125" s="10">
        <v>1</v>
      </c>
      <c r="M125" s="9">
        <v>0</v>
      </c>
      <c r="N125" s="9"/>
      <c r="O125" s="10">
        <v>2</v>
      </c>
      <c r="P125" s="10"/>
      <c r="Q125" s="9">
        <v>2</v>
      </c>
      <c r="R125" s="9"/>
      <c r="S125" s="10">
        <v>1</v>
      </c>
      <c r="T125" s="10"/>
      <c r="U125" s="9"/>
      <c r="V125" s="9">
        <v>0</v>
      </c>
      <c r="W125" s="10">
        <v>2</v>
      </c>
      <c r="X125" s="10"/>
      <c r="Y125" s="9">
        <v>0</v>
      </c>
      <c r="Z125" s="9"/>
      <c r="AA125" s="11">
        <f t="shared" si="17"/>
        <v>8</v>
      </c>
    </row>
    <row r="126" spans="1:27" ht="30" customHeight="1" x14ac:dyDescent="0.25">
      <c r="A126" s="4" t="str">
        <f t="shared" si="18"/>
        <v>Московский</v>
      </c>
      <c r="B126" s="12" t="str">
        <f t="shared" si="18"/>
        <v>ГБОУ СОШ №544</v>
      </c>
      <c r="C126" s="6">
        <f t="shared" si="18"/>
        <v>11544</v>
      </c>
      <c r="D126" s="6" t="str">
        <f t="shared" si="18"/>
        <v>СОШ с углуб.</v>
      </c>
      <c r="E126" s="8" t="str">
        <f t="shared" si="18"/>
        <v>3б</v>
      </c>
      <c r="F126" s="8">
        <f t="shared" si="18"/>
        <v>149</v>
      </c>
      <c r="G126" s="8">
        <f t="shared" si="18"/>
        <v>129</v>
      </c>
      <c r="H126" s="8">
        <f t="shared" si="12"/>
        <v>11544123</v>
      </c>
      <c r="I126" s="9"/>
      <c r="J126" s="9">
        <v>2</v>
      </c>
      <c r="K126" s="10">
        <v>1</v>
      </c>
      <c r="L126" s="10"/>
      <c r="M126" s="9">
        <v>1</v>
      </c>
      <c r="N126" s="9"/>
      <c r="O126" s="10">
        <v>2</v>
      </c>
      <c r="P126" s="10"/>
      <c r="Q126" s="9"/>
      <c r="R126" s="9">
        <v>2</v>
      </c>
      <c r="S126" s="10">
        <v>1</v>
      </c>
      <c r="T126" s="10"/>
      <c r="U126" s="9">
        <v>1</v>
      </c>
      <c r="V126" s="9"/>
      <c r="W126" s="10">
        <v>2</v>
      </c>
      <c r="X126" s="10"/>
      <c r="Y126" s="9">
        <v>0</v>
      </c>
      <c r="Z126" s="9"/>
      <c r="AA126" s="11">
        <f t="shared" si="17"/>
        <v>12</v>
      </c>
    </row>
    <row r="127" spans="1:27" ht="30" customHeight="1" x14ac:dyDescent="0.25">
      <c r="A127" s="4" t="str">
        <f t="shared" si="18"/>
        <v>Московский</v>
      </c>
      <c r="B127" s="12" t="str">
        <f t="shared" si="18"/>
        <v>ГБОУ СОШ №544</v>
      </c>
      <c r="C127" s="6">
        <f t="shared" si="18"/>
        <v>11544</v>
      </c>
      <c r="D127" s="6" t="str">
        <f t="shared" si="18"/>
        <v>СОШ с углуб.</v>
      </c>
      <c r="E127" s="8" t="str">
        <f t="shared" si="18"/>
        <v>3б</v>
      </c>
      <c r="F127" s="8">
        <f t="shared" si="18"/>
        <v>149</v>
      </c>
      <c r="G127" s="8">
        <f t="shared" si="18"/>
        <v>129</v>
      </c>
      <c r="H127" s="8">
        <f t="shared" si="12"/>
        <v>11544124</v>
      </c>
      <c r="I127" s="9"/>
      <c r="J127" s="9">
        <v>2</v>
      </c>
      <c r="K127" s="10">
        <v>1</v>
      </c>
      <c r="L127" s="10"/>
      <c r="M127" s="9">
        <v>1</v>
      </c>
      <c r="N127" s="9"/>
      <c r="O127" s="10"/>
      <c r="P127" s="10">
        <v>2</v>
      </c>
      <c r="Q127" s="9"/>
      <c r="R127" s="9">
        <v>2</v>
      </c>
      <c r="S127" s="10">
        <v>1</v>
      </c>
      <c r="T127" s="10"/>
      <c r="U127" s="9">
        <v>0</v>
      </c>
      <c r="V127" s="9"/>
      <c r="W127" s="10">
        <v>2</v>
      </c>
      <c r="X127" s="10"/>
      <c r="Y127" s="9">
        <v>1</v>
      </c>
      <c r="Z127" s="9"/>
      <c r="AA127" s="11">
        <f t="shared" si="17"/>
        <v>12</v>
      </c>
    </row>
    <row r="128" spans="1:27" ht="30" customHeight="1" x14ac:dyDescent="0.25">
      <c r="A128" s="4" t="str">
        <f t="shared" si="18"/>
        <v>Московский</v>
      </c>
      <c r="B128" s="12" t="str">
        <f t="shared" si="18"/>
        <v>ГБОУ СОШ №544</v>
      </c>
      <c r="C128" s="6">
        <f t="shared" si="18"/>
        <v>11544</v>
      </c>
      <c r="D128" s="6" t="str">
        <f t="shared" si="18"/>
        <v>СОШ с углуб.</v>
      </c>
      <c r="E128" s="8" t="str">
        <f t="shared" si="18"/>
        <v>3б</v>
      </c>
      <c r="F128" s="8">
        <f t="shared" si="18"/>
        <v>149</v>
      </c>
      <c r="G128" s="8">
        <f t="shared" si="18"/>
        <v>129</v>
      </c>
      <c r="H128" s="8">
        <f t="shared" si="12"/>
        <v>11544125</v>
      </c>
      <c r="I128" s="9"/>
      <c r="J128" s="9">
        <v>2</v>
      </c>
      <c r="K128" s="10"/>
      <c r="L128" s="10">
        <v>1</v>
      </c>
      <c r="M128" s="9">
        <v>1</v>
      </c>
      <c r="N128" s="9"/>
      <c r="O128" s="10"/>
      <c r="P128" s="10">
        <v>1</v>
      </c>
      <c r="Q128" s="9">
        <v>2</v>
      </c>
      <c r="R128" s="9"/>
      <c r="S128" s="10">
        <v>0</v>
      </c>
      <c r="T128" s="10"/>
      <c r="U128" s="9">
        <v>1</v>
      </c>
      <c r="V128" s="9"/>
      <c r="W128" s="10">
        <v>2</v>
      </c>
      <c r="X128" s="10"/>
      <c r="Y128" s="9">
        <v>0</v>
      </c>
      <c r="Z128" s="9"/>
      <c r="AA128" s="11">
        <f t="shared" si="17"/>
        <v>10</v>
      </c>
    </row>
    <row r="129" spans="1:27" ht="30" customHeight="1" x14ac:dyDescent="0.25">
      <c r="A129" s="4" t="str">
        <f t="shared" si="18"/>
        <v>Московский</v>
      </c>
      <c r="B129" s="12" t="str">
        <f t="shared" si="18"/>
        <v>ГБОУ СОШ №544</v>
      </c>
      <c r="C129" s="6">
        <f t="shared" si="18"/>
        <v>11544</v>
      </c>
      <c r="D129" s="6" t="str">
        <f t="shared" si="18"/>
        <v>СОШ с углуб.</v>
      </c>
      <c r="E129" s="8" t="str">
        <f t="shared" si="18"/>
        <v>3б</v>
      </c>
      <c r="F129" s="8">
        <f t="shared" si="18"/>
        <v>149</v>
      </c>
      <c r="G129" s="8">
        <f t="shared" si="18"/>
        <v>129</v>
      </c>
      <c r="H129" s="8">
        <f t="shared" si="12"/>
        <v>11544126</v>
      </c>
      <c r="I129" s="9">
        <v>1</v>
      </c>
      <c r="J129" s="9"/>
      <c r="K129" s="10">
        <v>1</v>
      </c>
      <c r="L129" s="10"/>
      <c r="M129" s="9">
        <v>1</v>
      </c>
      <c r="N129" s="9"/>
      <c r="O129" s="10">
        <v>2</v>
      </c>
      <c r="P129" s="10"/>
      <c r="Q129" s="9"/>
      <c r="R129" s="9">
        <v>2</v>
      </c>
      <c r="S129" s="10">
        <v>1</v>
      </c>
      <c r="T129" s="10"/>
      <c r="U129" s="9">
        <v>0</v>
      </c>
      <c r="V129" s="9"/>
      <c r="W129" s="10">
        <v>0</v>
      </c>
      <c r="X129" s="10"/>
      <c r="Y129" s="9">
        <v>1</v>
      </c>
      <c r="Z129" s="9"/>
      <c r="AA129" s="11">
        <f t="shared" si="17"/>
        <v>9</v>
      </c>
    </row>
    <row r="130" spans="1:27" ht="30" customHeight="1" x14ac:dyDescent="0.25">
      <c r="A130" s="4" t="str">
        <f t="shared" si="18"/>
        <v>Московский</v>
      </c>
      <c r="B130" s="12" t="str">
        <f t="shared" si="18"/>
        <v>ГБОУ СОШ №544</v>
      </c>
      <c r="C130" s="6">
        <f t="shared" si="18"/>
        <v>11544</v>
      </c>
      <c r="D130" s="6" t="str">
        <f t="shared" si="18"/>
        <v>СОШ с углуб.</v>
      </c>
      <c r="E130" s="8" t="str">
        <f t="shared" si="18"/>
        <v>3б</v>
      </c>
      <c r="F130" s="8">
        <f t="shared" si="18"/>
        <v>149</v>
      </c>
      <c r="G130" s="8">
        <f t="shared" si="18"/>
        <v>129</v>
      </c>
      <c r="H130" s="8">
        <f t="shared" si="12"/>
        <v>11544127</v>
      </c>
      <c r="I130" s="9"/>
      <c r="J130" s="9">
        <v>2</v>
      </c>
      <c r="K130" s="10">
        <v>1</v>
      </c>
      <c r="L130" s="10"/>
      <c r="M130" s="9">
        <v>1</v>
      </c>
      <c r="N130" s="9"/>
      <c r="O130" s="10"/>
      <c r="P130" s="10">
        <v>2</v>
      </c>
      <c r="Q130" s="9">
        <v>2</v>
      </c>
      <c r="R130" s="9"/>
      <c r="S130" s="10">
        <v>1</v>
      </c>
      <c r="T130" s="10"/>
      <c r="U130" s="9"/>
      <c r="V130" s="9">
        <v>1</v>
      </c>
      <c r="W130" s="10">
        <v>2</v>
      </c>
      <c r="X130" s="10"/>
      <c r="Y130" s="9">
        <v>1</v>
      </c>
      <c r="Z130" s="9"/>
      <c r="AA130" s="11">
        <f t="shared" si="17"/>
        <v>13</v>
      </c>
    </row>
    <row r="131" spans="1:27" ht="30" customHeight="1" x14ac:dyDescent="0.25">
      <c r="A131" s="4" t="str">
        <f t="shared" si="18"/>
        <v>Московский</v>
      </c>
      <c r="B131" s="12" t="str">
        <f t="shared" si="18"/>
        <v>ГБОУ СОШ №544</v>
      </c>
      <c r="C131" s="6">
        <f t="shared" si="18"/>
        <v>11544</v>
      </c>
      <c r="D131" s="6" t="str">
        <f t="shared" si="18"/>
        <v>СОШ с углуб.</v>
      </c>
      <c r="E131" s="8" t="str">
        <f t="shared" si="18"/>
        <v>3б</v>
      </c>
      <c r="F131" s="8">
        <f t="shared" si="18"/>
        <v>149</v>
      </c>
      <c r="G131" s="8">
        <f t="shared" si="18"/>
        <v>129</v>
      </c>
      <c r="H131" s="8">
        <f t="shared" si="12"/>
        <v>11544128</v>
      </c>
      <c r="I131" s="9"/>
      <c r="J131" s="9">
        <v>2</v>
      </c>
      <c r="K131" s="10">
        <v>1</v>
      </c>
      <c r="L131" s="10"/>
      <c r="M131" s="9">
        <v>1</v>
      </c>
      <c r="N131" s="9"/>
      <c r="O131" s="10">
        <v>2</v>
      </c>
      <c r="P131" s="10"/>
      <c r="Q131" s="9">
        <v>2</v>
      </c>
      <c r="R131" s="9"/>
      <c r="S131" s="10">
        <v>1</v>
      </c>
      <c r="T131" s="10"/>
      <c r="U131" s="9">
        <v>0</v>
      </c>
      <c r="V131" s="9"/>
      <c r="W131" s="10">
        <v>1</v>
      </c>
      <c r="X131" s="10"/>
      <c r="Y131" s="9">
        <v>1</v>
      </c>
      <c r="Z131" s="9"/>
      <c r="AA131" s="11">
        <f t="shared" si="17"/>
        <v>11</v>
      </c>
    </row>
    <row r="132" spans="1:27" ht="30" customHeight="1" x14ac:dyDescent="0.25">
      <c r="A132" s="4" t="str">
        <f t="shared" si="18"/>
        <v>Московский</v>
      </c>
      <c r="B132" s="12" t="str">
        <f t="shared" si="18"/>
        <v>ГБОУ СОШ №544</v>
      </c>
      <c r="C132" s="6">
        <f t="shared" si="18"/>
        <v>11544</v>
      </c>
      <c r="D132" s="6" t="str">
        <f t="shared" si="18"/>
        <v>СОШ с углуб.</v>
      </c>
      <c r="E132" s="8" t="str">
        <f t="shared" si="18"/>
        <v>3б</v>
      </c>
      <c r="F132" s="8">
        <f t="shared" si="18"/>
        <v>149</v>
      </c>
      <c r="G132" s="8">
        <f t="shared" si="18"/>
        <v>129</v>
      </c>
      <c r="H132" s="8">
        <f t="shared" si="12"/>
        <v>11544129</v>
      </c>
      <c r="I132" s="9"/>
      <c r="J132" s="9">
        <v>1</v>
      </c>
      <c r="K132" s="10"/>
      <c r="L132" s="10">
        <v>1</v>
      </c>
      <c r="M132" s="9">
        <v>1</v>
      </c>
      <c r="N132" s="9"/>
      <c r="O132" s="10">
        <v>1</v>
      </c>
      <c r="P132" s="10"/>
      <c r="Q132" s="9"/>
      <c r="R132" s="9">
        <v>2</v>
      </c>
      <c r="S132" s="10">
        <v>1</v>
      </c>
      <c r="T132" s="10"/>
      <c r="U132" s="9">
        <v>1</v>
      </c>
      <c r="V132" s="9"/>
      <c r="W132" s="10">
        <v>1</v>
      </c>
      <c r="X132" s="10"/>
      <c r="Y132" s="9"/>
      <c r="Z132" s="9">
        <v>0</v>
      </c>
      <c r="AA132" s="11">
        <f t="shared" si="17"/>
        <v>9</v>
      </c>
    </row>
    <row r="133" spans="1:27" x14ac:dyDescent="0.25">
      <c r="I133" s="15">
        <f>COUNTA(I4:I132)</f>
        <v>38</v>
      </c>
      <c r="J133" s="15">
        <f t="shared" ref="J133:AA133" si="19">COUNTA(J4:J132)</f>
        <v>91</v>
      </c>
      <c r="K133" s="15">
        <f t="shared" si="19"/>
        <v>90</v>
      </c>
      <c r="L133" s="15">
        <f t="shared" si="19"/>
        <v>39</v>
      </c>
      <c r="M133" s="15">
        <f t="shared" si="19"/>
        <v>115</v>
      </c>
      <c r="N133" s="15">
        <f t="shared" si="19"/>
        <v>14</v>
      </c>
      <c r="O133" s="15">
        <f t="shared" si="19"/>
        <v>87</v>
      </c>
      <c r="P133" s="15">
        <f t="shared" si="19"/>
        <v>42</v>
      </c>
      <c r="Q133" s="15">
        <f t="shared" si="19"/>
        <v>53</v>
      </c>
      <c r="R133" s="15">
        <f t="shared" si="19"/>
        <v>76</v>
      </c>
      <c r="S133" s="15">
        <f t="shared" si="19"/>
        <v>87</v>
      </c>
      <c r="T133" s="15">
        <f t="shared" si="19"/>
        <v>42</v>
      </c>
      <c r="U133" s="15">
        <f t="shared" si="19"/>
        <v>78</v>
      </c>
      <c r="V133" s="15">
        <f t="shared" si="19"/>
        <v>51</v>
      </c>
      <c r="W133" s="15">
        <f t="shared" si="19"/>
        <v>85</v>
      </c>
      <c r="X133" s="15">
        <f t="shared" si="19"/>
        <v>44</v>
      </c>
      <c r="Y133" s="15">
        <f t="shared" si="19"/>
        <v>97</v>
      </c>
      <c r="Z133" s="15">
        <f t="shared" si="19"/>
        <v>32</v>
      </c>
      <c r="AA133" s="15">
        <f t="shared" si="19"/>
        <v>129</v>
      </c>
    </row>
    <row r="134" spans="1:27" x14ac:dyDescent="0.25">
      <c r="I134" s="92">
        <f>SUM(I4:I132)/(I133*I135)</f>
        <v>0.53947368421052633</v>
      </c>
      <c r="J134" s="92">
        <f t="shared" ref="J134:AA134" si="20">SUM(J4:J132)/(J133*J135)</f>
        <v>0.63736263736263732</v>
      </c>
      <c r="K134" s="92">
        <f t="shared" si="20"/>
        <v>0.8666666666666667</v>
      </c>
      <c r="L134" s="92">
        <f t="shared" si="20"/>
        <v>0.89743589743589747</v>
      </c>
      <c r="M134" s="92">
        <f t="shared" si="20"/>
        <v>0.72173913043478266</v>
      </c>
      <c r="N134" s="92">
        <f t="shared" si="20"/>
        <v>0.35714285714285715</v>
      </c>
      <c r="O134" s="92">
        <f t="shared" si="20"/>
        <v>0.88505747126436785</v>
      </c>
      <c r="P134" s="92">
        <f t="shared" si="20"/>
        <v>0.83333333333333337</v>
      </c>
      <c r="Q134" s="92">
        <f t="shared" si="20"/>
        <v>0.79245283018867929</v>
      </c>
      <c r="R134" s="92">
        <f t="shared" si="20"/>
        <v>0.90789473684210531</v>
      </c>
      <c r="S134" s="92">
        <f t="shared" si="20"/>
        <v>0.73563218390804597</v>
      </c>
      <c r="T134" s="92">
        <f t="shared" si="20"/>
        <v>0.35714285714285715</v>
      </c>
      <c r="U134" s="92">
        <f t="shared" si="20"/>
        <v>0.48717948717948717</v>
      </c>
      <c r="V134" s="92">
        <f t="shared" si="20"/>
        <v>0.13725490196078433</v>
      </c>
      <c r="W134" s="92">
        <f t="shared" si="20"/>
        <v>0.72352941176470587</v>
      </c>
      <c r="X134" s="92">
        <f t="shared" si="20"/>
        <v>0.76136363636363635</v>
      </c>
      <c r="Y134" s="92">
        <f t="shared" si="20"/>
        <v>0.68041237113402064</v>
      </c>
      <c r="Z134" s="92">
        <f t="shared" si="20"/>
        <v>0.5</v>
      </c>
      <c r="AA134" s="92">
        <f t="shared" si="20"/>
        <v>0.7155635062611807</v>
      </c>
    </row>
    <row r="135" spans="1:27" s="52" customFormat="1" x14ac:dyDescent="0.25">
      <c r="A135" s="52" t="s">
        <v>120</v>
      </c>
      <c r="E135" s="14"/>
      <c r="F135" s="14"/>
      <c r="G135" s="14"/>
      <c r="H135" s="14"/>
      <c r="I135" s="15">
        <v>2</v>
      </c>
      <c r="J135" s="15">
        <v>2</v>
      </c>
      <c r="K135" s="15">
        <v>1</v>
      </c>
      <c r="L135" s="15">
        <v>1</v>
      </c>
      <c r="M135" s="15">
        <v>1</v>
      </c>
      <c r="N135" s="15">
        <v>1</v>
      </c>
      <c r="O135" s="15">
        <v>2</v>
      </c>
      <c r="P135" s="15">
        <v>2</v>
      </c>
      <c r="Q135" s="15">
        <v>2</v>
      </c>
      <c r="R135" s="15">
        <v>2</v>
      </c>
      <c r="S135" s="86">
        <v>1</v>
      </c>
      <c r="T135" s="15">
        <v>1</v>
      </c>
      <c r="U135" s="87">
        <v>1</v>
      </c>
      <c r="V135" s="15">
        <v>1</v>
      </c>
      <c r="W135" s="15">
        <v>2</v>
      </c>
      <c r="X135" s="15">
        <v>2</v>
      </c>
      <c r="Y135" s="87">
        <v>1</v>
      </c>
      <c r="Z135" s="15">
        <v>1</v>
      </c>
      <c r="AA135" s="15">
        <v>13</v>
      </c>
    </row>
    <row r="136" spans="1:27" x14ac:dyDescent="0.25">
      <c r="I136" s="15">
        <f>SUM(I4:J132)/(129*I135)</f>
        <v>0.60852713178294571</v>
      </c>
      <c r="K136" s="15">
        <f t="shared" ref="K136:AA136" si="21">SUM(K4:L132)/(129*K135)</f>
        <v>0.87596899224806202</v>
      </c>
      <c r="M136" s="15">
        <f t="shared" si="21"/>
        <v>0.68217054263565891</v>
      </c>
      <c r="O136" s="15">
        <f t="shared" si="21"/>
        <v>0.86821705426356588</v>
      </c>
      <c r="Q136" s="15">
        <f t="shared" si="21"/>
        <v>0.86046511627906974</v>
      </c>
      <c r="S136" s="15">
        <f t="shared" si="21"/>
        <v>0.61240310077519378</v>
      </c>
      <c r="U136" s="15">
        <f t="shared" si="21"/>
        <v>0.34883720930232559</v>
      </c>
      <c r="W136" s="15">
        <f t="shared" si="21"/>
        <v>0.73643410852713176</v>
      </c>
      <c r="Y136" s="15">
        <f t="shared" si="21"/>
        <v>0.63565891472868219</v>
      </c>
      <c r="AA136" s="15">
        <f t="shared" si="21"/>
        <v>0.7155635062611807</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132"/>
    <dataValidation type="list" allowBlank="1" showInputMessage="1" showErrorMessage="1" sqref="W4:X132 O4:R132 I4:J132">
      <formula1>балл2</formula1>
    </dataValidation>
    <dataValidation type="list" allowBlank="1" showInputMessage="1" showErrorMessage="1" sqref="Y4:Z132 S4:V132 K4:N132">
      <formula1>балл1</formula1>
    </dataValidation>
    <dataValidation allowBlank="1" showErrorMessage="1" sqref="A4 E4:G132"/>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dimension ref="A1:AE56"/>
  <sheetViews>
    <sheetView showGridLines="0" topLeftCell="A49" zoomScale="90" zoomScaleNormal="90" workbookViewId="0">
      <selection activeCell="A56" sqref="A56:XFD56"/>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1"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1"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1"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1" ht="30" customHeight="1" x14ac:dyDescent="0.25">
      <c r="A4" s="4" t="s">
        <v>17</v>
      </c>
      <c r="B4" s="12" t="s">
        <v>65</v>
      </c>
      <c r="C4" s="6">
        <f>VLOOKUP(B4,[30]Списки!$C$1:$E$40,2,FALSE)</f>
        <v>11594</v>
      </c>
      <c r="D4" s="6" t="str">
        <f>VLOOKUP(B4,[30]Списки!$C$1:$E$40,3,FALSE)</f>
        <v>СОШ</v>
      </c>
      <c r="E4" s="7" t="s">
        <v>23</v>
      </c>
      <c r="F4" s="8">
        <v>53</v>
      </c>
      <c r="G4" s="8">
        <v>49</v>
      </c>
      <c r="H4" s="8">
        <f>C4*1000+1</f>
        <v>11594001</v>
      </c>
      <c r="I4" s="9"/>
      <c r="J4" s="9">
        <v>2</v>
      </c>
      <c r="K4" s="10">
        <v>0</v>
      </c>
      <c r="L4" s="10"/>
      <c r="M4" s="9">
        <v>1</v>
      </c>
      <c r="N4" s="9"/>
      <c r="O4" s="10"/>
      <c r="P4" s="10">
        <v>1</v>
      </c>
      <c r="Q4" s="9">
        <v>2</v>
      </c>
      <c r="R4" s="9"/>
      <c r="S4" s="10">
        <v>0</v>
      </c>
      <c r="T4" s="10"/>
      <c r="U4" s="9"/>
      <c r="V4" s="9">
        <v>1</v>
      </c>
      <c r="W4" s="10">
        <v>2</v>
      </c>
      <c r="X4" s="10"/>
      <c r="Y4" s="9"/>
      <c r="Z4" s="9">
        <v>1</v>
      </c>
      <c r="AA4" s="11">
        <f>IF(COUNTBLANK(I4:Z4)&lt;=9,SUM(I4:Z4),"Не писал")</f>
        <v>10</v>
      </c>
      <c r="AC4" s="58" t="s">
        <v>81</v>
      </c>
      <c r="AD4" s="58" t="s">
        <v>150</v>
      </c>
      <c r="AE4" s="58" t="s">
        <v>106</v>
      </c>
    </row>
    <row r="5" spans="1:31" ht="30" customHeight="1" x14ac:dyDescent="0.25">
      <c r="A5" s="4" t="str">
        <f>A4</f>
        <v>Московский</v>
      </c>
      <c r="B5" s="12" t="str">
        <f t="shared" ref="B5:G20" si="0">B4</f>
        <v>ГБОУ СОШ №594</v>
      </c>
      <c r="C5" s="6">
        <f t="shared" si="0"/>
        <v>11594</v>
      </c>
      <c r="D5" s="6" t="str">
        <f t="shared" si="0"/>
        <v>СОШ</v>
      </c>
      <c r="E5" s="8" t="str">
        <f t="shared" si="0"/>
        <v>3а</v>
      </c>
      <c r="F5" s="8">
        <f t="shared" si="0"/>
        <v>53</v>
      </c>
      <c r="G5" s="8">
        <f t="shared" si="0"/>
        <v>49</v>
      </c>
      <c r="H5" s="8">
        <f>H4+1</f>
        <v>11594002</v>
      </c>
      <c r="I5" s="9"/>
      <c r="J5" s="9">
        <v>2</v>
      </c>
      <c r="K5" s="10"/>
      <c r="L5" s="10">
        <v>1</v>
      </c>
      <c r="M5" s="9">
        <v>1</v>
      </c>
      <c r="N5" s="9"/>
      <c r="O5" s="10"/>
      <c r="P5" s="10">
        <v>0</v>
      </c>
      <c r="Q5" s="9">
        <v>0</v>
      </c>
      <c r="R5" s="9"/>
      <c r="S5" s="10">
        <v>1</v>
      </c>
      <c r="T5" s="10"/>
      <c r="U5" s="9"/>
      <c r="V5" s="9">
        <v>1</v>
      </c>
      <c r="W5" s="10"/>
      <c r="X5" s="10">
        <v>0</v>
      </c>
      <c r="Y5" s="9"/>
      <c r="Z5" s="9">
        <v>1</v>
      </c>
      <c r="AA5" s="11">
        <f t="shared" ref="AA5:AA52" si="1">IF(COUNTBLANK(I5:Z5)&lt;=9,SUM(I5:Z5),"Не писал")</f>
        <v>7</v>
      </c>
      <c r="AC5" s="83">
        <v>0</v>
      </c>
      <c r="AD5" s="83">
        <f>COUNTIF(AA$4:AA$52,AC5)</f>
        <v>0</v>
      </c>
      <c r="AE5" s="125">
        <f>AD5/$AD$19</f>
        <v>0</v>
      </c>
    </row>
    <row r="6" spans="1:31" ht="30" customHeight="1" x14ac:dyDescent="0.25">
      <c r="A6" s="4" t="str">
        <f t="shared" ref="A6:G21" si="2">A5</f>
        <v>Московский</v>
      </c>
      <c r="B6" s="12" t="str">
        <f t="shared" si="0"/>
        <v>ГБОУ СОШ №594</v>
      </c>
      <c r="C6" s="6">
        <f t="shared" si="0"/>
        <v>11594</v>
      </c>
      <c r="D6" s="6" t="str">
        <f t="shared" si="0"/>
        <v>СОШ</v>
      </c>
      <c r="E6" s="8" t="str">
        <f t="shared" si="0"/>
        <v>3а</v>
      </c>
      <c r="F6" s="8">
        <f t="shared" si="0"/>
        <v>53</v>
      </c>
      <c r="G6" s="8">
        <f t="shared" si="0"/>
        <v>49</v>
      </c>
      <c r="H6" s="8">
        <f t="shared" ref="H6:H52" si="3">H5+1</f>
        <v>11594003</v>
      </c>
      <c r="I6" s="9"/>
      <c r="J6" s="9">
        <v>2</v>
      </c>
      <c r="K6" s="10">
        <v>1</v>
      </c>
      <c r="L6" s="10"/>
      <c r="M6" s="9">
        <v>1</v>
      </c>
      <c r="N6" s="9"/>
      <c r="O6" s="10"/>
      <c r="P6" s="10">
        <v>2</v>
      </c>
      <c r="Q6" s="9"/>
      <c r="R6" s="9">
        <v>1</v>
      </c>
      <c r="S6" s="10">
        <v>1</v>
      </c>
      <c r="T6" s="10"/>
      <c r="U6" s="9"/>
      <c r="V6" s="9">
        <v>0</v>
      </c>
      <c r="W6" s="10">
        <v>2</v>
      </c>
      <c r="X6" s="10"/>
      <c r="Y6" s="9"/>
      <c r="Z6" s="9">
        <v>1</v>
      </c>
      <c r="AA6" s="11">
        <f t="shared" si="1"/>
        <v>11</v>
      </c>
      <c r="AC6" s="83">
        <v>1</v>
      </c>
      <c r="AD6" s="83">
        <f t="shared" ref="AD6:AD18" si="4">COUNTIF(AA$4:AA$52,AC6)</f>
        <v>0</v>
      </c>
      <c r="AE6" s="125">
        <f t="shared" ref="AE6:AE18" si="5">AD6/$AD$19</f>
        <v>0</v>
      </c>
    </row>
    <row r="7" spans="1:31" ht="30" customHeight="1" x14ac:dyDescent="0.25">
      <c r="A7" s="4" t="str">
        <f t="shared" si="2"/>
        <v>Московский</v>
      </c>
      <c r="B7" s="12" t="str">
        <f t="shared" si="0"/>
        <v>ГБОУ СОШ №594</v>
      </c>
      <c r="C7" s="6">
        <f t="shared" si="0"/>
        <v>11594</v>
      </c>
      <c r="D7" s="6" t="str">
        <f t="shared" si="0"/>
        <v>СОШ</v>
      </c>
      <c r="E7" s="8" t="str">
        <f t="shared" si="0"/>
        <v>3а</v>
      </c>
      <c r="F7" s="8">
        <f t="shared" si="0"/>
        <v>53</v>
      </c>
      <c r="G7" s="8">
        <f t="shared" si="0"/>
        <v>49</v>
      </c>
      <c r="H7" s="8">
        <f t="shared" si="3"/>
        <v>11594004</v>
      </c>
      <c r="I7" s="9">
        <v>2</v>
      </c>
      <c r="J7" s="9"/>
      <c r="K7" s="10">
        <v>1</v>
      </c>
      <c r="L7" s="10"/>
      <c r="M7" s="9"/>
      <c r="N7" s="9">
        <v>1</v>
      </c>
      <c r="O7" s="10">
        <v>2</v>
      </c>
      <c r="P7" s="10"/>
      <c r="Q7" s="9">
        <v>2</v>
      </c>
      <c r="R7" s="9"/>
      <c r="S7" s="10"/>
      <c r="T7" s="10">
        <v>1</v>
      </c>
      <c r="U7" s="9">
        <v>1</v>
      </c>
      <c r="V7" s="9"/>
      <c r="W7" s="10">
        <v>2</v>
      </c>
      <c r="X7" s="10"/>
      <c r="Y7" s="9">
        <v>1</v>
      </c>
      <c r="Z7" s="9"/>
      <c r="AA7" s="11">
        <f t="shared" si="1"/>
        <v>13</v>
      </c>
      <c r="AC7" s="83">
        <v>2</v>
      </c>
      <c r="AD7" s="83">
        <f t="shared" si="4"/>
        <v>0</v>
      </c>
      <c r="AE7" s="125">
        <f t="shared" si="5"/>
        <v>0</v>
      </c>
    </row>
    <row r="8" spans="1:31" ht="30" customHeight="1" x14ac:dyDescent="0.25">
      <c r="A8" s="4" t="str">
        <f t="shared" si="2"/>
        <v>Московский</v>
      </c>
      <c r="B8" s="12" t="str">
        <f t="shared" si="0"/>
        <v>ГБОУ СОШ №594</v>
      </c>
      <c r="C8" s="6">
        <f t="shared" si="0"/>
        <v>11594</v>
      </c>
      <c r="D8" s="6" t="str">
        <f t="shared" si="0"/>
        <v>СОШ</v>
      </c>
      <c r="E8" s="8" t="str">
        <f t="shared" si="0"/>
        <v>3а</v>
      </c>
      <c r="F8" s="8">
        <f t="shared" si="0"/>
        <v>53</v>
      </c>
      <c r="G8" s="8">
        <f t="shared" si="0"/>
        <v>49</v>
      </c>
      <c r="H8" s="8">
        <f t="shared" si="3"/>
        <v>11594005</v>
      </c>
      <c r="I8" s="9">
        <v>2</v>
      </c>
      <c r="J8" s="9"/>
      <c r="K8" s="10"/>
      <c r="L8" s="10">
        <v>1</v>
      </c>
      <c r="M8" s="9">
        <v>1</v>
      </c>
      <c r="N8" s="9"/>
      <c r="O8" s="10">
        <v>2</v>
      </c>
      <c r="P8" s="10"/>
      <c r="Q8" s="9"/>
      <c r="R8" s="9">
        <v>1</v>
      </c>
      <c r="S8" s="10">
        <v>1</v>
      </c>
      <c r="T8" s="10"/>
      <c r="U8" s="9"/>
      <c r="V8" s="9">
        <v>1</v>
      </c>
      <c r="W8" s="10"/>
      <c r="X8" s="10">
        <v>0</v>
      </c>
      <c r="Y8" s="9">
        <v>1</v>
      </c>
      <c r="Z8" s="9"/>
      <c r="AA8" s="11">
        <f t="shared" si="1"/>
        <v>10</v>
      </c>
      <c r="AC8" s="83">
        <v>3</v>
      </c>
      <c r="AD8" s="83">
        <f t="shared" si="4"/>
        <v>0</v>
      </c>
      <c r="AE8" s="125">
        <f t="shared" si="5"/>
        <v>0</v>
      </c>
    </row>
    <row r="9" spans="1:31" ht="30" customHeight="1" x14ac:dyDescent="0.25">
      <c r="A9" s="4" t="str">
        <f t="shared" si="2"/>
        <v>Московский</v>
      </c>
      <c r="B9" s="12" t="str">
        <f t="shared" si="0"/>
        <v>ГБОУ СОШ №594</v>
      </c>
      <c r="C9" s="6">
        <f t="shared" si="0"/>
        <v>11594</v>
      </c>
      <c r="D9" s="6" t="str">
        <f t="shared" si="0"/>
        <v>СОШ</v>
      </c>
      <c r="E9" s="8" t="str">
        <f t="shared" si="0"/>
        <v>3а</v>
      </c>
      <c r="F9" s="8">
        <f t="shared" si="0"/>
        <v>53</v>
      </c>
      <c r="G9" s="8">
        <f t="shared" si="0"/>
        <v>49</v>
      </c>
      <c r="H9" s="8">
        <f t="shared" si="3"/>
        <v>11594006</v>
      </c>
      <c r="I9" s="9"/>
      <c r="J9" s="9">
        <v>2</v>
      </c>
      <c r="K9" s="10">
        <v>1</v>
      </c>
      <c r="L9" s="10"/>
      <c r="M9" s="9">
        <v>1</v>
      </c>
      <c r="N9" s="9"/>
      <c r="O9" s="10"/>
      <c r="P9" s="10">
        <v>2</v>
      </c>
      <c r="Q9" s="9">
        <v>2</v>
      </c>
      <c r="R9" s="9"/>
      <c r="S9" s="10"/>
      <c r="T9" s="10">
        <v>1</v>
      </c>
      <c r="U9" s="9"/>
      <c r="V9" s="9">
        <v>1</v>
      </c>
      <c r="W9" s="10"/>
      <c r="X9" s="10">
        <v>2</v>
      </c>
      <c r="Y9" s="9">
        <v>1</v>
      </c>
      <c r="Z9" s="9"/>
      <c r="AA9" s="11">
        <f t="shared" si="1"/>
        <v>13</v>
      </c>
      <c r="AC9" s="83">
        <v>4</v>
      </c>
      <c r="AD9" s="83">
        <f t="shared" si="4"/>
        <v>0</v>
      </c>
      <c r="AE9" s="125">
        <f t="shared" si="5"/>
        <v>0</v>
      </c>
    </row>
    <row r="10" spans="1:31" ht="30" customHeight="1" x14ac:dyDescent="0.25">
      <c r="A10" s="4" t="str">
        <f t="shared" si="2"/>
        <v>Московский</v>
      </c>
      <c r="B10" s="12" t="str">
        <f t="shared" si="0"/>
        <v>ГБОУ СОШ №594</v>
      </c>
      <c r="C10" s="6">
        <f t="shared" si="0"/>
        <v>11594</v>
      </c>
      <c r="D10" s="6" t="str">
        <f t="shared" si="0"/>
        <v>СОШ</v>
      </c>
      <c r="E10" s="8" t="str">
        <f t="shared" si="0"/>
        <v>3а</v>
      </c>
      <c r="F10" s="8">
        <f t="shared" si="0"/>
        <v>53</v>
      </c>
      <c r="G10" s="8">
        <f t="shared" si="0"/>
        <v>49</v>
      </c>
      <c r="H10" s="8">
        <f t="shared" si="3"/>
        <v>11594007</v>
      </c>
      <c r="I10" s="9">
        <v>0</v>
      </c>
      <c r="J10" s="9"/>
      <c r="K10" s="10"/>
      <c r="L10" s="10">
        <v>1</v>
      </c>
      <c r="M10" s="9">
        <v>1</v>
      </c>
      <c r="N10" s="9"/>
      <c r="O10" s="10">
        <v>2</v>
      </c>
      <c r="P10" s="10"/>
      <c r="Q10" s="9">
        <v>0</v>
      </c>
      <c r="R10" s="9"/>
      <c r="S10" s="10">
        <v>0</v>
      </c>
      <c r="T10" s="10"/>
      <c r="U10" s="9">
        <v>1</v>
      </c>
      <c r="V10" s="9"/>
      <c r="W10" s="10"/>
      <c r="X10" s="10">
        <v>1</v>
      </c>
      <c r="Y10" s="9">
        <v>1</v>
      </c>
      <c r="Z10" s="9"/>
      <c r="AA10" s="11">
        <f t="shared" si="1"/>
        <v>7</v>
      </c>
      <c r="AC10" s="83">
        <v>5</v>
      </c>
      <c r="AD10" s="83">
        <f t="shared" si="4"/>
        <v>0</v>
      </c>
      <c r="AE10" s="125">
        <f t="shared" si="5"/>
        <v>0</v>
      </c>
    </row>
    <row r="11" spans="1:31" ht="30" customHeight="1" x14ac:dyDescent="0.25">
      <c r="A11" s="4" t="str">
        <f t="shared" si="2"/>
        <v>Московский</v>
      </c>
      <c r="B11" s="12" t="str">
        <f t="shared" si="0"/>
        <v>ГБОУ СОШ №594</v>
      </c>
      <c r="C11" s="6">
        <f t="shared" si="0"/>
        <v>11594</v>
      </c>
      <c r="D11" s="6" t="str">
        <f t="shared" si="0"/>
        <v>СОШ</v>
      </c>
      <c r="E11" s="8" t="str">
        <f t="shared" si="0"/>
        <v>3а</v>
      </c>
      <c r="F11" s="8">
        <f t="shared" si="0"/>
        <v>53</v>
      </c>
      <c r="G11" s="8">
        <f t="shared" si="0"/>
        <v>49</v>
      </c>
      <c r="H11" s="8">
        <f t="shared" si="3"/>
        <v>11594008</v>
      </c>
      <c r="I11" s="9">
        <v>2</v>
      </c>
      <c r="J11" s="9"/>
      <c r="K11" s="10"/>
      <c r="L11" s="10">
        <v>1</v>
      </c>
      <c r="M11" s="9">
        <v>1</v>
      </c>
      <c r="N11" s="9"/>
      <c r="O11" s="10">
        <v>1</v>
      </c>
      <c r="P11" s="10"/>
      <c r="Q11" s="9"/>
      <c r="R11" s="9">
        <v>2</v>
      </c>
      <c r="S11" s="10">
        <v>1</v>
      </c>
      <c r="T11" s="10"/>
      <c r="U11" s="9"/>
      <c r="V11" s="9">
        <v>1</v>
      </c>
      <c r="W11" s="10">
        <v>1</v>
      </c>
      <c r="X11" s="10"/>
      <c r="Y11" s="9">
        <v>1</v>
      </c>
      <c r="Z11" s="9"/>
      <c r="AA11" s="11">
        <f t="shared" si="1"/>
        <v>11</v>
      </c>
      <c r="AC11" s="83">
        <v>6</v>
      </c>
      <c r="AD11" s="83">
        <f t="shared" si="4"/>
        <v>0</v>
      </c>
      <c r="AE11" s="125">
        <f t="shared" si="5"/>
        <v>0</v>
      </c>
    </row>
    <row r="12" spans="1:31" ht="30" customHeight="1" x14ac:dyDescent="0.25">
      <c r="A12" s="4" t="str">
        <f t="shared" si="2"/>
        <v>Московский</v>
      </c>
      <c r="B12" s="12" t="str">
        <f t="shared" si="0"/>
        <v>ГБОУ СОШ №594</v>
      </c>
      <c r="C12" s="6">
        <f t="shared" si="0"/>
        <v>11594</v>
      </c>
      <c r="D12" s="6" t="str">
        <f t="shared" si="0"/>
        <v>СОШ</v>
      </c>
      <c r="E12" s="8" t="str">
        <f t="shared" si="0"/>
        <v>3а</v>
      </c>
      <c r="F12" s="8">
        <f t="shared" si="0"/>
        <v>53</v>
      </c>
      <c r="G12" s="8">
        <f t="shared" si="0"/>
        <v>49</v>
      </c>
      <c r="H12" s="8">
        <f t="shared" si="3"/>
        <v>11594009</v>
      </c>
      <c r="I12" s="9"/>
      <c r="J12" s="9">
        <v>2</v>
      </c>
      <c r="K12" s="10">
        <v>1</v>
      </c>
      <c r="L12" s="10"/>
      <c r="M12" s="9">
        <v>1</v>
      </c>
      <c r="N12" s="9"/>
      <c r="O12" s="10"/>
      <c r="P12" s="10">
        <v>1</v>
      </c>
      <c r="Q12" s="9">
        <v>2</v>
      </c>
      <c r="R12" s="9"/>
      <c r="S12" s="10"/>
      <c r="T12" s="10">
        <v>1</v>
      </c>
      <c r="U12" s="9"/>
      <c r="V12" s="9">
        <v>0</v>
      </c>
      <c r="W12" s="10"/>
      <c r="X12" s="10">
        <v>1</v>
      </c>
      <c r="Y12" s="9"/>
      <c r="Z12" s="9">
        <v>1</v>
      </c>
      <c r="AA12" s="11">
        <f t="shared" si="1"/>
        <v>10</v>
      </c>
      <c r="AC12" s="83">
        <v>7</v>
      </c>
      <c r="AD12" s="83">
        <f t="shared" si="4"/>
        <v>3</v>
      </c>
      <c r="AE12" s="125">
        <f t="shared" si="5"/>
        <v>6.1224489795918366E-2</v>
      </c>
    </row>
    <row r="13" spans="1:31" ht="30" customHeight="1" x14ac:dyDescent="0.25">
      <c r="A13" s="4" t="str">
        <f t="shared" si="2"/>
        <v>Московский</v>
      </c>
      <c r="B13" s="12" t="str">
        <f t="shared" si="0"/>
        <v>ГБОУ СОШ №594</v>
      </c>
      <c r="C13" s="6">
        <f t="shared" si="0"/>
        <v>11594</v>
      </c>
      <c r="D13" s="6" t="str">
        <f t="shared" si="0"/>
        <v>СОШ</v>
      </c>
      <c r="E13" s="8" t="str">
        <f t="shared" si="0"/>
        <v>3а</v>
      </c>
      <c r="F13" s="8">
        <f t="shared" si="0"/>
        <v>53</v>
      </c>
      <c r="G13" s="8">
        <f t="shared" si="0"/>
        <v>49</v>
      </c>
      <c r="H13" s="8">
        <f t="shared" si="3"/>
        <v>11594010</v>
      </c>
      <c r="I13" s="9"/>
      <c r="J13" s="9">
        <v>2</v>
      </c>
      <c r="K13" s="10">
        <v>1</v>
      </c>
      <c r="L13" s="10"/>
      <c r="M13" s="9">
        <v>1</v>
      </c>
      <c r="N13" s="9"/>
      <c r="O13" s="10">
        <v>2</v>
      </c>
      <c r="P13" s="10"/>
      <c r="Q13" s="9"/>
      <c r="R13" s="9">
        <v>2</v>
      </c>
      <c r="S13" s="10">
        <v>1</v>
      </c>
      <c r="T13" s="10"/>
      <c r="U13" s="9">
        <v>1</v>
      </c>
      <c r="V13" s="9"/>
      <c r="W13" s="10">
        <v>2</v>
      </c>
      <c r="X13" s="10"/>
      <c r="Y13" s="9"/>
      <c r="Z13" s="9">
        <v>1</v>
      </c>
      <c r="AA13" s="11">
        <f t="shared" si="1"/>
        <v>13</v>
      </c>
      <c r="AC13" s="83">
        <v>8</v>
      </c>
      <c r="AD13" s="83">
        <f t="shared" si="4"/>
        <v>0</v>
      </c>
      <c r="AE13" s="125">
        <f t="shared" si="5"/>
        <v>0</v>
      </c>
    </row>
    <row r="14" spans="1:31" ht="30" customHeight="1" x14ac:dyDescent="0.25">
      <c r="A14" s="4" t="str">
        <f t="shared" si="2"/>
        <v>Московский</v>
      </c>
      <c r="B14" s="12" t="str">
        <f t="shared" si="0"/>
        <v>ГБОУ СОШ №594</v>
      </c>
      <c r="C14" s="6">
        <f t="shared" si="0"/>
        <v>11594</v>
      </c>
      <c r="D14" s="6" t="str">
        <f t="shared" si="0"/>
        <v>СОШ</v>
      </c>
      <c r="E14" s="8" t="str">
        <f t="shared" si="0"/>
        <v>3а</v>
      </c>
      <c r="F14" s="8">
        <f t="shared" si="0"/>
        <v>53</v>
      </c>
      <c r="G14" s="8">
        <f t="shared" si="0"/>
        <v>49</v>
      </c>
      <c r="H14" s="8">
        <f t="shared" si="3"/>
        <v>11594011</v>
      </c>
      <c r="I14" s="9">
        <v>2</v>
      </c>
      <c r="J14" s="9"/>
      <c r="K14" s="10">
        <v>1</v>
      </c>
      <c r="L14" s="10"/>
      <c r="M14" s="9"/>
      <c r="N14" s="9">
        <v>1</v>
      </c>
      <c r="O14" s="10"/>
      <c r="P14" s="10">
        <v>2</v>
      </c>
      <c r="Q14" s="9">
        <v>2</v>
      </c>
      <c r="R14" s="9"/>
      <c r="S14" s="10">
        <v>1</v>
      </c>
      <c r="T14" s="10"/>
      <c r="U14" s="9">
        <v>1</v>
      </c>
      <c r="V14" s="9"/>
      <c r="W14" s="10">
        <v>2</v>
      </c>
      <c r="X14" s="10"/>
      <c r="Y14" s="9">
        <v>1</v>
      </c>
      <c r="Z14" s="9"/>
      <c r="AA14" s="11">
        <f t="shared" si="1"/>
        <v>13</v>
      </c>
      <c r="AC14" s="83">
        <v>9</v>
      </c>
      <c r="AD14" s="83">
        <f t="shared" si="4"/>
        <v>1</v>
      </c>
      <c r="AE14" s="125">
        <f t="shared" si="5"/>
        <v>2.0408163265306121E-2</v>
      </c>
    </row>
    <row r="15" spans="1:31" ht="30" customHeight="1" x14ac:dyDescent="0.25">
      <c r="A15" s="4" t="str">
        <f t="shared" si="2"/>
        <v>Московский</v>
      </c>
      <c r="B15" s="12" t="str">
        <f t="shared" si="0"/>
        <v>ГБОУ СОШ №594</v>
      </c>
      <c r="C15" s="6">
        <f t="shared" si="0"/>
        <v>11594</v>
      </c>
      <c r="D15" s="6" t="str">
        <f t="shared" si="0"/>
        <v>СОШ</v>
      </c>
      <c r="E15" s="8" t="str">
        <f t="shared" si="0"/>
        <v>3а</v>
      </c>
      <c r="F15" s="8">
        <f t="shared" si="0"/>
        <v>53</v>
      </c>
      <c r="G15" s="8">
        <f t="shared" si="0"/>
        <v>49</v>
      </c>
      <c r="H15" s="8">
        <f t="shared" si="3"/>
        <v>11594012</v>
      </c>
      <c r="I15" s="9">
        <v>2</v>
      </c>
      <c r="J15" s="9"/>
      <c r="K15" s="10"/>
      <c r="L15" s="10">
        <v>1</v>
      </c>
      <c r="M15" s="9">
        <v>1</v>
      </c>
      <c r="N15" s="9"/>
      <c r="O15" s="10">
        <v>2</v>
      </c>
      <c r="P15" s="10"/>
      <c r="Q15" s="9">
        <v>2</v>
      </c>
      <c r="R15" s="9"/>
      <c r="S15" s="10">
        <v>1</v>
      </c>
      <c r="T15" s="10"/>
      <c r="U15" s="9"/>
      <c r="V15" s="9">
        <v>1</v>
      </c>
      <c r="W15" s="10">
        <v>2</v>
      </c>
      <c r="X15" s="10"/>
      <c r="Y15" s="9">
        <v>1</v>
      </c>
      <c r="Z15" s="9"/>
      <c r="AA15" s="11">
        <f t="shared" si="1"/>
        <v>13</v>
      </c>
      <c r="AC15" s="83">
        <v>10</v>
      </c>
      <c r="AD15" s="83">
        <f t="shared" si="4"/>
        <v>8</v>
      </c>
      <c r="AE15" s="125">
        <f t="shared" si="5"/>
        <v>0.16326530612244897</v>
      </c>
    </row>
    <row r="16" spans="1:31" ht="30" customHeight="1" x14ac:dyDescent="0.25">
      <c r="A16" s="4" t="str">
        <f t="shared" si="2"/>
        <v>Московский</v>
      </c>
      <c r="B16" s="12" t="str">
        <f t="shared" si="0"/>
        <v>ГБОУ СОШ №594</v>
      </c>
      <c r="C16" s="6">
        <f t="shared" si="0"/>
        <v>11594</v>
      </c>
      <c r="D16" s="6" t="str">
        <f t="shared" si="0"/>
        <v>СОШ</v>
      </c>
      <c r="E16" s="8" t="str">
        <f t="shared" si="0"/>
        <v>3а</v>
      </c>
      <c r="F16" s="8">
        <f t="shared" si="0"/>
        <v>53</v>
      </c>
      <c r="G16" s="8">
        <f t="shared" si="0"/>
        <v>49</v>
      </c>
      <c r="H16" s="8">
        <f t="shared" si="3"/>
        <v>11594013</v>
      </c>
      <c r="I16" s="9">
        <v>2</v>
      </c>
      <c r="J16" s="9"/>
      <c r="K16" s="10">
        <v>1</v>
      </c>
      <c r="L16" s="10"/>
      <c r="M16" s="9">
        <v>1</v>
      </c>
      <c r="N16" s="9"/>
      <c r="O16" s="10">
        <v>2</v>
      </c>
      <c r="P16" s="10"/>
      <c r="Q16" s="9"/>
      <c r="R16" s="9">
        <v>2</v>
      </c>
      <c r="S16" s="10"/>
      <c r="T16" s="10">
        <v>1</v>
      </c>
      <c r="U16" s="9"/>
      <c r="V16" s="9">
        <v>1</v>
      </c>
      <c r="W16" s="10"/>
      <c r="X16" s="10">
        <v>2</v>
      </c>
      <c r="Y16" s="9"/>
      <c r="Z16" s="9">
        <v>1</v>
      </c>
      <c r="AA16" s="11">
        <f t="shared" si="1"/>
        <v>13</v>
      </c>
      <c r="AC16" s="83">
        <v>11</v>
      </c>
      <c r="AD16" s="83">
        <f t="shared" si="4"/>
        <v>5</v>
      </c>
      <c r="AE16" s="125">
        <f t="shared" si="5"/>
        <v>0.10204081632653061</v>
      </c>
    </row>
    <row r="17" spans="1:31" ht="30" customHeight="1" x14ac:dyDescent="0.25">
      <c r="A17" s="4" t="str">
        <f t="shared" si="2"/>
        <v>Московский</v>
      </c>
      <c r="B17" s="12" t="str">
        <f t="shared" si="0"/>
        <v>ГБОУ СОШ №594</v>
      </c>
      <c r="C17" s="6">
        <f t="shared" si="0"/>
        <v>11594</v>
      </c>
      <c r="D17" s="6" t="str">
        <f t="shared" si="0"/>
        <v>СОШ</v>
      </c>
      <c r="E17" s="8" t="str">
        <f t="shared" si="0"/>
        <v>3а</v>
      </c>
      <c r="F17" s="8">
        <f t="shared" si="0"/>
        <v>53</v>
      </c>
      <c r="G17" s="8">
        <f t="shared" si="0"/>
        <v>49</v>
      </c>
      <c r="H17" s="8">
        <f t="shared" si="3"/>
        <v>11594014</v>
      </c>
      <c r="I17" s="9"/>
      <c r="J17" s="9">
        <v>0</v>
      </c>
      <c r="K17" s="10">
        <v>1</v>
      </c>
      <c r="L17" s="10"/>
      <c r="M17" s="9"/>
      <c r="N17" s="9">
        <v>0</v>
      </c>
      <c r="O17" s="10"/>
      <c r="P17" s="10">
        <v>2</v>
      </c>
      <c r="Q17" s="9"/>
      <c r="R17" s="9">
        <v>1</v>
      </c>
      <c r="S17" s="10">
        <v>0</v>
      </c>
      <c r="T17" s="10"/>
      <c r="U17" s="9">
        <v>1</v>
      </c>
      <c r="V17" s="9"/>
      <c r="W17" s="10">
        <v>1</v>
      </c>
      <c r="X17" s="10"/>
      <c r="Y17" s="9">
        <v>1</v>
      </c>
      <c r="Z17" s="9"/>
      <c r="AA17" s="11">
        <f t="shared" si="1"/>
        <v>7</v>
      </c>
      <c r="AC17" s="83">
        <v>12</v>
      </c>
      <c r="AD17" s="83">
        <f t="shared" si="4"/>
        <v>9</v>
      </c>
      <c r="AE17" s="125">
        <f t="shared" si="5"/>
        <v>0.18367346938775511</v>
      </c>
    </row>
    <row r="18" spans="1:31" ht="30" customHeight="1" x14ac:dyDescent="0.25">
      <c r="A18" s="4" t="str">
        <f t="shared" si="2"/>
        <v>Московский</v>
      </c>
      <c r="B18" s="12" t="str">
        <f t="shared" si="0"/>
        <v>ГБОУ СОШ №594</v>
      </c>
      <c r="C18" s="6">
        <f t="shared" si="0"/>
        <v>11594</v>
      </c>
      <c r="D18" s="6" t="str">
        <f t="shared" si="0"/>
        <v>СОШ</v>
      </c>
      <c r="E18" s="8" t="str">
        <f t="shared" si="0"/>
        <v>3а</v>
      </c>
      <c r="F18" s="8">
        <f t="shared" si="0"/>
        <v>53</v>
      </c>
      <c r="G18" s="8">
        <f t="shared" si="0"/>
        <v>49</v>
      </c>
      <c r="H18" s="8">
        <f t="shared" si="3"/>
        <v>11594015</v>
      </c>
      <c r="I18" s="9"/>
      <c r="J18" s="9">
        <v>2</v>
      </c>
      <c r="K18" s="10">
        <v>1</v>
      </c>
      <c r="L18" s="10"/>
      <c r="M18" s="9">
        <v>1</v>
      </c>
      <c r="N18" s="9"/>
      <c r="O18" s="10">
        <v>2</v>
      </c>
      <c r="P18" s="10"/>
      <c r="Q18" s="9">
        <v>2</v>
      </c>
      <c r="R18" s="9"/>
      <c r="S18" s="10">
        <v>0</v>
      </c>
      <c r="T18" s="10"/>
      <c r="U18" s="9">
        <v>1</v>
      </c>
      <c r="V18" s="9"/>
      <c r="W18" s="10">
        <v>2</v>
      </c>
      <c r="X18" s="10"/>
      <c r="Y18" s="9">
        <v>1</v>
      </c>
      <c r="Z18" s="9"/>
      <c r="AA18" s="11">
        <f t="shared" si="1"/>
        <v>12</v>
      </c>
      <c r="AC18" s="83">
        <v>13</v>
      </c>
      <c r="AD18" s="83">
        <f t="shared" si="4"/>
        <v>23</v>
      </c>
      <c r="AE18" s="125">
        <f t="shared" si="5"/>
        <v>0.46938775510204084</v>
      </c>
    </row>
    <row r="19" spans="1:31" ht="30" customHeight="1" x14ac:dyDescent="0.25">
      <c r="A19" s="4" t="str">
        <f t="shared" si="2"/>
        <v>Московский</v>
      </c>
      <c r="B19" s="12" t="str">
        <f t="shared" si="0"/>
        <v>ГБОУ СОШ №594</v>
      </c>
      <c r="C19" s="6">
        <f t="shared" si="0"/>
        <v>11594</v>
      </c>
      <c r="D19" s="6" t="str">
        <f t="shared" si="0"/>
        <v>СОШ</v>
      </c>
      <c r="E19" s="8" t="str">
        <f t="shared" si="0"/>
        <v>3а</v>
      </c>
      <c r="F19" s="8">
        <f t="shared" si="0"/>
        <v>53</v>
      </c>
      <c r="G19" s="8">
        <f t="shared" si="0"/>
        <v>49</v>
      </c>
      <c r="H19" s="8">
        <f t="shared" si="3"/>
        <v>11594016</v>
      </c>
      <c r="I19" s="9"/>
      <c r="J19" s="9">
        <v>0</v>
      </c>
      <c r="K19" s="10"/>
      <c r="L19" s="10">
        <v>1</v>
      </c>
      <c r="M19" s="9"/>
      <c r="N19" s="9">
        <v>0</v>
      </c>
      <c r="O19" s="10">
        <v>1</v>
      </c>
      <c r="P19" s="10"/>
      <c r="Q19" s="9"/>
      <c r="R19" s="9">
        <v>2</v>
      </c>
      <c r="S19" s="10"/>
      <c r="T19" s="10">
        <v>1</v>
      </c>
      <c r="U19" s="9">
        <v>1</v>
      </c>
      <c r="V19" s="9"/>
      <c r="W19" s="10"/>
      <c r="X19" s="10">
        <v>2</v>
      </c>
      <c r="Y19" s="9">
        <v>1</v>
      </c>
      <c r="Z19" s="9"/>
      <c r="AA19" s="11">
        <f t="shared" si="1"/>
        <v>9</v>
      </c>
      <c r="AC19" s="52"/>
      <c r="AD19" s="85">
        <f>SUM(AD5:AD18)</f>
        <v>49</v>
      </c>
      <c r="AE19" s="52"/>
    </row>
    <row r="20" spans="1:31" ht="30" customHeight="1" x14ac:dyDescent="0.25">
      <c r="A20" s="4" t="str">
        <f t="shared" si="2"/>
        <v>Московский</v>
      </c>
      <c r="B20" s="12" t="str">
        <f t="shared" si="0"/>
        <v>ГБОУ СОШ №594</v>
      </c>
      <c r="C20" s="6">
        <f t="shared" si="0"/>
        <v>11594</v>
      </c>
      <c r="D20" s="6" t="str">
        <f t="shared" si="0"/>
        <v>СОШ</v>
      </c>
      <c r="E20" s="8" t="str">
        <f t="shared" si="0"/>
        <v>3а</v>
      </c>
      <c r="F20" s="8">
        <f t="shared" si="0"/>
        <v>53</v>
      </c>
      <c r="G20" s="8">
        <f t="shared" si="0"/>
        <v>49</v>
      </c>
      <c r="H20" s="8">
        <f t="shared" si="3"/>
        <v>11594017</v>
      </c>
      <c r="I20" s="9"/>
      <c r="J20" s="9">
        <v>1</v>
      </c>
      <c r="K20" s="10">
        <v>1</v>
      </c>
      <c r="L20" s="10"/>
      <c r="M20" s="9">
        <v>1</v>
      </c>
      <c r="N20" s="9"/>
      <c r="O20" s="10">
        <v>2</v>
      </c>
      <c r="P20" s="10"/>
      <c r="Q20" s="9"/>
      <c r="R20" s="9">
        <v>2</v>
      </c>
      <c r="S20" s="10">
        <v>1</v>
      </c>
      <c r="T20" s="10"/>
      <c r="U20" s="9">
        <v>1</v>
      </c>
      <c r="V20" s="9"/>
      <c r="W20" s="10">
        <v>2</v>
      </c>
      <c r="X20" s="10"/>
      <c r="Y20" s="9"/>
      <c r="Z20" s="9">
        <v>1</v>
      </c>
      <c r="AA20" s="11">
        <f t="shared" si="1"/>
        <v>12</v>
      </c>
    </row>
    <row r="21" spans="1:31" ht="30" customHeight="1" x14ac:dyDescent="0.25">
      <c r="A21" s="4" t="str">
        <f t="shared" si="2"/>
        <v>Московский</v>
      </c>
      <c r="B21" s="12" t="str">
        <f t="shared" si="2"/>
        <v>ГБОУ СОШ №594</v>
      </c>
      <c r="C21" s="6">
        <f t="shared" si="2"/>
        <v>11594</v>
      </c>
      <c r="D21" s="6" t="str">
        <f t="shared" si="2"/>
        <v>СОШ</v>
      </c>
      <c r="E21" s="8" t="str">
        <f t="shared" si="2"/>
        <v>3а</v>
      </c>
      <c r="F21" s="8">
        <f t="shared" si="2"/>
        <v>53</v>
      </c>
      <c r="G21" s="8">
        <f t="shared" si="2"/>
        <v>49</v>
      </c>
      <c r="H21" s="8">
        <f t="shared" si="3"/>
        <v>11594018</v>
      </c>
      <c r="I21" s="9"/>
      <c r="J21" s="9">
        <v>2</v>
      </c>
      <c r="K21" s="10"/>
      <c r="L21" s="10">
        <v>1</v>
      </c>
      <c r="M21" s="9">
        <v>1</v>
      </c>
      <c r="N21" s="9"/>
      <c r="O21" s="10"/>
      <c r="P21" s="10">
        <v>1</v>
      </c>
      <c r="Q21" s="9">
        <v>2</v>
      </c>
      <c r="R21" s="9"/>
      <c r="S21" s="10">
        <v>0</v>
      </c>
      <c r="T21" s="10"/>
      <c r="U21" s="9">
        <v>0</v>
      </c>
      <c r="V21" s="9"/>
      <c r="W21" s="10">
        <v>2</v>
      </c>
      <c r="X21" s="10"/>
      <c r="Y21" s="9">
        <v>1</v>
      </c>
      <c r="Z21" s="9"/>
      <c r="AA21" s="11">
        <f t="shared" si="1"/>
        <v>10</v>
      </c>
    </row>
    <row r="22" spans="1:31" ht="30" customHeight="1" x14ac:dyDescent="0.25">
      <c r="A22" s="4" t="str">
        <f t="shared" ref="A22:G37" si="6">A21</f>
        <v>Московский</v>
      </c>
      <c r="B22" s="12" t="str">
        <f t="shared" si="6"/>
        <v>ГБОУ СОШ №594</v>
      </c>
      <c r="C22" s="6">
        <f t="shared" si="6"/>
        <v>11594</v>
      </c>
      <c r="D22" s="6" t="str">
        <f t="shared" si="6"/>
        <v>СОШ</v>
      </c>
      <c r="E22" s="8" t="str">
        <f t="shared" si="6"/>
        <v>3а</v>
      </c>
      <c r="F22" s="8">
        <f t="shared" si="6"/>
        <v>53</v>
      </c>
      <c r="G22" s="8">
        <f t="shared" si="6"/>
        <v>49</v>
      </c>
      <c r="H22" s="8">
        <f t="shared" si="3"/>
        <v>11594019</v>
      </c>
      <c r="I22" s="9"/>
      <c r="J22" s="9">
        <v>2</v>
      </c>
      <c r="K22" s="10"/>
      <c r="L22" s="10">
        <v>0</v>
      </c>
      <c r="M22" s="9"/>
      <c r="N22" s="9">
        <v>1</v>
      </c>
      <c r="O22" s="10"/>
      <c r="P22" s="10">
        <v>1</v>
      </c>
      <c r="Q22" s="9"/>
      <c r="R22" s="9">
        <v>2</v>
      </c>
      <c r="S22" s="10"/>
      <c r="T22" s="10">
        <v>1</v>
      </c>
      <c r="U22" s="9">
        <v>1</v>
      </c>
      <c r="V22" s="9"/>
      <c r="W22" s="10">
        <v>2</v>
      </c>
      <c r="X22" s="10"/>
      <c r="Y22" s="9">
        <v>1</v>
      </c>
      <c r="Z22" s="9"/>
      <c r="AA22" s="11">
        <f t="shared" si="1"/>
        <v>11</v>
      </c>
    </row>
    <row r="23" spans="1:31" ht="30" customHeight="1" x14ac:dyDescent="0.25">
      <c r="A23" s="4" t="str">
        <f t="shared" si="6"/>
        <v>Московский</v>
      </c>
      <c r="B23" s="12" t="str">
        <f t="shared" si="6"/>
        <v>ГБОУ СОШ №594</v>
      </c>
      <c r="C23" s="6">
        <f t="shared" si="6"/>
        <v>11594</v>
      </c>
      <c r="D23" s="6" t="str">
        <f t="shared" si="6"/>
        <v>СОШ</v>
      </c>
      <c r="E23" s="8" t="str">
        <f t="shared" si="6"/>
        <v>3а</v>
      </c>
      <c r="F23" s="8">
        <f t="shared" si="6"/>
        <v>53</v>
      </c>
      <c r="G23" s="8">
        <f t="shared" si="6"/>
        <v>49</v>
      </c>
      <c r="H23" s="8">
        <f t="shared" si="3"/>
        <v>11594020</v>
      </c>
      <c r="I23" s="9">
        <v>1</v>
      </c>
      <c r="J23" s="9"/>
      <c r="K23" s="10">
        <v>1</v>
      </c>
      <c r="L23" s="10"/>
      <c r="M23" s="9">
        <v>1</v>
      </c>
      <c r="N23" s="9"/>
      <c r="O23" s="10">
        <v>2</v>
      </c>
      <c r="P23" s="10"/>
      <c r="Q23" s="9"/>
      <c r="R23" s="9">
        <v>2</v>
      </c>
      <c r="S23" s="10"/>
      <c r="T23" s="10">
        <v>1</v>
      </c>
      <c r="U23" s="9"/>
      <c r="V23" s="9">
        <v>1</v>
      </c>
      <c r="W23" s="10"/>
      <c r="X23" s="10">
        <v>0</v>
      </c>
      <c r="Y23" s="9"/>
      <c r="Z23" s="9">
        <v>1</v>
      </c>
      <c r="AA23" s="11">
        <f t="shared" si="1"/>
        <v>10</v>
      </c>
    </row>
    <row r="24" spans="1:31" ht="30" customHeight="1" x14ac:dyDescent="0.25">
      <c r="A24" s="4" t="str">
        <f t="shared" si="6"/>
        <v>Московский</v>
      </c>
      <c r="B24" s="12" t="str">
        <f t="shared" si="6"/>
        <v>ГБОУ СОШ №594</v>
      </c>
      <c r="C24" s="6">
        <f t="shared" si="6"/>
        <v>11594</v>
      </c>
      <c r="D24" s="6" t="str">
        <f t="shared" si="6"/>
        <v>СОШ</v>
      </c>
      <c r="E24" s="8" t="str">
        <f t="shared" si="6"/>
        <v>3а</v>
      </c>
      <c r="F24" s="8">
        <f t="shared" si="6"/>
        <v>53</v>
      </c>
      <c r="G24" s="8">
        <f t="shared" si="6"/>
        <v>49</v>
      </c>
      <c r="H24" s="8">
        <f t="shared" si="3"/>
        <v>11594021</v>
      </c>
      <c r="I24" s="9"/>
      <c r="J24" s="9">
        <v>2</v>
      </c>
      <c r="K24" s="10">
        <v>1</v>
      </c>
      <c r="L24" s="10"/>
      <c r="M24" s="9">
        <v>1</v>
      </c>
      <c r="N24" s="9"/>
      <c r="O24" s="10">
        <v>1</v>
      </c>
      <c r="P24" s="10"/>
      <c r="Q24" s="9"/>
      <c r="R24" s="9">
        <v>2</v>
      </c>
      <c r="S24" s="10">
        <v>1</v>
      </c>
      <c r="T24" s="10"/>
      <c r="U24" s="9">
        <v>1</v>
      </c>
      <c r="V24" s="9"/>
      <c r="W24" s="10">
        <v>1</v>
      </c>
      <c r="X24" s="10"/>
      <c r="Y24" s="9"/>
      <c r="Z24" s="9">
        <v>1</v>
      </c>
      <c r="AA24" s="11">
        <f t="shared" si="1"/>
        <v>11</v>
      </c>
    </row>
    <row r="25" spans="1:31" ht="30" customHeight="1" x14ac:dyDescent="0.25">
      <c r="A25" s="4" t="str">
        <f t="shared" si="6"/>
        <v>Московский</v>
      </c>
      <c r="B25" s="12" t="str">
        <f t="shared" si="6"/>
        <v>ГБОУ СОШ №594</v>
      </c>
      <c r="C25" s="6">
        <f t="shared" si="6"/>
        <v>11594</v>
      </c>
      <c r="D25" s="6" t="str">
        <f t="shared" si="6"/>
        <v>СОШ</v>
      </c>
      <c r="E25" s="8" t="str">
        <f t="shared" si="6"/>
        <v>3а</v>
      </c>
      <c r="F25" s="8">
        <f t="shared" si="6"/>
        <v>53</v>
      </c>
      <c r="G25" s="8">
        <f t="shared" si="6"/>
        <v>49</v>
      </c>
      <c r="H25" s="8">
        <f t="shared" si="3"/>
        <v>11594022</v>
      </c>
      <c r="I25" s="9"/>
      <c r="J25" s="9">
        <v>2</v>
      </c>
      <c r="K25" s="10"/>
      <c r="L25" s="10">
        <v>0</v>
      </c>
      <c r="M25" s="9"/>
      <c r="N25" s="9">
        <v>0</v>
      </c>
      <c r="O25" s="10"/>
      <c r="P25" s="10">
        <v>2</v>
      </c>
      <c r="Q25" s="9"/>
      <c r="R25" s="9">
        <v>2</v>
      </c>
      <c r="S25" s="10">
        <v>1</v>
      </c>
      <c r="T25" s="10"/>
      <c r="U25" s="9">
        <v>0</v>
      </c>
      <c r="V25" s="9"/>
      <c r="W25" s="10">
        <v>2</v>
      </c>
      <c r="X25" s="10"/>
      <c r="Y25" s="9"/>
      <c r="Z25" s="9">
        <v>1</v>
      </c>
      <c r="AA25" s="11">
        <f t="shared" si="1"/>
        <v>10</v>
      </c>
    </row>
    <row r="26" spans="1:31" ht="30" customHeight="1" x14ac:dyDescent="0.25">
      <c r="A26" s="4" t="str">
        <f t="shared" si="6"/>
        <v>Московский</v>
      </c>
      <c r="B26" s="12" t="str">
        <f t="shared" si="6"/>
        <v>ГБОУ СОШ №594</v>
      </c>
      <c r="C26" s="6">
        <f t="shared" si="6"/>
        <v>11594</v>
      </c>
      <c r="D26" s="6" t="str">
        <f t="shared" si="6"/>
        <v>СОШ</v>
      </c>
      <c r="E26" s="8" t="str">
        <f t="shared" si="6"/>
        <v>3а</v>
      </c>
      <c r="F26" s="8">
        <f t="shared" si="6"/>
        <v>53</v>
      </c>
      <c r="G26" s="8">
        <f t="shared" si="6"/>
        <v>49</v>
      </c>
      <c r="H26" s="8">
        <f t="shared" si="3"/>
        <v>11594023</v>
      </c>
      <c r="I26" s="9"/>
      <c r="J26" s="9">
        <v>2</v>
      </c>
      <c r="K26" s="10">
        <v>1</v>
      </c>
      <c r="L26" s="10"/>
      <c r="M26" s="9">
        <v>1</v>
      </c>
      <c r="N26" s="9"/>
      <c r="O26" s="10">
        <v>1</v>
      </c>
      <c r="P26" s="10"/>
      <c r="Q26" s="9">
        <v>2</v>
      </c>
      <c r="R26" s="9"/>
      <c r="S26" s="10">
        <v>1</v>
      </c>
      <c r="T26" s="10"/>
      <c r="U26" s="9"/>
      <c r="V26" s="9">
        <v>1</v>
      </c>
      <c r="W26" s="10"/>
      <c r="X26" s="10">
        <v>1</v>
      </c>
      <c r="Y26" s="9"/>
      <c r="Z26" s="9">
        <v>1</v>
      </c>
      <c r="AA26" s="11">
        <f t="shared" si="1"/>
        <v>11</v>
      </c>
    </row>
    <row r="27" spans="1:31" ht="30" customHeight="1" x14ac:dyDescent="0.25">
      <c r="A27" s="4" t="str">
        <f t="shared" si="6"/>
        <v>Московский</v>
      </c>
      <c r="B27" s="12" t="str">
        <f t="shared" si="6"/>
        <v>ГБОУ СОШ №594</v>
      </c>
      <c r="C27" s="6">
        <f t="shared" si="6"/>
        <v>11594</v>
      </c>
      <c r="D27" s="6" t="str">
        <f t="shared" si="6"/>
        <v>СОШ</v>
      </c>
      <c r="E27" s="8" t="str">
        <f t="shared" si="6"/>
        <v>3а</v>
      </c>
      <c r="F27" s="8">
        <f t="shared" si="6"/>
        <v>53</v>
      </c>
      <c r="G27" s="8">
        <f t="shared" si="6"/>
        <v>49</v>
      </c>
      <c r="H27" s="8">
        <f t="shared" si="3"/>
        <v>11594024</v>
      </c>
      <c r="I27" s="9">
        <v>2</v>
      </c>
      <c r="J27" s="9"/>
      <c r="K27" s="10">
        <v>1</v>
      </c>
      <c r="L27" s="10"/>
      <c r="M27" s="9">
        <v>1</v>
      </c>
      <c r="N27" s="9"/>
      <c r="O27" s="10"/>
      <c r="P27" s="10">
        <v>2</v>
      </c>
      <c r="Q27" s="9">
        <v>2</v>
      </c>
      <c r="R27" s="9"/>
      <c r="S27" s="10">
        <v>1</v>
      </c>
      <c r="T27" s="10"/>
      <c r="U27" s="9">
        <v>0</v>
      </c>
      <c r="V27" s="9"/>
      <c r="W27" s="10">
        <v>1</v>
      </c>
      <c r="X27" s="10"/>
      <c r="Y27" s="9"/>
      <c r="Z27" s="9">
        <v>0</v>
      </c>
      <c r="AA27" s="11">
        <f t="shared" si="1"/>
        <v>10</v>
      </c>
    </row>
    <row r="28" spans="1:31" ht="30" customHeight="1" x14ac:dyDescent="0.25">
      <c r="A28" s="4" t="str">
        <f t="shared" si="6"/>
        <v>Московский</v>
      </c>
      <c r="B28" s="12" t="str">
        <f t="shared" si="6"/>
        <v>ГБОУ СОШ №594</v>
      </c>
      <c r="C28" s="6">
        <f t="shared" si="6"/>
        <v>11594</v>
      </c>
      <c r="D28" s="6" t="str">
        <f t="shared" si="6"/>
        <v>СОШ</v>
      </c>
      <c r="E28" s="13" t="s">
        <v>24</v>
      </c>
      <c r="F28" s="8">
        <f t="shared" si="6"/>
        <v>53</v>
      </c>
      <c r="G28" s="8">
        <f t="shared" si="6"/>
        <v>49</v>
      </c>
      <c r="H28" s="8">
        <f t="shared" si="3"/>
        <v>11594025</v>
      </c>
      <c r="I28" s="9"/>
      <c r="J28" s="9">
        <v>2</v>
      </c>
      <c r="K28" s="10">
        <v>1</v>
      </c>
      <c r="L28" s="10"/>
      <c r="M28" s="9">
        <v>1</v>
      </c>
      <c r="N28" s="9"/>
      <c r="O28" s="10"/>
      <c r="P28" s="10">
        <v>2</v>
      </c>
      <c r="Q28" s="9"/>
      <c r="R28" s="9">
        <v>2</v>
      </c>
      <c r="S28" s="10">
        <v>1</v>
      </c>
      <c r="T28" s="10"/>
      <c r="U28" s="9">
        <v>1</v>
      </c>
      <c r="V28" s="9"/>
      <c r="W28" s="10">
        <v>1</v>
      </c>
      <c r="X28" s="10"/>
      <c r="Y28" s="9">
        <v>1</v>
      </c>
      <c r="Z28" s="9"/>
      <c r="AA28" s="11">
        <f t="shared" si="1"/>
        <v>12</v>
      </c>
    </row>
    <row r="29" spans="1:31" ht="30" customHeight="1" x14ac:dyDescent="0.25">
      <c r="A29" s="4" t="str">
        <f t="shared" si="6"/>
        <v>Московский</v>
      </c>
      <c r="B29" s="12" t="str">
        <f t="shared" si="6"/>
        <v>ГБОУ СОШ №594</v>
      </c>
      <c r="C29" s="6">
        <f t="shared" si="6"/>
        <v>11594</v>
      </c>
      <c r="D29" s="6" t="str">
        <f t="shared" si="6"/>
        <v>СОШ</v>
      </c>
      <c r="E29" s="8" t="str">
        <f t="shared" si="6"/>
        <v>3б</v>
      </c>
      <c r="F29" s="8">
        <f t="shared" si="6"/>
        <v>53</v>
      </c>
      <c r="G29" s="8">
        <f t="shared" si="6"/>
        <v>49</v>
      </c>
      <c r="H29" s="8">
        <f t="shared" si="3"/>
        <v>11594026</v>
      </c>
      <c r="I29" s="9"/>
      <c r="J29" s="9">
        <v>2</v>
      </c>
      <c r="K29" s="10">
        <v>1</v>
      </c>
      <c r="L29" s="10"/>
      <c r="M29" s="9"/>
      <c r="N29" s="9">
        <v>1</v>
      </c>
      <c r="O29" s="10">
        <v>1</v>
      </c>
      <c r="P29" s="10"/>
      <c r="Q29" s="9"/>
      <c r="R29" s="9">
        <v>2</v>
      </c>
      <c r="S29" s="10"/>
      <c r="T29" s="10">
        <v>1</v>
      </c>
      <c r="U29" s="9">
        <v>1</v>
      </c>
      <c r="V29" s="9"/>
      <c r="W29" s="10">
        <v>2</v>
      </c>
      <c r="X29" s="10"/>
      <c r="Y29" s="9">
        <v>1</v>
      </c>
      <c r="Z29" s="9"/>
      <c r="AA29" s="11">
        <f t="shared" si="1"/>
        <v>12</v>
      </c>
    </row>
    <row r="30" spans="1:31" ht="30" customHeight="1" x14ac:dyDescent="0.25">
      <c r="A30" s="4" t="str">
        <f t="shared" si="6"/>
        <v>Московский</v>
      </c>
      <c r="B30" s="12" t="str">
        <f t="shared" si="6"/>
        <v>ГБОУ СОШ №594</v>
      </c>
      <c r="C30" s="6">
        <f t="shared" si="6"/>
        <v>11594</v>
      </c>
      <c r="D30" s="6" t="str">
        <f t="shared" si="6"/>
        <v>СОШ</v>
      </c>
      <c r="E30" s="8" t="str">
        <f t="shared" si="6"/>
        <v>3б</v>
      </c>
      <c r="F30" s="8">
        <f t="shared" si="6"/>
        <v>53</v>
      </c>
      <c r="G30" s="8">
        <f t="shared" si="6"/>
        <v>49</v>
      </c>
      <c r="H30" s="8">
        <f t="shared" si="3"/>
        <v>11594027</v>
      </c>
      <c r="I30" s="9">
        <v>1</v>
      </c>
      <c r="J30" s="9"/>
      <c r="K30" s="10">
        <v>1</v>
      </c>
      <c r="L30" s="10"/>
      <c r="M30" s="9">
        <v>1</v>
      </c>
      <c r="N30" s="9"/>
      <c r="O30" s="10">
        <v>2</v>
      </c>
      <c r="P30" s="10"/>
      <c r="Q30" s="9"/>
      <c r="R30" s="9">
        <v>1</v>
      </c>
      <c r="S30" s="10">
        <v>1</v>
      </c>
      <c r="T30" s="10"/>
      <c r="U30" s="9"/>
      <c r="V30" s="9">
        <v>1</v>
      </c>
      <c r="W30" s="10"/>
      <c r="X30" s="10">
        <v>1</v>
      </c>
      <c r="Y30" s="9">
        <v>1</v>
      </c>
      <c r="Z30" s="9"/>
      <c r="AA30" s="11">
        <f t="shared" si="1"/>
        <v>10</v>
      </c>
    </row>
    <row r="31" spans="1:31" ht="30" customHeight="1" x14ac:dyDescent="0.25">
      <c r="A31" s="4" t="str">
        <f t="shared" si="6"/>
        <v>Московский</v>
      </c>
      <c r="B31" s="12" t="str">
        <f t="shared" si="6"/>
        <v>ГБОУ СОШ №594</v>
      </c>
      <c r="C31" s="6">
        <f t="shared" si="6"/>
        <v>11594</v>
      </c>
      <c r="D31" s="6" t="str">
        <f t="shared" si="6"/>
        <v>СОШ</v>
      </c>
      <c r="E31" s="8" t="str">
        <f t="shared" si="6"/>
        <v>3б</v>
      </c>
      <c r="F31" s="8">
        <f t="shared" si="6"/>
        <v>53</v>
      </c>
      <c r="G31" s="8">
        <f t="shared" si="6"/>
        <v>49</v>
      </c>
      <c r="H31" s="8">
        <f t="shared" si="3"/>
        <v>11594028</v>
      </c>
      <c r="I31" s="9">
        <v>1</v>
      </c>
      <c r="J31" s="9"/>
      <c r="K31" s="10">
        <v>1</v>
      </c>
      <c r="L31" s="10"/>
      <c r="M31" s="9">
        <v>1</v>
      </c>
      <c r="N31" s="9"/>
      <c r="O31" s="10">
        <v>2</v>
      </c>
      <c r="P31" s="10"/>
      <c r="Q31" s="9"/>
      <c r="R31" s="9">
        <v>2</v>
      </c>
      <c r="S31" s="10"/>
      <c r="T31" s="10">
        <v>1</v>
      </c>
      <c r="U31" s="9">
        <v>1</v>
      </c>
      <c r="V31" s="9"/>
      <c r="W31" s="10"/>
      <c r="X31" s="10">
        <v>2</v>
      </c>
      <c r="Y31" s="9">
        <v>1</v>
      </c>
      <c r="Z31" s="9"/>
      <c r="AA31" s="11">
        <f t="shared" si="1"/>
        <v>12</v>
      </c>
    </row>
    <row r="32" spans="1:31" ht="30" customHeight="1" x14ac:dyDescent="0.25">
      <c r="A32" s="4" t="str">
        <f t="shared" si="6"/>
        <v>Московский</v>
      </c>
      <c r="B32" s="12" t="str">
        <f t="shared" si="6"/>
        <v>ГБОУ СОШ №594</v>
      </c>
      <c r="C32" s="6">
        <f t="shared" si="6"/>
        <v>11594</v>
      </c>
      <c r="D32" s="6" t="str">
        <f t="shared" si="6"/>
        <v>СОШ</v>
      </c>
      <c r="E32" s="8" t="str">
        <f t="shared" si="6"/>
        <v>3б</v>
      </c>
      <c r="F32" s="8">
        <f t="shared" si="6"/>
        <v>53</v>
      </c>
      <c r="G32" s="8">
        <f t="shared" si="6"/>
        <v>49</v>
      </c>
      <c r="H32" s="8">
        <f t="shared" si="3"/>
        <v>11594029</v>
      </c>
      <c r="I32" s="9"/>
      <c r="J32" s="9">
        <v>2</v>
      </c>
      <c r="K32" s="10">
        <v>1</v>
      </c>
      <c r="L32" s="10"/>
      <c r="M32" s="9"/>
      <c r="N32" s="9">
        <v>1</v>
      </c>
      <c r="O32" s="10"/>
      <c r="P32" s="10">
        <v>2</v>
      </c>
      <c r="Q32" s="9"/>
      <c r="R32" s="9">
        <v>1</v>
      </c>
      <c r="S32" s="10"/>
      <c r="T32" s="10">
        <v>1</v>
      </c>
      <c r="U32" s="9"/>
      <c r="V32" s="9">
        <v>1</v>
      </c>
      <c r="W32" s="10">
        <v>2</v>
      </c>
      <c r="X32" s="10"/>
      <c r="Y32" s="9">
        <v>1</v>
      </c>
      <c r="Z32" s="9"/>
      <c r="AA32" s="11">
        <f t="shared" si="1"/>
        <v>12</v>
      </c>
    </row>
    <row r="33" spans="1:27" ht="30" customHeight="1" x14ac:dyDescent="0.25">
      <c r="A33" s="4" t="str">
        <f t="shared" si="6"/>
        <v>Московский</v>
      </c>
      <c r="B33" s="12" t="str">
        <f t="shared" si="6"/>
        <v>ГБОУ СОШ №594</v>
      </c>
      <c r="C33" s="6">
        <f t="shared" si="6"/>
        <v>11594</v>
      </c>
      <c r="D33" s="6" t="str">
        <f t="shared" si="6"/>
        <v>СОШ</v>
      </c>
      <c r="E33" s="8" t="str">
        <f t="shared" si="6"/>
        <v>3б</v>
      </c>
      <c r="F33" s="8">
        <f t="shared" si="6"/>
        <v>53</v>
      </c>
      <c r="G33" s="8">
        <f t="shared" si="6"/>
        <v>49</v>
      </c>
      <c r="H33" s="8">
        <f t="shared" si="3"/>
        <v>11594030</v>
      </c>
      <c r="I33" s="9">
        <v>2</v>
      </c>
      <c r="J33" s="9"/>
      <c r="K33" s="10"/>
      <c r="L33" s="10">
        <v>1</v>
      </c>
      <c r="M33" s="9"/>
      <c r="N33" s="9">
        <v>1</v>
      </c>
      <c r="O33" s="10">
        <v>1</v>
      </c>
      <c r="P33" s="10"/>
      <c r="Q33" s="9">
        <v>2</v>
      </c>
      <c r="R33" s="9"/>
      <c r="S33" s="10">
        <v>1</v>
      </c>
      <c r="T33" s="10"/>
      <c r="U33" s="9">
        <v>1</v>
      </c>
      <c r="V33" s="9"/>
      <c r="W33" s="10">
        <v>2</v>
      </c>
      <c r="X33" s="10"/>
      <c r="Y33" s="9">
        <v>1</v>
      </c>
      <c r="Z33" s="9"/>
      <c r="AA33" s="11">
        <f t="shared" si="1"/>
        <v>12</v>
      </c>
    </row>
    <row r="34" spans="1:27" ht="30" customHeight="1" x14ac:dyDescent="0.25">
      <c r="A34" s="4" t="str">
        <f t="shared" si="6"/>
        <v>Московский</v>
      </c>
      <c r="B34" s="12" t="str">
        <f t="shared" si="6"/>
        <v>ГБОУ СОШ №594</v>
      </c>
      <c r="C34" s="6">
        <f t="shared" si="6"/>
        <v>11594</v>
      </c>
      <c r="D34" s="6" t="str">
        <f t="shared" si="6"/>
        <v>СОШ</v>
      </c>
      <c r="E34" s="8" t="str">
        <f t="shared" si="6"/>
        <v>3б</v>
      </c>
      <c r="F34" s="8">
        <f t="shared" si="6"/>
        <v>53</v>
      </c>
      <c r="G34" s="8">
        <f t="shared" si="6"/>
        <v>49</v>
      </c>
      <c r="H34" s="8">
        <f t="shared" si="3"/>
        <v>11594031</v>
      </c>
      <c r="I34" s="9"/>
      <c r="J34" s="9">
        <v>2</v>
      </c>
      <c r="K34" s="10">
        <v>1</v>
      </c>
      <c r="L34" s="10"/>
      <c r="M34" s="9"/>
      <c r="N34" s="9">
        <v>1</v>
      </c>
      <c r="O34" s="10">
        <v>2</v>
      </c>
      <c r="P34" s="10"/>
      <c r="Q34" s="9"/>
      <c r="R34" s="9">
        <v>2</v>
      </c>
      <c r="S34" s="10"/>
      <c r="T34" s="10">
        <v>1</v>
      </c>
      <c r="U34" s="9">
        <v>1</v>
      </c>
      <c r="V34" s="9"/>
      <c r="W34" s="10"/>
      <c r="X34" s="10">
        <v>2</v>
      </c>
      <c r="Y34" s="9">
        <v>1</v>
      </c>
      <c r="Z34" s="9"/>
      <c r="AA34" s="11">
        <f t="shared" si="1"/>
        <v>13</v>
      </c>
    </row>
    <row r="35" spans="1:27" ht="30" customHeight="1" x14ac:dyDescent="0.25">
      <c r="A35" s="4" t="str">
        <f t="shared" si="6"/>
        <v>Московский</v>
      </c>
      <c r="B35" s="12" t="str">
        <f t="shared" si="6"/>
        <v>ГБОУ СОШ №594</v>
      </c>
      <c r="C35" s="6">
        <f t="shared" si="6"/>
        <v>11594</v>
      </c>
      <c r="D35" s="6" t="str">
        <f t="shared" si="6"/>
        <v>СОШ</v>
      </c>
      <c r="E35" s="8" t="str">
        <f t="shared" si="6"/>
        <v>3б</v>
      </c>
      <c r="F35" s="8">
        <f t="shared" si="6"/>
        <v>53</v>
      </c>
      <c r="G35" s="8">
        <f t="shared" si="6"/>
        <v>49</v>
      </c>
      <c r="H35" s="8">
        <f t="shared" si="3"/>
        <v>11594032</v>
      </c>
      <c r="I35" s="9">
        <v>2</v>
      </c>
      <c r="J35" s="9"/>
      <c r="K35" s="10">
        <v>1</v>
      </c>
      <c r="L35" s="10"/>
      <c r="M35" s="9"/>
      <c r="N35" s="9">
        <v>1</v>
      </c>
      <c r="O35" s="10"/>
      <c r="P35" s="10">
        <v>2</v>
      </c>
      <c r="Q35" s="9"/>
      <c r="R35" s="9">
        <v>2</v>
      </c>
      <c r="S35" s="10"/>
      <c r="T35" s="10">
        <v>1</v>
      </c>
      <c r="U35" s="9"/>
      <c r="V35" s="9">
        <v>1</v>
      </c>
      <c r="W35" s="10"/>
      <c r="X35" s="10">
        <v>2</v>
      </c>
      <c r="Y35" s="9">
        <v>1</v>
      </c>
      <c r="Z35" s="9"/>
      <c r="AA35" s="11">
        <f t="shared" si="1"/>
        <v>13</v>
      </c>
    </row>
    <row r="36" spans="1:27" ht="30" customHeight="1" x14ac:dyDescent="0.25">
      <c r="A36" s="4" t="str">
        <f t="shared" si="6"/>
        <v>Московский</v>
      </c>
      <c r="B36" s="12" t="str">
        <f t="shared" si="6"/>
        <v>ГБОУ СОШ №594</v>
      </c>
      <c r="C36" s="6">
        <f t="shared" si="6"/>
        <v>11594</v>
      </c>
      <c r="D36" s="6" t="str">
        <f t="shared" si="6"/>
        <v>СОШ</v>
      </c>
      <c r="E36" s="8" t="str">
        <f t="shared" si="6"/>
        <v>3б</v>
      </c>
      <c r="F36" s="8">
        <f t="shared" si="6"/>
        <v>53</v>
      </c>
      <c r="G36" s="8">
        <f t="shared" si="6"/>
        <v>49</v>
      </c>
      <c r="H36" s="8">
        <f t="shared" si="3"/>
        <v>11594033</v>
      </c>
      <c r="I36" s="9"/>
      <c r="J36" s="9">
        <v>2</v>
      </c>
      <c r="K36" s="10">
        <v>1</v>
      </c>
      <c r="L36" s="10"/>
      <c r="M36" s="9">
        <v>1</v>
      </c>
      <c r="N36" s="9"/>
      <c r="O36" s="10"/>
      <c r="P36" s="10">
        <v>2</v>
      </c>
      <c r="Q36" s="9"/>
      <c r="R36" s="9">
        <v>2</v>
      </c>
      <c r="S36" s="10">
        <v>1</v>
      </c>
      <c r="T36" s="10"/>
      <c r="U36" s="9"/>
      <c r="V36" s="9">
        <v>1</v>
      </c>
      <c r="W36" s="10"/>
      <c r="X36" s="10">
        <v>2</v>
      </c>
      <c r="Y36" s="9"/>
      <c r="Z36" s="9">
        <v>1</v>
      </c>
      <c r="AA36" s="11">
        <f t="shared" si="1"/>
        <v>13</v>
      </c>
    </row>
    <row r="37" spans="1:27" ht="30" customHeight="1" x14ac:dyDescent="0.25">
      <c r="A37" s="4" t="str">
        <f t="shared" si="6"/>
        <v>Московский</v>
      </c>
      <c r="B37" s="12" t="str">
        <f t="shared" si="6"/>
        <v>ГБОУ СОШ №594</v>
      </c>
      <c r="C37" s="6">
        <f t="shared" si="6"/>
        <v>11594</v>
      </c>
      <c r="D37" s="6" t="str">
        <f t="shared" si="6"/>
        <v>СОШ</v>
      </c>
      <c r="E37" s="8" t="str">
        <f t="shared" si="6"/>
        <v>3б</v>
      </c>
      <c r="F37" s="8">
        <f t="shared" si="6"/>
        <v>53</v>
      </c>
      <c r="G37" s="8">
        <f t="shared" si="6"/>
        <v>49</v>
      </c>
      <c r="H37" s="8">
        <f t="shared" si="3"/>
        <v>11594034</v>
      </c>
      <c r="I37" s="9">
        <v>2</v>
      </c>
      <c r="J37" s="9"/>
      <c r="K37" s="10"/>
      <c r="L37" s="10">
        <v>1</v>
      </c>
      <c r="M37" s="9"/>
      <c r="N37" s="9">
        <v>1</v>
      </c>
      <c r="O37" s="10"/>
      <c r="P37" s="10">
        <v>2</v>
      </c>
      <c r="Q37" s="9"/>
      <c r="R37" s="9">
        <v>2</v>
      </c>
      <c r="S37" s="10"/>
      <c r="T37" s="10">
        <v>1</v>
      </c>
      <c r="U37" s="9">
        <v>1</v>
      </c>
      <c r="V37" s="9"/>
      <c r="W37" s="10"/>
      <c r="X37" s="10">
        <v>2</v>
      </c>
      <c r="Y37" s="9">
        <v>1</v>
      </c>
      <c r="Z37" s="9"/>
      <c r="AA37" s="11">
        <f t="shared" si="1"/>
        <v>13</v>
      </c>
    </row>
    <row r="38" spans="1:27" ht="30" customHeight="1" x14ac:dyDescent="0.25">
      <c r="A38" s="4" t="str">
        <f t="shared" ref="A38:G52" si="7">A37</f>
        <v>Московский</v>
      </c>
      <c r="B38" s="12" t="str">
        <f t="shared" si="7"/>
        <v>ГБОУ СОШ №594</v>
      </c>
      <c r="C38" s="6">
        <f t="shared" si="7"/>
        <v>11594</v>
      </c>
      <c r="D38" s="6" t="str">
        <f t="shared" si="7"/>
        <v>СОШ</v>
      </c>
      <c r="E38" s="8" t="str">
        <f t="shared" si="7"/>
        <v>3б</v>
      </c>
      <c r="F38" s="8">
        <f t="shared" si="7"/>
        <v>53</v>
      </c>
      <c r="G38" s="8">
        <f t="shared" si="7"/>
        <v>49</v>
      </c>
      <c r="H38" s="8">
        <f t="shared" si="3"/>
        <v>11594035</v>
      </c>
      <c r="I38" s="9">
        <v>2</v>
      </c>
      <c r="J38" s="9"/>
      <c r="K38" s="10"/>
      <c r="L38" s="10">
        <v>1</v>
      </c>
      <c r="M38" s="9"/>
      <c r="N38" s="9">
        <v>1</v>
      </c>
      <c r="O38" s="10">
        <v>2</v>
      </c>
      <c r="P38" s="10"/>
      <c r="Q38" s="9"/>
      <c r="R38" s="9">
        <v>2</v>
      </c>
      <c r="S38" s="10"/>
      <c r="T38" s="10">
        <v>1</v>
      </c>
      <c r="U38" s="9">
        <v>1</v>
      </c>
      <c r="V38" s="9"/>
      <c r="W38" s="10">
        <v>2</v>
      </c>
      <c r="X38" s="10"/>
      <c r="Y38" s="9">
        <v>1</v>
      </c>
      <c r="Z38" s="9"/>
      <c r="AA38" s="11">
        <f t="shared" si="1"/>
        <v>13</v>
      </c>
    </row>
    <row r="39" spans="1:27" ht="30" customHeight="1" x14ac:dyDescent="0.25">
      <c r="A39" s="4" t="str">
        <f t="shared" si="7"/>
        <v>Московский</v>
      </c>
      <c r="B39" s="12" t="str">
        <f t="shared" si="7"/>
        <v>ГБОУ СОШ №594</v>
      </c>
      <c r="C39" s="6">
        <f t="shared" si="7"/>
        <v>11594</v>
      </c>
      <c r="D39" s="6" t="str">
        <f t="shared" si="7"/>
        <v>СОШ</v>
      </c>
      <c r="E39" s="8" t="str">
        <f t="shared" si="7"/>
        <v>3б</v>
      </c>
      <c r="F39" s="8">
        <f t="shared" si="7"/>
        <v>53</v>
      </c>
      <c r="G39" s="8">
        <f t="shared" si="7"/>
        <v>49</v>
      </c>
      <c r="H39" s="8">
        <f t="shared" si="3"/>
        <v>11594036</v>
      </c>
      <c r="I39" s="9"/>
      <c r="J39" s="9">
        <v>2</v>
      </c>
      <c r="K39" s="10">
        <v>1</v>
      </c>
      <c r="L39" s="10"/>
      <c r="M39" s="9"/>
      <c r="N39" s="9">
        <v>1</v>
      </c>
      <c r="O39" s="10"/>
      <c r="P39" s="10">
        <v>2</v>
      </c>
      <c r="Q39" s="9">
        <v>2</v>
      </c>
      <c r="R39" s="9"/>
      <c r="S39" s="10">
        <v>1</v>
      </c>
      <c r="T39" s="10"/>
      <c r="U39" s="9">
        <v>1</v>
      </c>
      <c r="V39" s="9"/>
      <c r="W39" s="10">
        <v>1</v>
      </c>
      <c r="X39" s="10"/>
      <c r="Y39" s="9">
        <v>1</v>
      </c>
      <c r="Z39" s="9"/>
      <c r="AA39" s="11">
        <f t="shared" si="1"/>
        <v>12</v>
      </c>
    </row>
    <row r="40" spans="1:27" ht="30" customHeight="1" x14ac:dyDescent="0.25">
      <c r="A40" s="4" t="str">
        <f t="shared" si="7"/>
        <v>Московский</v>
      </c>
      <c r="B40" s="12" t="str">
        <f t="shared" si="7"/>
        <v>ГБОУ СОШ №594</v>
      </c>
      <c r="C40" s="6">
        <f t="shared" si="7"/>
        <v>11594</v>
      </c>
      <c r="D40" s="6" t="str">
        <f t="shared" si="7"/>
        <v>СОШ</v>
      </c>
      <c r="E40" s="8" t="str">
        <f t="shared" si="7"/>
        <v>3б</v>
      </c>
      <c r="F40" s="8">
        <f t="shared" si="7"/>
        <v>53</v>
      </c>
      <c r="G40" s="8">
        <f t="shared" si="7"/>
        <v>49</v>
      </c>
      <c r="H40" s="8">
        <f t="shared" si="3"/>
        <v>11594037</v>
      </c>
      <c r="I40" s="9">
        <v>2</v>
      </c>
      <c r="J40" s="9"/>
      <c r="K40" s="10">
        <v>1</v>
      </c>
      <c r="L40" s="10"/>
      <c r="M40" s="9"/>
      <c r="N40" s="9">
        <v>1</v>
      </c>
      <c r="O40" s="10">
        <v>2</v>
      </c>
      <c r="P40" s="10"/>
      <c r="Q40" s="9"/>
      <c r="R40" s="9">
        <v>2</v>
      </c>
      <c r="S40" s="10"/>
      <c r="T40" s="10">
        <v>1</v>
      </c>
      <c r="U40" s="9">
        <v>1</v>
      </c>
      <c r="V40" s="9"/>
      <c r="W40" s="10"/>
      <c r="X40" s="10">
        <v>2</v>
      </c>
      <c r="Y40" s="9">
        <v>1</v>
      </c>
      <c r="Z40" s="9"/>
      <c r="AA40" s="11">
        <f t="shared" si="1"/>
        <v>13</v>
      </c>
    </row>
    <row r="41" spans="1:27" ht="30" customHeight="1" x14ac:dyDescent="0.25">
      <c r="A41" s="4" t="str">
        <f t="shared" si="7"/>
        <v>Московский</v>
      </c>
      <c r="B41" s="12" t="str">
        <f t="shared" si="7"/>
        <v>ГБОУ СОШ №594</v>
      </c>
      <c r="C41" s="6">
        <f t="shared" si="7"/>
        <v>11594</v>
      </c>
      <c r="D41" s="6" t="str">
        <f t="shared" si="7"/>
        <v>СОШ</v>
      </c>
      <c r="E41" s="8" t="str">
        <f t="shared" si="7"/>
        <v>3б</v>
      </c>
      <c r="F41" s="8">
        <f t="shared" si="7"/>
        <v>53</v>
      </c>
      <c r="G41" s="8">
        <f t="shared" si="7"/>
        <v>49</v>
      </c>
      <c r="H41" s="8">
        <f t="shared" si="3"/>
        <v>11594038</v>
      </c>
      <c r="I41" s="9"/>
      <c r="J41" s="9">
        <v>2</v>
      </c>
      <c r="K41" s="10"/>
      <c r="L41" s="10">
        <v>1</v>
      </c>
      <c r="M41" s="9"/>
      <c r="N41" s="9">
        <v>1</v>
      </c>
      <c r="O41" s="10">
        <v>2</v>
      </c>
      <c r="P41" s="10"/>
      <c r="Q41" s="9"/>
      <c r="R41" s="9">
        <v>2</v>
      </c>
      <c r="S41" s="10">
        <v>1</v>
      </c>
      <c r="T41" s="10"/>
      <c r="U41" s="9">
        <v>1</v>
      </c>
      <c r="V41" s="9"/>
      <c r="W41" s="10">
        <v>2</v>
      </c>
      <c r="X41" s="10"/>
      <c r="Y41" s="9">
        <v>1</v>
      </c>
      <c r="Z41" s="9"/>
      <c r="AA41" s="11">
        <f t="shared" si="1"/>
        <v>13</v>
      </c>
    </row>
    <row r="42" spans="1:27" ht="30" customHeight="1" x14ac:dyDescent="0.25">
      <c r="A42" s="4" t="str">
        <f t="shared" si="7"/>
        <v>Московский</v>
      </c>
      <c r="B42" s="12" t="str">
        <f t="shared" si="7"/>
        <v>ГБОУ СОШ №594</v>
      </c>
      <c r="C42" s="6">
        <f t="shared" si="7"/>
        <v>11594</v>
      </c>
      <c r="D42" s="6" t="str">
        <f t="shared" si="7"/>
        <v>СОШ</v>
      </c>
      <c r="E42" s="8" t="str">
        <f t="shared" si="7"/>
        <v>3б</v>
      </c>
      <c r="F42" s="8">
        <f t="shared" si="7"/>
        <v>53</v>
      </c>
      <c r="G42" s="8">
        <f t="shared" si="7"/>
        <v>49</v>
      </c>
      <c r="H42" s="8">
        <f t="shared" si="3"/>
        <v>11594039</v>
      </c>
      <c r="I42" s="9">
        <v>2</v>
      </c>
      <c r="J42" s="9"/>
      <c r="K42" s="10"/>
      <c r="L42" s="10">
        <v>1</v>
      </c>
      <c r="M42" s="9"/>
      <c r="N42" s="9">
        <v>1</v>
      </c>
      <c r="O42" s="10">
        <v>2</v>
      </c>
      <c r="P42" s="10"/>
      <c r="Q42" s="9">
        <v>2</v>
      </c>
      <c r="R42" s="9"/>
      <c r="S42" s="10"/>
      <c r="T42" s="10">
        <v>1</v>
      </c>
      <c r="U42" s="9">
        <v>1</v>
      </c>
      <c r="V42" s="9"/>
      <c r="W42" s="10">
        <v>2</v>
      </c>
      <c r="X42" s="10"/>
      <c r="Y42" s="9">
        <v>1</v>
      </c>
      <c r="Z42" s="9"/>
      <c r="AA42" s="11">
        <f t="shared" si="1"/>
        <v>13</v>
      </c>
    </row>
    <row r="43" spans="1:27" ht="30" customHeight="1" x14ac:dyDescent="0.25">
      <c r="A43" s="4" t="str">
        <f t="shared" si="7"/>
        <v>Московский</v>
      </c>
      <c r="B43" s="12" t="str">
        <f t="shared" si="7"/>
        <v>ГБОУ СОШ №594</v>
      </c>
      <c r="C43" s="6">
        <f t="shared" si="7"/>
        <v>11594</v>
      </c>
      <c r="D43" s="6" t="str">
        <f t="shared" si="7"/>
        <v>СОШ</v>
      </c>
      <c r="E43" s="8" t="str">
        <f t="shared" si="7"/>
        <v>3б</v>
      </c>
      <c r="F43" s="8">
        <f t="shared" si="7"/>
        <v>53</v>
      </c>
      <c r="G43" s="8">
        <f t="shared" si="7"/>
        <v>49</v>
      </c>
      <c r="H43" s="8">
        <f t="shared" si="3"/>
        <v>11594040</v>
      </c>
      <c r="I43" s="9"/>
      <c r="J43" s="9">
        <v>2</v>
      </c>
      <c r="K43" s="10">
        <v>1</v>
      </c>
      <c r="L43" s="10"/>
      <c r="M43" s="9"/>
      <c r="N43" s="9">
        <v>1</v>
      </c>
      <c r="O43" s="10"/>
      <c r="P43" s="10">
        <v>2</v>
      </c>
      <c r="Q43" s="9">
        <v>2</v>
      </c>
      <c r="R43" s="9"/>
      <c r="S43" s="10">
        <v>1</v>
      </c>
      <c r="T43" s="10"/>
      <c r="U43" s="9">
        <v>1</v>
      </c>
      <c r="V43" s="9"/>
      <c r="W43" s="10"/>
      <c r="X43" s="10">
        <v>2</v>
      </c>
      <c r="Y43" s="9">
        <v>1</v>
      </c>
      <c r="Z43" s="9"/>
      <c r="AA43" s="11">
        <f t="shared" si="1"/>
        <v>13</v>
      </c>
    </row>
    <row r="44" spans="1:27" ht="30" customHeight="1" x14ac:dyDescent="0.25">
      <c r="A44" s="4" t="str">
        <f t="shared" si="7"/>
        <v>Московский</v>
      </c>
      <c r="B44" s="12" t="str">
        <f t="shared" si="7"/>
        <v>ГБОУ СОШ №594</v>
      </c>
      <c r="C44" s="6">
        <f t="shared" si="7"/>
        <v>11594</v>
      </c>
      <c r="D44" s="6" t="str">
        <f t="shared" si="7"/>
        <v>СОШ</v>
      </c>
      <c r="E44" s="8" t="str">
        <f t="shared" si="7"/>
        <v>3б</v>
      </c>
      <c r="F44" s="8">
        <f t="shared" si="7"/>
        <v>53</v>
      </c>
      <c r="G44" s="8">
        <f t="shared" si="7"/>
        <v>49</v>
      </c>
      <c r="H44" s="8">
        <f t="shared" si="3"/>
        <v>11594041</v>
      </c>
      <c r="I44" s="9">
        <v>2</v>
      </c>
      <c r="J44" s="9"/>
      <c r="K44" s="10">
        <v>1</v>
      </c>
      <c r="L44" s="10"/>
      <c r="M44" s="9"/>
      <c r="N44" s="9">
        <v>1</v>
      </c>
      <c r="O44" s="10">
        <v>2</v>
      </c>
      <c r="P44" s="10"/>
      <c r="Q44" s="9"/>
      <c r="R44" s="9">
        <v>2</v>
      </c>
      <c r="S44" s="10"/>
      <c r="T44" s="10">
        <v>1</v>
      </c>
      <c r="U44" s="9">
        <v>1</v>
      </c>
      <c r="V44" s="9"/>
      <c r="W44" s="10">
        <v>2</v>
      </c>
      <c r="X44" s="10"/>
      <c r="Y44" s="9">
        <v>1</v>
      </c>
      <c r="Z44" s="9"/>
      <c r="AA44" s="11">
        <f t="shared" si="1"/>
        <v>13</v>
      </c>
    </row>
    <row r="45" spans="1:27" ht="30" customHeight="1" x14ac:dyDescent="0.25">
      <c r="A45" s="4" t="str">
        <f t="shared" si="7"/>
        <v>Московский</v>
      </c>
      <c r="B45" s="12" t="str">
        <f t="shared" si="7"/>
        <v>ГБОУ СОШ №594</v>
      </c>
      <c r="C45" s="6">
        <f t="shared" si="7"/>
        <v>11594</v>
      </c>
      <c r="D45" s="6" t="str">
        <f t="shared" si="7"/>
        <v>СОШ</v>
      </c>
      <c r="E45" s="8" t="str">
        <f t="shared" si="7"/>
        <v>3б</v>
      </c>
      <c r="F45" s="8">
        <f t="shared" si="7"/>
        <v>53</v>
      </c>
      <c r="G45" s="8">
        <f t="shared" si="7"/>
        <v>49</v>
      </c>
      <c r="H45" s="8">
        <f t="shared" si="3"/>
        <v>11594042</v>
      </c>
      <c r="I45" s="9">
        <v>2</v>
      </c>
      <c r="J45" s="9"/>
      <c r="K45" s="10">
        <v>1</v>
      </c>
      <c r="L45" s="10"/>
      <c r="M45" s="9"/>
      <c r="N45" s="9">
        <v>1</v>
      </c>
      <c r="O45" s="10"/>
      <c r="P45" s="10">
        <v>2</v>
      </c>
      <c r="Q45" s="9"/>
      <c r="R45" s="9">
        <v>2</v>
      </c>
      <c r="S45" s="10"/>
      <c r="T45" s="10">
        <v>1</v>
      </c>
      <c r="U45" s="9">
        <v>1</v>
      </c>
      <c r="V45" s="9"/>
      <c r="W45" s="10">
        <v>2</v>
      </c>
      <c r="X45" s="10"/>
      <c r="Y45" s="9">
        <v>1</v>
      </c>
      <c r="Z45" s="9"/>
      <c r="AA45" s="11">
        <f t="shared" si="1"/>
        <v>13</v>
      </c>
    </row>
    <row r="46" spans="1:27" ht="30" customHeight="1" x14ac:dyDescent="0.25">
      <c r="A46" s="4" t="str">
        <f t="shared" si="7"/>
        <v>Московский</v>
      </c>
      <c r="B46" s="12" t="str">
        <f t="shared" si="7"/>
        <v>ГБОУ СОШ №594</v>
      </c>
      <c r="C46" s="6">
        <f t="shared" si="7"/>
        <v>11594</v>
      </c>
      <c r="D46" s="6" t="str">
        <f t="shared" si="7"/>
        <v>СОШ</v>
      </c>
      <c r="E46" s="8" t="str">
        <f t="shared" si="7"/>
        <v>3б</v>
      </c>
      <c r="F46" s="8">
        <f t="shared" si="7"/>
        <v>53</v>
      </c>
      <c r="G46" s="8">
        <f t="shared" si="7"/>
        <v>49</v>
      </c>
      <c r="H46" s="8">
        <f t="shared" si="3"/>
        <v>11594043</v>
      </c>
      <c r="I46" s="9">
        <v>2</v>
      </c>
      <c r="J46" s="9"/>
      <c r="K46" s="10">
        <v>1</v>
      </c>
      <c r="L46" s="10"/>
      <c r="M46" s="9">
        <v>1</v>
      </c>
      <c r="N46" s="9"/>
      <c r="O46" s="10">
        <v>2</v>
      </c>
      <c r="P46" s="10"/>
      <c r="Q46" s="9">
        <v>2</v>
      </c>
      <c r="R46" s="9"/>
      <c r="S46" s="10">
        <v>1</v>
      </c>
      <c r="T46" s="10"/>
      <c r="U46" s="9">
        <v>1</v>
      </c>
      <c r="V46" s="9"/>
      <c r="W46" s="10"/>
      <c r="X46" s="10">
        <v>2</v>
      </c>
      <c r="Y46" s="9">
        <v>1</v>
      </c>
      <c r="Z46" s="9"/>
      <c r="AA46" s="11">
        <f t="shared" si="1"/>
        <v>13</v>
      </c>
    </row>
    <row r="47" spans="1:27" ht="30" customHeight="1" x14ac:dyDescent="0.25">
      <c r="A47" s="4" t="str">
        <f t="shared" si="7"/>
        <v>Московский</v>
      </c>
      <c r="B47" s="12" t="str">
        <f t="shared" si="7"/>
        <v>ГБОУ СОШ №594</v>
      </c>
      <c r="C47" s="6">
        <f t="shared" si="7"/>
        <v>11594</v>
      </c>
      <c r="D47" s="6" t="str">
        <f t="shared" si="7"/>
        <v>СОШ</v>
      </c>
      <c r="E47" s="8" t="str">
        <f t="shared" si="7"/>
        <v>3б</v>
      </c>
      <c r="F47" s="8">
        <f t="shared" si="7"/>
        <v>53</v>
      </c>
      <c r="G47" s="8">
        <f t="shared" si="7"/>
        <v>49</v>
      </c>
      <c r="H47" s="8">
        <f t="shared" si="3"/>
        <v>11594044</v>
      </c>
      <c r="I47" s="9"/>
      <c r="J47" s="9">
        <v>2</v>
      </c>
      <c r="K47" s="10">
        <v>1</v>
      </c>
      <c r="L47" s="10"/>
      <c r="M47" s="9">
        <v>1</v>
      </c>
      <c r="N47" s="9"/>
      <c r="O47" s="10">
        <v>2</v>
      </c>
      <c r="P47" s="10"/>
      <c r="Q47" s="9">
        <v>2</v>
      </c>
      <c r="R47" s="9"/>
      <c r="S47" s="10">
        <v>1</v>
      </c>
      <c r="T47" s="10"/>
      <c r="U47" s="9">
        <v>1</v>
      </c>
      <c r="V47" s="9"/>
      <c r="W47" s="10"/>
      <c r="X47" s="10">
        <v>2</v>
      </c>
      <c r="Y47" s="9">
        <v>1</v>
      </c>
      <c r="Z47" s="9"/>
      <c r="AA47" s="11">
        <f t="shared" si="1"/>
        <v>13</v>
      </c>
    </row>
    <row r="48" spans="1:27" ht="30" customHeight="1" x14ac:dyDescent="0.25">
      <c r="A48" s="4" t="str">
        <f t="shared" si="7"/>
        <v>Московский</v>
      </c>
      <c r="B48" s="12" t="str">
        <f t="shared" si="7"/>
        <v>ГБОУ СОШ №594</v>
      </c>
      <c r="C48" s="6">
        <f t="shared" si="7"/>
        <v>11594</v>
      </c>
      <c r="D48" s="6" t="str">
        <f t="shared" si="7"/>
        <v>СОШ</v>
      </c>
      <c r="E48" s="8" t="str">
        <f t="shared" si="7"/>
        <v>3б</v>
      </c>
      <c r="F48" s="8">
        <f t="shared" si="7"/>
        <v>53</v>
      </c>
      <c r="G48" s="8">
        <f t="shared" si="7"/>
        <v>49</v>
      </c>
      <c r="H48" s="8">
        <f t="shared" si="3"/>
        <v>11594045</v>
      </c>
      <c r="I48" s="9"/>
      <c r="J48" s="9">
        <v>2</v>
      </c>
      <c r="K48" s="10">
        <v>1</v>
      </c>
      <c r="L48" s="10"/>
      <c r="M48" s="9"/>
      <c r="N48" s="9">
        <v>1</v>
      </c>
      <c r="O48" s="10">
        <v>2</v>
      </c>
      <c r="P48" s="10"/>
      <c r="Q48" s="9"/>
      <c r="R48" s="9">
        <v>2</v>
      </c>
      <c r="S48" s="10"/>
      <c r="T48" s="10">
        <v>1</v>
      </c>
      <c r="U48" s="9">
        <v>1</v>
      </c>
      <c r="V48" s="9"/>
      <c r="W48" s="10"/>
      <c r="X48" s="10">
        <v>2</v>
      </c>
      <c r="Y48" s="9">
        <v>1</v>
      </c>
      <c r="Z48" s="9"/>
      <c r="AA48" s="11">
        <f t="shared" si="1"/>
        <v>13</v>
      </c>
    </row>
    <row r="49" spans="1:27" ht="30" customHeight="1" x14ac:dyDescent="0.25">
      <c r="A49" s="4" t="str">
        <f t="shared" si="7"/>
        <v>Московский</v>
      </c>
      <c r="B49" s="12" t="str">
        <f t="shared" si="7"/>
        <v>ГБОУ СОШ №594</v>
      </c>
      <c r="C49" s="6">
        <f t="shared" si="7"/>
        <v>11594</v>
      </c>
      <c r="D49" s="6" t="str">
        <f t="shared" si="7"/>
        <v>СОШ</v>
      </c>
      <c r="E49" s="8" t="str">
        <f t="shared" si="7"/>
        <v>3б</v>
      </c>
      <c r="F49" s="8">
        <f t="shared" si="7"/>
        <v>53</v>
      </c>
      <c r="G49" s="8">
        <f t="shared" si="7"/>
        <v>49</v>
      </c>
      <c r="H49" s="8">
        <f t="shared" si="3"/>
        <v>11594046</v>
      </c>
      <c r="I49" s="9"/>
      <c r="J49" s="9">
        <v>2</v>
      </c>
      <c r="K49" s="10">
        <v>1</v>
      </c>
      <c r="L49" s="10"/>
      <c r="M49" s="9">
        <v>1</v>
      </c>
      <c r="N49" s="9"/>
      <c r="O49" s="10">
        <v>2</v>
      </c>
      <c r="P49" s="10"/>
      <c r="Q49" s="9"/>
      <c r="R49" s="9">
        <v>1</v>
      </c>
      <c r="S49" s="10">
        <v>1</v>
      </c>
      <c r="T49" s="10"/>
      <c r="U49" s="9"/>
      <c r="V49" s="9">
        <v>1</v>
      </c>
      <c r="W49" s="10"/>
      <c r="X49" s="10">
        <v>2</v>
      </c>
      <c r="Y49" s="9">
        <v>1</v>
      </c>
      <c r="Z49" s="9"/>
      <c r="AA49" s="11">
        <f t="shared" si="1"/>
        <v>12</v>
      </c>
    </row>
    <row r="50" spans="1:27" ht="30" customHeight="1" x14ac:dyDescent="0.25">
      <c r="A50" s="4" t="str">
        <f t="shared" si="7"/>
        <v>Московский</v>
      </c>
      <c r="B50" s="12" t="str">
        <f t="shared" si="7"/>
        <v>ГБОУ СОШ №594</v>
      </c>
      <c r="C50" s="6">
        <f t="shared" si="7"/>
        <v>11594</v>
      </c>
      <c r="D50" s="6" t="str">
        <f t="shared" si="7"/>
        <v>СОШ</v>
      </c>
      <c r="E50" s="8" t="str">
        <f t="shared" si="7"/>
        <v>3б</v>
      </c>
      <c r="F50" s="8">
        <f t="shared" si="7"/>
        <v>53</v>
      </c>
      <c r="G50" s="8">
        <f t="shared" si="7"/>
        <v>49</v>
      </c>
      <c r="H50" s="8">
        <f t="shared" si="3"/>
        <v>11594047</v>
      </c>
      <c r="I50" s="9">
        <v>2</v>
      </c>
      <c r="J50" s="9"/>
      <c r="K50" s="10"/>
      <c r="L50" s="10">
        <v>1</v>
      </c>
      <c r="M50" s="9"/>
      <c r="N50" s="9">
        <v>1</v>
      </c>
      <c r="O50" s="10">
        <v>2</v>
      </c>
      <c r="P50" s="10"/>
      <c r="Q50" s="9">
        <v>2</v>
      </c>
      <c r="R50" s="9"/>
      <c r="S50" s="10">
        <v>1</v>
      </c>
      <c r="T50" s="10"/>
      <c r="U50" s="9">
        <v>1</v>
      </c>
      <c r="V50" s="9"/>
      <c r="W50" s="10"/>
      <c r="X50" s="10">
        <v>2</v>
      </c>
      <c r="Y50" s="9">
        <v>1</v>
      </c>
      <c r="Z50" s="9"/>
      <c r="AA50" s="11">
        <f t="shared" si="1"/>
        <v>13</v>
      </c>
    </row>
    <row r="51" spans="1:27" ht="30" customHeight="1" x14ac:dyDescent="0.25">
      <c r="A51" s="4" t="str">
        <f t="shared" si="7"/>
        <v>Московский</v>
      </c>
      <c r="B51" s="12" t="str">
        <f t="shared" si="7"/>
        <v>ГБОУ СОШ №594</v>
      </c>
      <c r="C51" s="6">
        <f t="shared" si="7"/>
        <v>11594</v>
      </c>
      <c r="D51" s="6" t="str">
        <f t="shared" si="7"/>
        <v>СОШ</v>
      </c>
      <c r="E51" s="8" t="str">
        <f t="shared" si="7"/>
        <v>3б</v>
      </c>
      <c r="F51" s="8">
        <f t="shared" si="7"/>
        <v>53</v>
      </c>
      <c r="G51" s="8">
        <f t="shared" si="7"/>
        <v>49</v>
      </c>
      <c r="H51" s="8">
        <f t="shared" si="3"/>
        <v>11594048</v>
      </c>
      <c r="I51" s="9">
        <v>2</v>
      </c>
      <c r="J51" s="9"/>
      <c r="K51" s="10">
        <v>1</v>
      </c>
      <c r="L51" s="10"/>
      <c r="M51" s="9"/>
      <c r="N51" s="9">
        <v>1</v>
      </c>
      <c r="O51" s="10">
        <v>2</v>
      </c>
      <c r="P51" s="10"/>
      <c r="Q51" s="9"/>
      <c r="R51" s="9">
        <v>2</v>
      </c>
      <c r="S51" s="10"/>
      <c r="T51" s="10">
        <v>1</v>
      </c>
      <c r="U51" s="9">
        <v>1</v>
      </c>
      <c r="V51" s="9"/>
      <c r="W51" s="10"/>
      <c r="X51" s="10">
        <v>2</v>
      </c>
      <c r="Y51" s="9">
        <v>1</v>
      </c>
      <c r="Z51" s="9"/>
      <c r="AA51" s="11">
        <f t="shared" si="1"/>
        <v>13</v>
      </c>
    </row>
    <row r="52" spans="1:27" ht="30" customHeight="1" x14ac:dyDescent="0.25">
      <c r="A52" s="4" t="str">
        <f t="shared" si="7"/>
        <v>Московский</v>
      </c>
      <c r="B52" s="12" t="str">
        <f t="shared" si="7"/>
        <v>ГБОУ СОШ №594</v>
      </c>
      <c r="C52" s="6">
        <f t="shared" si="7"/>
        <v>11594</v>
      </c>
      <c r="D52" s="6" t="str">
        <f t="shared" si="7"/>
        <v>СОШ</v>
      </c>
      <c r="E52" s="8" t="str">
        <f t="shared" si="7"/>
        <v>3б</v>
      </c>
      <c r="F52" s="8">
        <f t="shared" si="7"/>
        <v>53</v>
      </c>
      <c r="G52" s="8">
        <f t="shared" si="7"/>
        <v>49</v>
      </c>
      <c r="H52" s="8">
        <f t="shared" si="3"/>
        <v>11594049</v>
      </c>
      <c r="I52" s="9">
        <v>2</v>
      </c>
      <c r="J52" s="9"/>
      <c r="K52" s="10">
        <v>1</v>
      </c>
      <c r="L52" s="10"/>
      <c r="M52" s="9"/>
      <c r="N52" s="9">
        <v>1</v>
      </c>
      <c r="O52" s="10">
        <v>2</v>
      </c>
      <c r="P52" s="10"/>
      <c r="Q52" s="9"/>
      <c r="R52" s="9">
        <v>2</v>
      </c>
      <c r="S52" s="10"/>
      <c r="T52" s="10">
        <v>1</v>
      </c>
      <c r="U52" s="9">
        <v>1</v>
      </c>
      <c r="V52" s="9"/>
      <c r="W52" s="10">
        <v>2</v>
      </c>
      <c r="X52" s="10"/>
      <c r="Y52" s="9">
        <v>1</v>
      </c>
      <c r="Z52" s="9"/>
      <c r="AA52" s="11">
        <f t="shared" si="1"/>
        <v>13</v>
      </c>
    </row>
    <row r="53" spans="1:27" x14ac:dyDescent="0.25">
      <c r="I53" s="15">
        <f>COUNTA(I4:I52)</f>
        <v>23</v>
      </c>
      <c r="J53" s="15">
        <f t="shared" ref="J53:AA53" si="8">COUNTA(J4:J52)</f>
        <v>26</v>
      </c>
      <c r="K53" s="15">
        <f t="shared" si="8"/>
        <v>34</v>
      </c>
      <c r="L53" s="15">
        <f t="shared" si="8"/>
        <v>15</v>
      </c>
      <c r="M53" s="15">
        <f t="shared" si="8"/>
        <v>25</v>
      </c>
      <c r="N53" s="15">
        <f t="shared" si="8"/>
        <v>24</v>
      </c>
      <c r="O53" s="15">
        <f t="shared" si="8"/>
        <v>30</v>
      </c>
      <c r="P53" s="15">
        <f t="shared" si="8"/>
        <v>19</v>
      </c>
      <c r="Q53" s="15">
        <f t="shared" si="8"/>
        <v>19</v>
      </c>
      <c r="R53" s="15">
        <f t="shared" si="8"/>
        <v>30</v>
      </c>
      <c r="S53" s="15">
        <f t="shared" si="8"/>
        <v>28</v>
      </c>
      <c r="T53" s="15">
        <f t="shared" si="8"/>
        <v>21</v>
      </c>
      <c r="U53" s="15">
        <f t="shared" si="8"/>
        <v>33</v>
      </c>
      <c r="V53" s="15">
        <f t="shared" si="8"/>
        <v>16</v>
      </c>
      <c r="W53" s="15">
        <f t="shared" si="8"/>
        <v>26</v>
      </c>
      <c r="X53" s="15">
        <f t="shared" si="8"/>
        <v>23</v>
      </c>
      <c r="Y53" s="15">
        <f t="shared" si="8"/>
        <v>36</v>
      </c>
      <c r="Z53" s="15">
        <f t="shared" si="8"/>
        <v>13</v>
      </c>
      <c r="AA53" s="15">
        <f t="shared" si="8"/>
        <v>49</v>
      </c>
    </row>
    <row r="54" spans="1:27" x14ac:dyDescent="0.25">
      <c r="I54" s="92">
        <f>SUM(I4:I52)/(I53*I55)</f>
        <v>0.89130434782608692</v>
      </c>
      <c r="J54" s="92">
        <f t="shared" ref="J54:AA54" si="9">SUM(J4:J52)/(J53*J55)</f>
        <v>0.90384615384615385</v>
      </c>
      <c r="K54" s="92">
        <f t="shared" si="9"/>
        <v>0.97058823529411764</v>
      </c>
      <c r="L54" s="92">
        <f t="shared" si="9"/>
        <v>0.8666666666666667</v>
      </c>
      <c r="M54" s="92">
        <f t="shared" si="9"/>
        <v>1</v>
      </c>
      <c r="N54" s="92">
        <f t="shared" si="9"/>
        <v>0.875</v>
      </c>
      <c r="O54" s="92">
        <f t="shared" si="9"/>
        <v>0.9</v>
      </c>
      <c r="P54" s="92">
        <f t="shared" si="9"/>
        <v>0.84210526315789469</v>
      </c>
      <c r="Q54" s="92">
        <f t="shared" si="9"/>
        <v>0.89473684210526316</v>
      </c>
      <c r="R54" s="92">
        <f t="shared" si="9"/>
        <v>0.9</v>
      </c>
      <c r="S54" s="92">
        <f t="shared" si="9"/>
        <v>0.8214285714285714</v>
      </c>
      <c r="T54" s="92">
        <f t="shared" si="9"/>
        <v>1</v>
      </c>
      <c r="U54" s="92">
        <f t="shared" si="9"/>
        <v>0.90909090909090906</v>
      </c>
      <c r="V54" s="92">
        <f t="shared" si="9"/>
        <v>0.875</v>
      </c>
      <c r="W54" s="92">
        <f t="shared" si="9"/>
        <v>0.88461538461538458</v>
      </c>
      <c r="X54" s="92">
        <f t="shared" si="9"/>
        <v>0.78260869565217395</v>
      </c>
      <c r="Y54" s="92">
        <f t="shared" si="9"/>
        <v>1</v>
      </c>
      <c r="Z54" s="92">
        <f t="shared" si="9"/>
        <v>0.92307692307692313</v>
      </c>
      <c r="AA54" s="92">
        <f t="shared" si="9"/>
        <v>0.89795918367346939</v>
      </c>
    </row>
    <row r="55" spans="1:27" s="52" customFormat="1" x14ac:dyDescent="0.25">
      <c r="A55" s="52" t="s">
        <v>120</v>
      </c>
      <c r="E55" s="14"/>
      <c r="F55" s="14"/>
      <c r="G55" s="14"/>
      <c r="H55" s="14"/>
      <c r="I55" s="15">
        <v>2</v>
      </c>
      <c r="J55" s="15">
        <v>2</v>
      </c>
      <c r="K55" s="15">
        <v>1</v>
      </c>
      <c r="L55" s="15">
        <v>1</v>
      </c>
      <c r="M55" s="15">
        <v>1</v>
      </c>
      <c r="N55" s="15">
        <v>1</v>
      </c>
      <c r="O55" s="15">
        <v>2</v>
      </c>
      <c r="P55" s="15">
        <v>2</v>
      </c>
      <c r="Q55" s="15">
        <v>2</v>
      </c>
      <c r="R55" s="15">
        <v>2</v>
      </c>
      <c r="S55" s="86">
        <v>1</v>
      </c>
      <c r="T55" s="15">
        <v>1</v>
      </c>
      <c r="U55" s="87">
        <v>1</v>
      </c>
      <c r="V55" s="15">
        <v>1</v>
      </c>
      <c r="W55" s="15">
        <v>2</v>
      </c>
      <c r="X55" s="15">
        <v>2</v>
      </c>
      <c r="Y55" s="87">
        <v>1</v>
      </c>
      <c r="Z55" s="15">
        <v>1</v>
      </c>
      <c r="AA55" s="15">
        <v>13</v>
      </c>
    </row>
    <row r="56" spans="1:27" x14ac:dyDescent="0.25">
      <c r="I56" s="15">
        <f>SUM(I4:J52)/(49*I55)</f>
        <v>0.89795918367346939</v>
      </c>
      <c r="K56" s="15">
        <f t="shared" ref="K56:AA56" si="10">SUM(K4:L52)/(49*K55)</f>
        <v>0.93877551020408168</v>
      </c>
      <c r="M56" s="15">
        <f t="shared" si="10"/>
        <v>0.93877551020408168</v>
      </c>
      <c r="O56" s="15">
        <f t="shared" si="10"/>
        <v>0.87755102040816324</v>
      </c>
      <c r="Q56" s="15">
        <f t="shared" si="10"/>
        <v>0.89795918367346939</v>
      </c>
      <c r="S56" s="15">
        <f t="shared" si="10"/>
        <v>0.89795918367346939</v>
      </c>
      <c r="U56" s="15">
        <f t="shared" si="10"/>
        <v>0.89795918367346939</v>
      </c>
      <c r="W56" s="15">
        <f t="shared" si="10"/>
        <v>0.83673469387755106</v>
      </c>
      <c r="Y56" s="15">
        <f t="shared" si="10"/>
        <v>0.97959183673469385</v>
      </c>
      <c r="AA56" s="15">
        <f t="shared" si="10"/>
        <v>0.89795918367346939</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allowBlank="1" showErrorMessage="1" sqref="E4:G52 A4"/>
    <dataValidation operator="lessThanOrEqual" allowBlank="1" showInputMessage="1" showErrorMessage="1" sqref="H4:H52"/>
    <dataValidation type="list" allowBlank="1" showInputMessage="1" showErrorMessage="1" sqref="I4:J52 W4:X52 O4:R52">
      <formula1>балл2</formula1>
    </dataValidation>
    <dataValidation type="list" allowBlank="1" showInputMessage="1" showErrorMessage="1" sqref="K4:N52 Y4:Z52 S4:V52">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1:AE80"/>
  <sheetViews>
    <sheetView showGridLines="0" topLeftCell="C67" zoomScale="80" zoomScaleNormal="80" workbookViewId="0">
      <selection activeCell="C80" sqref="A80:XFD80"/>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1"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1"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1"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1" ht="30" customHeight="1" x14ac:dyDescent="0.25">
      <c r="A4" s="4" t="s">
        <v>17</v>
      </c>
      <c r="B4" s="12" t="s">
        <v>66</v>
      </c>
      <c r="C4" s="6">
        <f>VLOOKUP(B4,[31]Списки!$C$1:$E$40,2,FALSE)</f>
        <v>11643</v>
      </c>
      <c r="D4" s="6" t="str">
        <f>VLOOKUP(B4,[31]Списки!$C$1:$E$40,3,FALSE)</f>
        <v>СОШ</v>
      </c>
      <c r="E4" s="7" t="s">
        <v>23</v>
      </c>
      <c r="F4" s="8">
        <v>79</v>
      </c>
      <c r="G4" s="8">
        <v>73</v>
      </c>
      <c r="H4" s="8">
        <f>C4*1000+1</f>
        <v>11643001</v>
      </c>
      <c r="I4" s="9"/>
      <c r="J4" s="9">
        <v>2</v>
      </c>
      <c r="K4" s="10"/>
      <c r="L4" s="10">
        <v>1</v>
      </c>
      <c r="M4" s="9"/>
      <c r="N4" s="9">
        <v>0</v>
      </c>
      <c r="O4" s="10"/>
      <c r="P4" s="10">
        <v>1</v>
      </c>
      <c r="Q4" s="9"/>
      <c r="R4" s="9">
        <v>2</v>
      </c>
      <c r="S4" s="10"/>
      <c r="T4" s="10">
        <v>1</v>
      </c>
      <c r="U4" s="9"/>
      <c r="V4" s="9">
        <v>0</v>
      </c>
      <c r="W4" s="10">
        <v>1</v>
      </c>
      <c r="X4" s="10"/>
      <c r="Y4" s="9">
        <v>1</v>
      </c>
      <c r="Z4" s="9"/>
      <c r="AA4" s="11">
        <f t="shared" ref="AA4:AA29" si="0">IF(COUNTBLANK(I4:Z4)&lt;=9,SUM(I4:Z4),"Не писал")</f>
        <v>9</v>
      </c>
      <c r="AC4" s="58" t="s">
        <v>81</v>
      </c>
      <c r="AD4" s="58" t="s">
        <v>150</v>
      </c>
      <c r="AE4" s="58" t="s">
        <v>106</v>
      </c>
    </row>
    <row r="5" spans="1:31" ht="30" customHeight="1" x14ac:dyDescent="0.25">
      <c r="A5" s="4" t="str">
        <f>A4</f>
        <v>Московский</v>
      </c>
      <c r="B5" s="12" t="str">
        <f t="shared" ref="B5:G20" si="1">B4</f>
        <v>ГБОУ СОШ №643</v>
      </c>
      <c r="C5" s="6">
        <f t="shared" si="1"/>
        <v>11643</v>
      </c>
      <c r="D5" s="6" t="str">
        <f t="shared" si="1"/>
        <v>СОШ</v>
      </c>
      <c r="E5" s="8" t="str">
        <f t="shared" si="1"/>
        <v>3а</v>
      </c>
      <c r="F5" s="8">
        <f t="shared" si="1"/>
        <v>79</v>
      </c>
      <c r="G5" s="8">
        <f t="shared" si="1"/>
        <v>73</v>
      </c>
      <c r="H5" s="8">
        <f>H4+1</f>
        <v>11643002</v>
      </c>
      <c r="I5" s="9"/>
      <c r="J5" s="9">
        <v>0</v>
      </c>
      <c r="K5" s="10">
        <v>0</v>
      </c>
      <c r="L5" s="10"/>
      <c r="M5" s="9"/>
      <c r="N5" s="9">
        <v>0</v>
      </c>
      <c r="O5" s="10"/>
      <c r="P5" s="10">
        <v>0</v>
      </c>
      <c r="Q5" s="9"/>
      <c r="R5" s="9">
        <v>0</v>
      </c>
      <c r="S5" s="10"/>
      <c r="T5" s="10">
        <v>0</v>
      </c>
      <c r="U5" s="9"/>
      <c r="V5" s="9">
        <v>1</v>
      </c>
      <c r="W5" s="10">
        <v>1</v>
      </c>
      <c r="X5" s="10"/>
      <c r="Y5" s="9">
        <v>1</v>
      </c>
      <c r="Z5" s="9"/>
      <c r="AA5" s="11">
        <f t="shared" si="0"/>
        <v>3</v>
      </c>
      <c r="AC5" s="83">
        <v>0</v>
      </c>
      <c r="AD5" s="83">
        <f>COUNTIF(AA$4:AA$76,AC5)</f>
        <v>0</v>
      </c>
      <c r="AE5" s="125">
        <f>AD5/$AD$19</f>
        <v>0</v>
      </c>
    </row>
    <row r="6" spans="1:31" ht="30" customHeight="1" x14ac:dyDescent="0.25">
      <c r="A6" s="4" t="str">
        <f t="shared" ref="A6:G21" si="2">A5</f>
        <v>Московский</v>
      </c>
      <c r="B6" s="12" t="str">
        <f t="shared" si="1"/>
        <v>ГБОУ СОШ №643</v>
      </c>
      <c r="C6" s="6">
        <f t="shared" si="1"/>
        <v>11643</v>
      </c>
      <c r="D6" s="6" t="str">
        <f t="shared" si="1"/>
        <v>СОШ</v>
      </c>
      <c r="E6" s="8" t="str">
        <f t="shared" si="1"/>
        <v>3а</v>
      </c>
      <c r="F6" s="8">
        <f t="shared" si="1"/>
        <v>79</v>
      </c>
      <c r="G6" s="8">
        <f t="shared" si="1"/>
        <v>73</v>
      </c>
      <c r="H6" s="8">
        <f t="shared" ref="H6:H69" si="3">H5+1</f>
        <v>11643003</v>
      </c>
      <c r="I6" s="9">
        <v>2</v>
      </c>
      <c r="J6" s="9"/>
      <c r="K6" s="10"/>
      <c r="L6" s="10">
        <v>1</v>
      </c>
      <c r="M6" s="9"/>
      <c r="N6" s="9">
        <v>1</v>
      </c>
      <c r="O6" s="10">
        <v>1</v>
      </c>
      <c r="P6" s="10"/>
      <c r="Q6" s="9">
        <v>2</v>
      </c>
      <c r="R6" s="9"/>
      <c r="S6" s="10">
        <v>1</v>
      </c>
      <c r="T6" s="10"/>
      <c r="U6" s="9"/>
      <c r="V6" s="9">
        <v>0</v>
      </c>
      <c r="W6" s="10">
        <v>2</v>
      </c>
      <c r="X6" s="10"/>
      <c r="Y6" s="9">
        <v>1</v>
      </c>
      <c r="Z6" s="9"/>
      <c r="AA6" s="11">
        <f t="shared" si="0"/>
        <v>11</v>
      </c>
      <c r="AC6" s="83">
        <v>1</v>
      </c>
      <c r="AD6" s="83">
        <f t="shared" ref="AD6:AD18" si="4">COUNTIF(AA$4:AA$76,AC6)</f>
        <v>0</v>
      </c>
      <c r="AE6" s="125">
        <f t="shared" ref="AE6:AE18" si="5">AD6/$AD$19</f>
        <v>0</v>
      </c>
    </row>
    <row r="7" spans="1:31" ht="30" customHeight="1" x14ac:dyDescent="0.25">
      <c r="A7" s="4" t="str">
        <f t="shared" si="2"/>
        <v>Московский</v>
      </c>
      <c r="B7" s="12" t="str">
        <f t="shared" si="1"/>
        <v>ГБОУ СОШ №643</v>
      </c>
      <c r="C7" s="6">
        <f t="shared" si="1"/>
        <v>11643</v>
      </c>
      <c r="D7" s="6" t="str">
        <f t="shared" si="1"/>
        <v>СОШ</v>
      </c>
      <c r="E7" s="8" t="str">
        <f t="shared" si="1"/>
        <v>3а</v>
      </c>
      <c r="F7" s="8">
        <f t="shared" si="1"/>
        <v>79</v>
      </c>
      <c r="G7" s="8">
        <f t="shared" si="1"/>
        <v>73</v>
      </c>
      <c r="H7" s="8">
        <f t="shared" si="3"/>
        <v>11643004</v>
      </c>
      <c r="I7" s="9"/>
      <c r="J7" s="9">
        <v>2</v>
      </c>
      <c r="K7" s="10">
        <v>1</v>
      </c>
      <c r="L7" s="10"/>
      <c r="M7" s="9">
        <v>1</v>
      </c>
      <c r="N7" s="9"/>
      <c r="O7" s="10">
        <v>2</v>
      </c>
      <c r="P7" s="10"/>
      <c r="Q7" s="9"/>
      <c r="R7" s="9">
        <v>2</v>
      </c>
      <c r="S7" s="10">
        <v>1</v>
      </c>
      <c r="T7" s="10"/>
      <c r="U7" s="9"/>
      <c r="V7" s="9">
        <v>1</v>
      </c>
      <c r="W7" s="10">
        <v>0</v>
      </c>
      <c r="X7" s="10"/>
      <c r="Y7" s="9">
        <v>1</v>
      </c>
      <c r="Z7" s="9"/>
      <c r="AA7" s="11">
        <f t="shared" si="0"/>
        <v>11</v>
      </c>
      <c r="AC7" s="83">
        <v>2</v>
      </c>
      <c r="AD7" s="83">
        <f t="shared" si="4"/>
        <v>0</v>
      </c>
      <c r="AE7" s="125">
        <f t="shared" si="5"/>
        <v>0</v>
      </c>
    </row>
    <row r="8" spans="1:31" ht="30" customHeight="1" x14ac:dyDescent="0.25">
      <c r="A8" s="4" t="str">
        <f t="shared" si="2"/>
        <v>Московский</v>
      </c>
      <c r="B8" s="12" t="str">
        <f t="shared" si="1"/>
        <v>ГБОУ СОШ №643</v>
      </c>
      <c r="C8" s="6">
        <f t="shared" si="1"/>
        <v>11643</v>
      </c>
      <c r="D8" s="6" t="str">
        <f t="shared" si="1"/>
        <v>СОШ</v>
      </c>
      <c r="E8" s="8" t="str">
        <f t="shared" si="1"/>
        <v>3а</v>
      </c>
      <c r="F8" s="8">
        <f t="shared" si="1"/>
        <v>79</v>
      </c>
      <c r="G8" s="8">
        <f t="shared" si="1"/>
        <v>73</v>
      </c>
      <c r="H8" s="8">
        <f t="shared" si="3"/>
        <v>11643005</v>
      </c>
      <c r="I8" s="9">
        <v>2</v>
      </c>
      <c r="J8" s="9"/>
      <c r="K8" s="10">
        <v>1</v>
      </c>
      <c r="L8" s="10"/>
      <c r="M8" s="9">
        <v>1</v>
      </c>
      <c r="N8" s="9"/>
      <c r="O8" s="10"/>
      <c r="P8" s="10">
        <v>1</v>
      </c>
      <c r="Q8" s="9">
        <v>1</v>
      </c>
      <c r="R8" s="9"/>
      <c r="S8" s="10">
        <v>1</v>
      </c>
      <c r="T8" s="10"/>
      <c r="U8" s="9"/>
      <c r="V8" s="9">
        <v>1</v>
      </c>
      <c r="W8" s="10">
        <v>2</v>
      </c>
      <c r="X8" s="10"/>
      <c r="Y8" s="9"/>
      <c r="Z8" s="9">
        <v>0</v>
      </c>
      <c r="AA8" s="11">
        <f t="shared" si="0"/>
        <v>10</v>
      </c>
      <c r="AC8" s="83">
        <v>3</v>
      </c>
      <c r="AD8" s="83">
        <f t="shared" si="4"/>
        <v>2</v>
      </c>
      <c r="AE8" s="125">
        <f t="shared" si="5"/>
        <v>2.7397260273972601E-2</v>
      </c>
    </row>
    <row r="9" spans="1:31" ht="30" customHeight="1" x14ac:dyDescent="0.25">
      <c r="A9" s="4" t="str">
        <f t="shared" si="2"/>
        <v>Московский</v>
      </c>
      <c r="B9" s="12" t="str">
        <f t="shared" si="1"/>
        <v>ГБОУ СОШ №643</v>
      </c>
      <c r="C9" s="6">
        <f t="shared" si="1"/>
        <v>11643</v>
      </c>
      <c r="D9" s="6" t="str">
        <f t="shared" si="1"/>
        <v>СОШ</v>
      </c>
      <c r="E9" s="8" t="str">
        <f t="shared" si="1"/>
        <v>3а</v>
      </c>
      <c r="F9" s="8">
        <f t="shared" si="1"/>
        <v>79</v>
      </c>
      <c r="G9" s="8">
        <f t="shared" si="1"/>
        <v>73</v>
      </c>
      <c r="H9" s="8">
        <f t="shared" si="3"/>
        <v>11643006</v>
      </c>
      <c r="I9" s="9"/>
      <c r="J9" s="9">
        <v>2</v>
      </c>
      <c r="K9" s="10">
        <v>1</v>
      </c>
      <c r="L9" s="10"/>
      <c r="M9" s="9">
        <v>1</v>
      </c>
      <c r="N9" s="9"/>
      <c r="O9" s="10"/>
      <c r="P9" s="10">
        <v>2</v>
      </c>
      <c r="Q9" s="9"/>
      <c r="R9" s="9">
        <v>2</v>
      </c>
      <c r="S9" s="10">
        <v>1</v>
      </c>
      <c r="T9" s="10"/>
      <c r="U9" s="9"/>
      <c r="V9" s="9">
        <v>1</v>
      </c>
      <c r="W9" s="10">
        <v>2</v>
      </c>
      <c r="X9" s="10"/>
      <c r="Y9" s="9"/>
      <c r="Z9" s="9">
        <v>1</v>
      </c>
      <c r="AA9" s="11">
        <f t="shared" si="0"/>
        <v>13</v>
      </c>
      <c r="AC9" s="83">
        <v>4</v>
      </c>
      <c r="AD9" s="83">
        <f t="shared" si="4"/>
        <v>1</v>
      </c>
      <c r="AE9" s="125">
        <f t="shared" si="5"/>
        <v>1.3698630136986301E-2</v>
      </c>
    </row>
    <row r="10" spans="1:31" ht="30" customHeight="1" x14ac:dyDescent="0.25">
      <c r="A10" s="4" t="str">
        <f t="shared" si="2"/>
        <v>Московский</v>
      </c>
      <c r="B10" s="12" t="str">
        <f t="shared" si="1"/>
        <v>ГБОУ СОШ №643</v>
      </c>
      <c r="C10" s="6">
        <f t="shared" si="1"/>
        <v>11643</v>
      </c>
      <c r="D10" s="6" t="str">
        <f t="shared" si="1"/>
        <v>СОШ</v>
      </c>
      <c r="E10" s="8" t="str">
        <f t="shared" si="1"/>
        <v>3а</v>
      </c>
      <c r="F10" s="8">
        <f t="shared" si="1"/>
        <v>79</v>
      </c>
      <c r="G10" s="8">
        <f t="shared" si="1"/>
        <v>73</v>
      </c>
      <c r="H10" s="8">
        <f t="shared" si="3"/>
        <v>11643007</v>
      </c>
      <c r="I10" s="9"/>
      <c r="J10" s="9">
        <v>0</v>
      </c>
      <c r="K10" s="10">
        <v>1</v>
      </c>
      <c r="L10" s="10"/>
      <c r="M10" s="9">
        <v>1</v>
      </c>
      <c r="N10" s="9"/>
      <c r="O10" s="10"/>
      <c r="P10" s="10">
        <v>1</v>
      </c>
      <c r="Q10" s="9">
        <v>2</v>
      </c>
      <c r="R10" s="9"/>
      <c r="S10" s="10">
        <v>1</v>
      </c>
      <c r="T10" s="10"/>
      <c r="U10" s="9">
        <v>1</v>
      </c>
      <c r="V10" s="9"/>
      <c r="W10" s="10">
        <v>2</v>
      </c>
      <c r="X10" s="10"/>
      <c r="Y10" s="9">
        <v>0</v>
      </c>
      <c r="Z10" s="9"/>
      <c r="AA10" s="11">
        <f t="shared" si="0"/>
        <v>9</v>
      </c>
      <c r="AC10" s="83">
        <v>5</v>
      </c>
      <c r="AD10" s="83">
        <f t="shared" si="4"/>
        <v>1</v>
      </c>
      <c r="AE10" s="125">
        <f t="shared" si="5"/>
        <v>1.3698630136986301E-2</v>
      </c>
    </row>
    <row r="11" spans="1:31" ht="30" customHeight="1" x14ac:dyDescent="0.25">
      <c r="A11" s="4" t="str">
        <f t="shared" si="2"/>
        <v>Московский</v>
      </c>
      <c r="B11" s="12" t="str">
        <f t="shared" si="1"/>
        <v>ГБОУ СОШ №643</v>
      </c>
      <c r="C11" s="6">
        <f t="shared" si="1"/>
        <v>11643</v>
      </c>
      <c r="D11" s="6" t="str">
        <f t="shared" si="1"/>
        <v>СОШ</v>
      </c>
      <c r="E11" s="8" t="str">
        <f t="shared" si="1"/>
        <v>3а</v>
      </c>
      <c r="F11" s="8">
        <f t="shared" si="1"/>
        <v>79</v>
      </c>
      <c r="G11" s="8">
        <f t="shared" si="1"/>
        <v>73</v>
      </c>
      <c r="H11" s="8">
        <f t="shared" si="3"/>
        <v>11643008</v>
      </c>
      <c r="I11" s="9">
        <v>0</v>
      </c>
      <c r="J11" s="9"/>
      <c r="K11" s="10"/>
      <c r="L11" s="10">
        <v>1</v>
      </c>
      <c r="M11" s="9">
        <v>1</v>
      </c>
      <c r="N11" s="9"/>
      <c r="O11" s="10">
        <v>1</v>
      </c>
      <c r="P11" s="10"/>
      <c r="Q11" s="9">
        <v>1</v>
      </c>
      <c r="R11" s="9"/>
      <c r="S11" s="10">
        <v>0</v>
      </c>
      <c r="T11" s="10"/>
      <c r="U11" s="9"/>
      <c r="V11" s="9">
        <v>0</v>
      </c>
      <c r="W11" s="10"/>
      <c r="X11" s="10">
        <v>1</v>
      </c>
      <c r="Y11" s="9"/>
      <c r="Z11" s="9">
        <v>1</v>
      </c>
      <c r="AA11" s="11">
        <f t="shared" si="0"/>
        <v>6</v>
      </c>
      <c r="AC11" s="83">
        <v>6</v>
      </c>
      <c r="AD11" s="83">
        <f t="shared" si="4"/>
        <v>4</v>
      </c>
      <c r="AE11" s="125">
        <f t="shared" si="5"/>
        <v>5.4794520547945202E-2</v>
      </c>
    </row>
    <row r="12" spans="1:31" ht="30" customHeight="1" x14ac:dyDescent="0.25">
      <c r="A12" s="4" t="str">
        <f t="shared" si="2"/>
        <v>Московский</v>
      </c>
      <c r="B12" s="12" t="str">
        <f t="shared" si="1"/>
        <v>ГБОУ СОШ №643</v>
      </c>
      <c r="C12" s="6">
        <f t="shared" si="1"/>
        <v>11643</v>
      </c>
      <c r="D12" s="6" t="str">
        <f t="shared" si="1"/>
        <v>СОШ</v>
      </c>
      <c r="E12" s="8" t="str">
        <f t="shared" si="1"/>
        <v>3а</v>
      </c>
      <c r="F12" s="8">
        <f t="shared" si="1"/>
        <v>79</v>
      </c>
      <c r="G12" s="8">
        <f t="shared" si="1"/>
        <v>73</v>
      </c>
      <c r="H12" s="8">
        <f t="shared" si="3"/>
        <v>11643009</v>
      </c>
      <c r="I12" s="9"/>
      <c r="J12" s="9">
        <v>2</v>
      </c>
      <c r="K12" s="10"/>
      <c r="L12" s="10">
        <v>1</v>
      </c>
      <c r="M12" s="9">
        <v>1</v>
      </c>
      <c r="N12" s="9"/>
      <c r="O12" s="10">
        <v>1</v>
      </c>
      <c r="P12" s="10"/>
      <c r="Q12" s="9">
        <v>2</v>
      </c>
      <c r="R12" s="9"/>
      <c r="S12" s="10">
        <v>0</v>
      </c>
      <c r="T12" s="10"/>
      <c r="U12" s="9">
        <v>1</v>
      </c>
      <c r="V12" s="9"/>
      <c r="W12" s="10">
        <v>1</v>
      </c>
      <c r="X12" s="10"/>
      <c r="Y12" s="9"/>
      <c r="Z12" s="9">
        <v>0</v>
      </c>
      <c r="AA12" s="11">
        <f t="shared" si="0"/>
        <v>9</v>
      </c>
      <c r="AC12" s="83">
        <v>7</v>
      </c>
      <c r="AD12" s="83">
        <f t="shared" si="4"/>
        <v>10</v>
      </c>
      <c r="AE12" s="125">
        <f t="shared" si="5"/>
        <v>0.13698630136986301</v>
      </c>
    </row>
    <row r="13" spans="1:31" ht="30" customHeight="1" x14ac:dyDescent="0.25">
      <c r="A13" s="4" t="str">
        <f t="shared" si="2"/>
        <v>Московский</v>
      </c>
      <c r="B13" s="12" t="str">
        <f t="shared" si="1"/>
        <v>ГБОУ СОШ №643</v>
      </c>
      <c r="C13" s="6">
        <f t="shared" si="1"/>
        <v>11643</v>
      </c>
      <c r="D13" s="6" t="str">
        <f t="shared" si="1"/>
        <v>СОШ</v>
      </c>
      <c r="E13" s="8" t="str">
        <f t="shared" si="1"/>
        <v>3а</v>
      </c>
      <c r="F13" s="8">
        <f t="shared" si="1"/>
        <v>79</v>
      </c>
      <c r="G13" s="8">
        <f t="shared" si="1"/>
        <v>73</v>
      </c>
      <c r="H13" s="8">
        <f t="shared" si="3"/>
        <v>11643010</v>
      </c>
      <c r="I13" s="9"/>
      <c r="J13" s="9">
        <v>2</v>
      </c>
      <c r="K13" s="10">
        <v>1</v>
      </c>
      <c r="L13" s="10"/>
      <c r="M13" s="9">
        <v>1</v>
      </c>
      <c r="N13" s="9"/>
      <c r="O13" s="10">
        <v>0</v>
      </c>
      <c r="P13" s="10"/>
      <c r="Q13" s="9">
        <v>2</v>
      </c>
      <c r="R13" s="9"/>
      <c r="S13" s="10">
        <v>1</v>
      </c>
      <c r="T13" s="10"/>
      <c r="U13" s="9"/>
      <c r="V13" s="9">
        <v>1</v>
      </c>
      <c r="W13" s="10">
        <v>2</v>
      </c>
      <c r="X13" s="10"/>
      <c r="Y13" s="9">
        <v>1</v>
      </c>
      <c r="Z13" s="9"/>
      <c r="AA13" s="11">
        <f t="shared" si="0"/>
        <v>11</v>
      </c>
      <c r="AC13" s="83">
        <v>8</v>
      </c>
      <c r="AD13" s="83">
        <f t="shared" si="4"/>
        <v>11</v>
      </c>
      <c r="AE13" s="125">
        <f t="shared" si="5"/>
        <v>0.15068493150684931</v>
      </c>
    </row>
    <row r="14" spans="1:31" ht="30" customHeight="1" x14ac:dyDescent="0.25">
      <c r="A14" s="4" t="str">
        <f t="shared" si="2"/>
        <v>Московский</v>
      </c>
      <c r="B14" s="12" t="str">
        <f t="shared" si="1"/>
        <v>ГБОУ СОШ №643</v>
      </c>
      <c r="C14" s="6">
        <f t="shared" si="1"/>
        <v>11643</v>
      </c>
      <c r="D14" s="6" t="str">
        <f t="shared" si="1"/>
        <v>СОШ</v>
      </c>
      <c r="E14" s="8" t="str">
        <f t="shared" si="1"/>
        <v>3а</v>
      </c>
      <c r="F14" s="8">
        <f t="shared" si="1"/>
        <v>79</v>
      </c>
      <c r="G14" s="8">
        <f t="shared" si="1"/>
        <v>73</v>
      </c>
      <c r="H14" s="8">
        <f t="shared" si="3"/>
        <v>11643011</v>
      </c>
      <c r="I14" s="9"/>
      <c r="J14" s="9">
        <v>2</v>
      </c>
      <c r="K14" s="10">
        <v>0</v>
      </c>
      <c r="L14" s="10"/>
      <c r="M14" s="9"/>
      <c r="N14" s="9">
        <v>0</v>
      </c>
      <c r="O14" s="10"/>
      <c r="P14" s="10">
        <v>2</v>
      </c>
      <c r="Q14" s="9">
        <v>1</v>
      </c>
      <c r="R14" s="9"/>
      <c r="S14" s="10">
        <v>1</v>
      </c>
      <c r="T14" s="10"/>
      <c r="U14" s="9">
        <v>0</v>
      </c>
      <c r="V14" s="9"/>
      <c r="W14" s="10">
        <v>0</v>
      </c>
      <c r="X14" s="10"/>
      <c r="Y14" s="9">
        <v>1</v>
      </c>
      <c r="Z14" s="9"/>
      <c r="AA14" s="11">
        <f t="shared" si="0"/>
        <v>7</v>
      </c>
      <c r="AC14" s="83">
        <v>9</v>
      </c>
      <c r="AD14" s="83">
        <f t="shared" si="4"/>
        <v>9</v>
      </c>
      <c r="AE14" s="125">
        <f t="shared" si="5"/>
        <v>0.12328767123287671</v>
      </c>
    </row>
    <row r="15" spans="1:31" ht="30" customHeight="1" x14ac:dyDescent="0.25">
      <c r="A15" s="4" t="str">
        <f t="shared" si="2"/>
        <v>Московский</v>
      </c>
      <c r="B15" s="12" t="str">
        <f t="shared" si="1"/>
        <v>ГБОУ СОШ №643</v>
      </c>
      <c r="C15" s="6">
        <f t="shared" si="1"/>
        <v>11643</v>
      </c>
      <c r="D15" s="6" t="str">
        <f t="shared" si="1"/>
        <v>СОШ</v>
      </c>
      <c r="E15" s="8" t="str">
        <f t="shared" si="1"/>
        <v>3а</v>
      </c>
      <c r="F15" s="8">
        <f t="shared" si="1"/>
        <v>79</v>
      </c>
      <c r="G15" s="8">
        <f t="shared" si="1"/>
        <v>73</v>
      </c>
      <c r="H15" s="8">
        <f t="shared" si="3"/>
        <v>11643012</v>
      </c>
      <c r="I15" s="9">
        <v>2</v>
      </c>
      <c r="J15" s="9"/>
      <c r="K15" s="10">
        <v>1</v>
      </c>
      <c r="L15" s="10"/>
      <c r="M15" s="9">
        <v>1</v>
      </c>
      <c r="N15" s="9"/>
      <c r="O15" s="10">
        <v>2</v>
      </c>
      <c r="P15" s="10"/>
      <c r="Q15" s="9"/>
      <c r="R15" s="9">
        <v>1</v>
      </c>
      <c r="S15" s="10">
        <v>1</v>
      </c>
      <c r="T15" s="10"/>
      <c r="U15" s="9">
        <v>0</v>
      </c>
      <c r="V15" s="9"/>
      <c r="W15" s="10"/>
      <c r="X15" s="10">
        <v>2</v>
      </c>
      <c r="Y15" s="9">
        <v>1</v>
      </c>
      <c r="Z15" s="9"/>
      <c r="AA15" s="11">
        <f t="shared" si="0"/>
        <v>11</v>
      </c>
      <c r="AC15" s="83">
        <v>10</v>
      </c>
      <c r="AD15" s="83">
        <f t="shared" si="4"/>
        <v>7</v>
      </c>
      <c r="AE15" s="125">
        <f t="shared" si="5"/>
        <v>9.5890410958904104E-2</v>
      </c>
    </row>
    <row r="16" spans="1:31" ht="30" customHeight="1" x14ac:dyDescent="0.25">
      <c r="A16" s="4" t="str">
        <f t="shared" si="2"/>
        <v>Московский</v>
      </c>
      <c r="B16" s="12" t="str">
        <f t="shared" si="1"/>
        <v>ГБОУ СОШ №643</v>
      </c>
      <c r="C16" s="6">
        <f t="shared" si="1"/>
        <v>11643</v>
      </c>
      <c r="D16" s="6" t="str">
        <f t="shared" si="1"/>
        <v>СОШ</v>
      </c>
      <c r="E16" s="8" t="str">
        <f t="shared" si="1"/>
        <v>3а</v>
      </c>
      <c r="F16" s="8">
        <f t="shared" si="1"/>
        <v>79</v>
      </c>
      <c r="G16" s="8">
        <f t="shared" si="1"/>
        <v>73</v>
      </c>
      <c r="H16" s="8">
        <f t="shared" si="3"/>
        <v>11643013</v>
      </c>
      <c r="I16" s="9">
        <v>2</v>
      </c>
      <c r="J16" s="9"/>
      <c r="K16" s="10">
        <v>1</v>
      </c>
      <c r="L16" s="10"/>
      <c r="M16" s="9">
        <v>1</v>
      </c>
      <c r="N16" s="9"/>
      <c r="O16" s="10">
        <v>2</v>
      </c>
      <c r="P16" s="10"/>
      <c r="Q16" s="9">
        <v>2</v>
      </c>
      <c r="R16" s="9"/>
      <c r="S16" s="10">
        <v>0</v>
      </c>
      <c r="T16" s="10"/>
      <c r="U16" s="9">
        <v>0</v>
      </c>
      <c r="V16" s="9"/>
      <c r="W16" s="10">
        <v>2</v>
      </c>
      <c r="X16" s="10"/>
      <c r="Y16" s="9">
        <v>1</v>
      </c>
      <c r="Z16" s="9"/>
      <c r="AA16" s="11">
        <f t="shared" si="0"/>
        <v>11</v>
      </c>
      <c r="AC16" s="83">
        <v>11</v>
      </c>
      <c r="AD16" s="83">
        <f t="shared" si="4"/>
        <v>13</v>
      </c>
      <c r="AE16" s="125">
        <f t="shared" si="5"/>
        <v>0.17808219178082191</v>
      </c>
    </row>
    <row r="17" spans="1:31" ht="30" customHeight="1" x14ac:dyDescent="0.25">
      <c r="A17" s="4" t="str">
        <f t="shared" si="2"/>
        <v>Московский</v>
      </c>
      <c r="B17" s="12" t="str">
        <f t="shared" si="1"/>
        <v>ГБОУ СОШ №643</v>
      </c>
      <c r="C17" s="6">
        <f t="shared" si="1"/>
        <v>11643</v>
      </c>
      <c r="D17" s="6" t="str">
        <f t="shared" si="1"/>
        <v>СОШ</v>
      </c>
      <c r="E17" s="8" t="str">
        <f t="shared" si="1"/>
        <v>3а</v>
      </c>
      <c r="F17" s="8">
        <f t="shared" si="1"/>
        <v>79</v>
      </c>
      <c r="G17" s="8">
        <f t="shared" si="1"/>
        <v>73</v>
      </c>
      <c r="H17" s="8">
        <f t="shared" si="3"/>
        <v>11643014</v>
      </c>
      <c r="I17" s="9"/>
      <c r="J17" s="9">
        <v>2</v>
      </c>
      <c r="K17" s="10"/>
      <c r="L17" s="10">
        <v>1</v>
      </c>
      <c r="M17" s="9">
        <v>1</v>
      </c>
      <c r="N17" s="9"/>
      <c r="O17" s="10">
        <v>2</v>
      </c>
      <c r="P17" s="10"/>
      <c r="Q17" s="9"/>
      <c r="R17" s="9">
        <v>1</v>
      </c>
      <c r="S17" s="10"/>
      <c r="T17" s="10">
        <v>1</v>
      </c>
      <c r="U17" s="9">
        <v>1</v>
      </c>
      <c r="V17" s="9"/>
      <c r="W17" s="10">
        <v>2</v>
      </c>
      <c r="X17" s="10"/>
      <c r="Y17" s="9"/>
      <c r="Z17" s="9">
        <v>1</v>
      </c>
      <c r="AA17" s="11">
        <f t="shared" si="0"/>
        <v>12</v>
      </c>
      <c r="AC17" s="83">
        <v>12</v>
      </c>
      <c r="AD17" s="83">
        <f t="shared" si="4"/>
        <v>7</v>
      </c>
      <c r="AE17" s="125">
        <f t="shared" si="5"/>
        <v>9.5890410958904104E-2</v>
      </c>
    </row>
    <row r="18" spans="1:31" ht="30" customHeight="1" x14ac:dyDescent="0.25">
      <c r="A18" s="4" t="str">
        <f t="shared" si="2"/>
        <v>Московский</v>
      </c>
      <c r="B18" s="12" t="str">
        <f t="shared" si="1"/>
        <v>ГБОУ СОШ №643</v>
      </c>
      <c r="C18" s="6">
        <f t="shared" si="1"/>
        <v>11643</v>
      </c>
      <c r="D18" s="6" t="str">
        <f t="shared" si="1"/>
        <v>СОШ</v>
      </c>
      <c r="E18" s="8" t="str">
        <f t="shared" si="1"/>
        <v>3а</v>
      </c>
      <c r="F18" s="8">
        <f t="shared" si="1"/>
        <v>79</v>
      </c>
      <c r="G18" s="8">
        <f t="shared" si="1"/>
        <v>73</v>
      </c>
      <c r="H18" s="8">
        <f t="shared" si="3"/>
        <v>11643015</v>
      </c>
      <c r="I18" s="9"/>
      <c r="J18" s="9">
        <v>2</v>
      </c>
      <c r="K18" s="10"/>
      <c r="L18" s="10">
        <v>1</v>
      </c>
      <c r="M18" s="9">
        <v>1</v>
      </c>
      <c r="N18" s="9"/>
      <c r="O18" s="10"/>
      <c r="P18" s="10">
        <v>2</v>
      </c>
      <c r="Q18" s="9"/>
      <c r="R18" s="9">
        <v>2</v>
      </c>
      <c r="S18" s="10">
        <v>1</v>
      </c>
      <c r="T18" s="10"/>
      <c r="U18" s="9"/>
      <c r="V18" s="9">
        <v>1</v>
      </c>
      <c r="W18" s="10">
        <v>2</v>
      </c>
      <c r="X18" s="10"/>
      <c r="Y18" s="9"/>
      <c r="Z18" s="9">
        <v>1</v>
      </c>
      <c r="AA18" s="11">
        <f t="shared" si="0"/>
        <v>13</v>
      </c>
      <c r="AC18" s="83">
        <v>13</v>
      </c>
      <c r="AD18" s="83">
        <f t="shared" si="4"/>
        <v>8</v>
      </c>
      <c r="AE18" s="125">
        <f t="shared" si="5"/>
        <v>0.1095890410958904</v>
      </c>
    </row>
    <row r="19" spans="1:31" ht="30" customHeight="1" x14ac:dyDescent="0.25">
      <c r="A19" s="4" t="str">
        <f t="shared" si="2"/>
        <v>Московский</v>
      </c>
      <c r="B19" s="12" t="str">
        <f t="shared" si="1"/>
        <v>ГБОУ СОШ №643</v>
      </c>
      <c r="C19" s="6">
        <f t="shared" si="1"/>
        <v>11643</v>
      </c>
      <c r="D19" s="6" t="str">
        <f t="shared" si="1"/>
        <v>СОШ</v>
      </c>
      <c r="E19" s="8" t="str">
        <f t="shared" si="1"/>
        <v>3а</v>
      </c>
      <c r="F19" s="8">
        <f t="shared" si="1"/>
        <v>79</v>
      </c>
      <c r="G19" s="8">
        <f t="shared" si="1"/>
        <v>73</v>
      </c>
      <c r="H19" s="8">
        <f t="shared" si="3"/>
        <v>11643016</v>
      </c>
      <c r="I19" s="9"/>
      <c r="J19" s="9">
        <v>2</v>
      </c>
      <c r="K19" s="10">
        <v>0</v>
      </c>
      <c r="L19" s="10"/>
      <c r="M19" s="9"/>
      <c r="N19" s="9">
        <v>1</v>
      </c>
      <c r="O19" s="10"/>
      <c r="P19" s="10">
        <v>1</v>
      </c>
      <c r="Q19" s="9">
        <v>2</v>
      </c>
      <c r="R19" s="9"/>
      <c r="S19" s="10"/>
      <c r="T19" s="10">
        <v>0</v>
      </c>
      <c r="U19" s="9">
        <v>1</v>
      </c>
      <c r="V19" s="9"/>
      <c r="W19" s="10">
        <v>0</v>
      </c>
      <c r="X19" s="10"/>
      <c r="Y19" s="9">
        <v>1</v>
      </c>
      <c r="Z19" s="9"/>
      <c r="AA19" s="11">
        <f t="shared" si="0"/>
        <v>8</v>
      </c>
      <c r="AC19" s="52"/>
      <c r="AD19" s="85">
        <f>SUM(AD5:AD18)</f>
        <v>73</v>
      </c>
      <c r="AE19" s="52"/>
    </row>
    <row r="20" spans="1:31" ht="30" customHeight="1" x14ac:dyDescent="0.25">
      <c r="A20" s="4" t="str">
        <f t="shared" si="2"/>
        <v>Московский</v>
      </c>
      <c r="B20" s="12" t="str">
        <f t="shared" si="1"/>
        <v>ГБОУ СОШ №643</v>
      </c>
      <c r="C20" s="6">
        <f t="shared" si="1"/>
        <v>11643</v>
      </c>
      <c r="D20" s="6" t="str">
        <f t="shared" si="1"/>
        <v>СОШ</v>
      </c>
      <c r="E20" s="8" t="str">
        <f t="shared" si="1"/>
        <v>3а</v>
      </c>
      <c r="F20" s="8">
        <f t="shared" si="1"/>
        <v>79</v>
      </c>
      <c r="G20" s="8">
        <f t="shared" si="1"/>
        <v>73</v>
      </c>
      <c r="H20" s="8">
        <f t="shared" si="3"/>
        <v>11643017</v>
      </c>
      <c r="I20" s="9"/>
      <c r="J20" s="9">
        <v>2</v>
      </c>
      <c r="K20" s="10"/>
      <c r="L20" s="10">
        <v>1</v>
      </c>
      <c r="M20" s="9">
        <v>1</v>
      </c>
      <c r="N20" s="9"/>
      <c r="O20" s="10"/>
      <c r="P20" s="10">
        <v>2</v>
      </c>
      <c r="Q20" s="9"/>
      <c r="R20" s="9">
        <v>2</v>
      </c>
      <c r="S20" s="10"/>
      <c r="T20" s="10">
        <v>1</v>
      </c>
      <c r="U20" s="9"/>
      <c r="V20" s="9">
        <v>1</v>
      </c>
      <c r="W20" s="10"/>
      <c r="X20" s="10">
        <v>0</v>
      </c>
      <c r="Y20" s="9">
        <v>1</v>
      </c>
      <c r="Z20" s="9"/>
      <c r="AA20" s="11">
        <f t="shared" si="0"/>
        <v>11</v>
      </c>
    </row>
    <row r="21" spans="1:31" ht="30" customHeight="1" x14ac:dyDescent="0.25">
      <c r="A21" s="4" t="str">
        <f t="shared" si="2"/>
        <v>Московский</v>
      </c>
      <c r="B21" s="12" t="str">
        <f t="shared" si="2"/>
        <v>ГБОУ СОШ №643</v>
      </c>
      <c r="C21" s="6">
        <f t="shared" si="2"/>
        <v>11643</v>
      </c>
      <c r="D21" s="6" t="str">
        <f t="shared" si="2"/>
        <v>СОШ</v>
      </c>
      <c r="E21" s="8" t="str">
        <f t="shared" si="2"/>
        <v>3а</v>
      </c>
      <c r="F21" s="8">
        <f t="shared" si="2"/>
        <v>79</v>
      </c>
      <c r="G21" s="8">
        <f t="shared" si="2"/>
        <v>73</v>
      </c>
      <c r="H21" s="8">
        <f t="shared" si="3"/>
        <v>11643018</v>
      </c>
      <c r="I21" s="9"/>
      <c r="J21" s="9">
        <v>2</v>
      </c>
      <c r="K21" s="10">
        <v>1</v>
      </c>
      <c r="L21" s="10"/>
      <c r="M21" s="9">
        <v>1</v>
      </c>
      <c r="N21" s="9"/>
      <c r="O21" s="10">
        <v>2</v>
      </c>
      <c r="P21" s="10"/>
      <c r="Q21" s="9"/>
      <c r="R21" s="9">
        <v>2</v>
      </c>
      <c r="S21" s="10">
        <v>1</v>
      </c>
      <c r="T21" s="10"/>
      <c r="U21" s="9"/>
      <c r="V21" s="9">
        <v>1</v>
      </c>
      <c r="W21" s="10"/>
      <c r="X21" s="10">
        <v>2</v>
      </c>
      <c r="Y21" s="9"/>
      <c r="Z21" s="9">
        <v>0</v>
      </c>
      <c r="AA21" s="11">
        <f t="shared" si="0"/>
        <v>12</v>
      </c>
    </row>
    <row r="22" spans="1:31" ht="30" customHeight="1" x14ac:dyDescent="0.25">
      <c r="A22" s="4" t="str">
        <f t="shared" ref="A22:G37" si="6">A21</f>
        <v>Московский</v>
      </c>
      <c r="B22" s="12" t="str">
        <f t="shared" si="6"/>
        <v>ГБОУ СОШ №643</v>
      </c>
      <c r="C22" s="6">
        <f t="shared" si="6"/>
        <v>11643</v>
      </c>
      <c r="D22" s="6" t="str">
        <f t="shared" si="6"/>
        <v>СОШ</v>
      </c>
      <c r="E22" s="8" t="str">
        <f t="shared" si="6"/>
        <v>3а</v>
      </c>
      <c r="F22" s="8">
        <f t="shared" si="6"/>
        <v>79</v>
      </c>
      <c r="G22" s="8">
        <f t="shared" si="6"/>
        <v>73</v>
      </c>
      <c r="H22" s="8">
        <f t="shared" si="3"/>
        <v>11643019</v>
      </c>
      <c r="I22" s="9"/>
      <c r="J22" s="9">
        <v>2</v>
      </c>
      <c r="K22" s="10">
        <v>1</v>
      </c>
      <c r="L22" s="10"/>
      <c r="M22" s="9"/>
      <c r="N22" s="9">
        <v>1</v>
      </c>
      <c r="O22" s="10">
        <v>2</v>
      </c>
      <c r="P22" s="10"/>
      <c r="Q22" s="9">
        <v>2</v>
      </c>
      <c r="R22" s="9"/>
      <c r="S22" s="10">
        <v>1</v>
      </c>
      <c r="T22" s="10"/>
      <c r="U22" s="9"/>
      <c r="V22" s="9">
        <v>1</v>
      </c>
      <c r="W22" s="10"/>
      <c r="X22" s="10">
        <v>1</v>
      </c>
      <c r="Y22" s="9">
        <v>1</v>
      </c>
      <c r="Z22" s="9"/>
      <c r="AA22" s="11">
        <f t="shared" si="0"/>
        <v>12</v>
      </c>
    </row>
    <row r="23" spans="1:31" ht="30" customHeight="1" x14ac:dyDescent="0.25">
      <c r="A23" s="4" t="str">
        <f t="shared" si="6"/>
        <v>Московский</v>
      </c>
      <c r="B23" s="12" t="str">
        <f t="shared" si="6"/>
        <v>ГБОУ СОШ №643</v>
      </c>
      <c r="C23" s="6">
        <f t="shared" si="6"/>
        <v>11643</v>
      </c>
      <c r="D23" s="6" t="str">
        <f t="shared" si="6"/>
        <v>СОШ</v>
      </c>
      <c r="E23" s="8" t="str">
        <f t="shared" si="6"/>
        <v>3а</v>
      </c>
      <c r="F23" s="8">
        <f t="shared" si="6"/>
        <v>79</v>
      </c>
      <c r="G23" s="8">
        <f t="shared" si="6"/>
        <v>73</v>
      </c>
      <c r="H23" s="8">
        <f t="shared" si="3"/>
        <v>11643020</v>
      </c>
      <c r="I23" s="9"/>
      <c r="J23" s="9">
        <v>2</v>
      </c>
      <c r="K23" s="10">
        <v>1</v>
      </c>
      <c r="L23" s="10"/>
      <c r="M23" s="9">
        <v>1</v>
      </c>
      <c r="N23" s="9"/>
      <c r="O23" s="10">
        <v>2</v>
      </c>
      <c r="P23" s="10"/>
      <c r="Q23" s="9">
        <v>2</v>
      </c>
      <c r="R23" s="9"/>
      <c r="S23" s="10">
        <v>1</v>
      </c>
      <c r="T23" s="10"/>
      <c r="U23" s="9">
        <v>0</v>
      </c>
      <c r="V23" s="9"/>
      <c r="W23" s="10">
        <v>1</v>
      </c>
      <c r="X23" s="10"/>
      <c r="Y23" s="9">
        <v>1</v>
      </c>
      <c r="Z23" s="9"/>
      <c r="AA23" s="11">
        <f t="shared" si="0"/>
        <v>11</v>
      </c>
    </row>
    <row r="24" spans="1:31" ht="30" customHeight="1" x14ac:dyDescent="0.25">
      <c r="A24" s="4" t="str">
        <f t="shared" si="6"/>
        <v>Московский</v>
      </c>
      <c r="B24" s="12" t="str">
        <f t="shared" si="6"/>
        <v>ГБОУ СОШ №643</v>
      </c>
      <c r="C24" s="6">
        <f t="shared" si="6"/>
        <v>11643</v>
      </c>
      <c r="D24" s="6" t="str">
        <f t="shared" si="6"/>
        <v>СОШ</v>
      </c>
      <c r="E24" s="8" t="str">
        <f t="shared" si="6"/>
        <v>3а</v>
      </c>
      <c r="F24" s="8">
        <f t="shared" si="6"/>
        <v>79</v>
      </c>
      <c r="G24" s="8">
        <f t="shared" si="6"/>
        <v>73</v>
      </c>
      <c r="H24" s="8">
        <f t="shared" si="3"/>
        <v>11643021</v>
      </c>
      <c r="I24" s="9"/>
      <c r="J24" s="9">
        <v>2</v>
      </c>
      <c r="K24" s="10">
        <v>1</v>
      </c>
      <c r="L24" s="10"/>
      <c r="M24" s="9">
        <v>1</v>
      </c>
      <c r="N24" s="9"/>
      <c r="O24" s="10"/>
      <c r="P24" s="10">
        <v>1</v>
      </c>
      <c r="Q24" s="9">
        <v>2</v>
      </c>
      <c r="R24" s="9"/>
      <c r="S24" s="10">
        <v>0</v>
      </c>
      <c r="T24" s="10"/>
      <c r="U24" s="9"/>
      <c r="V24" s="9">
        <v>1</v>
      </c>
      <c r="W24" s="10">
        <v>0</v>
      </c>
      <c r="X24" s="10"/>
      <c r="Y24" s="9"/>
      <c r="Z24" s="9">
        <v>1</v>
      </c>
      <c r="AA24" s="11">
        <f t="shared" si="0"/>
        <v>9</v>
      </c>
    </row>
    <row r="25" spans="1:31" ht="30" customHeight="1" x14ac:dyDescent="0.25">
      <c r="A25" s="4" t="str">
        <f t="shared" si="6"/>
        <v>Московский</v>
      </c>
      <c r="B25" s="12" t="str">
        <f t="shared" si="6"/>
        <v>ГБОУ СОШ №643</v>
      </c>
      <c r="C25" s="6">
        <f t="shared" si="6"/>
        <v>11643</v>
      </c>
      <c r="D25" s="6" t="str">
        <f t="shared" si="6"/>
        <v>СОШ</v>
      </c>
      <c r="E25" s="8" t="str">
        <f t="shared" si="6"/>
        <v>3а</v>
      </c>
      <c r="F25" s="8">
        <f t="shared" si="6"/>
        <v>79</v>
      </c>
      <c r="G25" s="8">
        <f t="shared" si="6"/>
        <v>73</v>
      </c>
      <c r="H25" s="8">
        <f t="shared" si="3"/>
        <v>11643022</v>
      </c>
      <c r="I25" s="9"/>
      <c r="J25" s="9">
        <v>2</v>
      </c>
      <c r="K25" s="10">
        <v>1</v>
      </c>
      <c r="L25" s="10"/>
      <c r="M25" s="9">
        <v>1</v>
      </c>
      <c r="N25" s="9"/>
      <c r="O25" s="10">
        <v>2</v>
      </c>
      <c r="P25" s="10"/>
      <c r="Q25" s="9">
        <v>2</v>
      </c>
      <c r="R25" s="9"/>
      <c r="S25" s="10">
        <v>1</v>
      </c>
      <c r="T25" s="10"/>
      <c r="U25" s="9">
        <v>0</v>
      </c>
      <c r="V25" s="9"/>
      <c r="W25" s="10">
        <v>2</v>
      </c>
      <c r="X25" s="10"/>
      <c r="Y25" s="9"/>
      <c r="Z25" s="9">
        <v>0</v>
      </c>
      <c r="AA25" s="11">
        <f t="shared" si="0"/>
        <v>11</v>
      </c>
    </row>
    <row r="26" spans="1:31" ht="30" customHeight="1" x14ac:dyDescent="0.25">
      <c r="A26" s="4" t="str">
        <f t="shared" si="6"/>
        <v>Московский</v>
      </c>
      <c r="B26" s="12" t="str">
        <f t="shared" si="6"/>
        <v>ГБОУ СОШ №643</v>
      </c>
      <c r="C26" s="6">
        <f t="shared" si="6"/>
        <v>11643</v>
      </c>
      <c r="D26" s="6" t="str">
        <f t="shared" si="6"/>
        <v>СОШ</v>
      </c>
      <c r="E26" s="8" t="str">
        <f t="shared" si="6"/>
        <v>3а</v>
      </c>
      <c r="F26" s="8">
        <f t="shared" si="6"/>
        <v>79</v>
      </c>
      <c r="G26" s="8">
        <f t="shared" si="6"/>
        <v>73</v>
      </c>
      <c r="H26" s="8">
        <f t="shared" si="3"/>
        <v>11643023</v>
      </c>
      <c r="I26" s="9">
        <v>2</v>
      </c>
      <c r="J26" s="9"/>
      <c r="K26" s="10"/>
      <c r="L26" s="10">
        <v>1</v>
      </c>
      <c r="M26" s="9">
        <v>1</v>
      </c>
      <c r="N26" s="9"/>
      <c r="O26" s="10">
        <v>2</v>
      </c>
      <c r="P26" s="10"/>
      <c r="Q26" s="9">
        <v>2</v>
      </c>
      <c r="R26" s="9"/>
      <c r="S26" s="10"/>
      <c r="T26" s="10">
        <v>1</v>
      </c>
      <c r="U26" s="9">
        <v>1</v>
      </c>
      <c r="V26" s="9"/>
      <c r="W26" s="10">
        <v>2</v>
      </c>
      <c r="X26" s="10"/>
      <c r="Y26" s="9">
        <v>1</v>
      </c>
      <c r="Z26" s="9"/>
      <c r="AA26" s="11">
        <f t="shared" si="0"/>
        <v>13</v>
      </c>
    </row>
    <row r="27" spans="1:31" ht="30" customHeight="1" x14ac:dyDescent="0.25">
      <c r="A27" s="4" t="str">
        <f t="shared" si="6"/>
        <v>Московский</v>
      </c>
      <c r="B27" s="12" t="str">
        <f t="shared" si="6"/>
        <v>ГБОУ СОШ №643</v>
      </c>
      <c r="C27" s="6">
        <f t="shared" si="6"/>
        <v>11643</v>
      </c>
      <c r="D27" s="6" t="str">
        <f t="shared" si="6"/>
        <v>СОШ</v>
      </c>
      <c r="E27" s="8" t="str">
        <f t="shared" si="6"/>
        <v>3а</v>
      </c>
      <c r="F27" s="8">
        <f t="shared" si="6"/>
        <v>79</v>
      </c>
      <c r="G27" s="8">
        <f t="shared" si="6"/>
        <v>73</v>
      </c>
      <c r="H27" s="8">
        <f t="shared" si="3"/>
        <v>11643024</v>
      </c>
      <c r="I27" s="9">
        <v>2</v>
      </c>
      <c r="J27" s="9"/>
      <c r="K27" s="10">
        <v>1</v>
      </c>
      <c r="L27" s="10"/>
      <c r="M27" s="9"/>
      <c r="N27" s="9">
        <v>1</v>
      </c>
      <c r="O27" s="10"/>
      <c r="P27" s="10">
        <v>2</v>
      </c>
      <c r="Q27" s="9">
        <v>2</v>
      </c>
      <c r="R27" s="9"/>
      <c r="S27" s="10"/>
      <c r="T27" s="10">
        <v>1</v>
      </c>
      <c r="U27" s="9"/>
      <c r="V27" s="9">
        <v>0</v>
      </c>
      <c r="W27" s="10"/>
      <c r="X27" s="10">
        <v>1</v>
      </c>
      <c r="Y27" s="9">
        <v>1</v>
      </c>
      <c r="Z27" s="9"/>
      <c r="AA27" s="11">
        <f t="shared" si="0"/>
        <v>11</v>
      </c>
    </row>
    <row r="28" spans="1:31" ht="30" customHeight="1" x14ac:dyDescent="0.25">
      <c r="A28" s="4" t="str">
        <f t="shared" si="6"/>
        <v>Московский</v>
      </c>
      <c r="B28" s="12" t="str">
        <f t="shared" si="6"/>
        <v>ГБОУ СОШ №643</v>
      </c>
      <c r="C28" s="6">
        <f t="shared" si="6"/>
        <v>11643</v>
      </c>
      <c r="D28" s="6" t="str">
        <f t="shared" si="6"/>
        <v>СОШ</v>
      </c>
      <c r="E28" s="8" t="str">
        <f t="shared" si="6"/>
        <v>3а</v>
      </c>
      <c r="F28" s="8">
        <f t="shared" si="6"/>
        <v>79</v>
      </c>
      <c r="G28" s="8">
        <f t="shared" si="6"/>
        <v>73</v>
      </c>
      <c r="H28" s="8">
        <f t="shared" si="3"/>
        <v>11643025</v>
      </c>
      <c r="I28" s="9"/>
      <c r="J28" s="9">
        <v>2</v>
      </c>
      <c r="K28" s="10">
        <v>1</v>
      </c>
      <c r="L28" s="10"/>
      <c r="M28" s="9">
        <v>1</v>
      </c>
      <c r="N28" s="9"/>
      <c r="O28" s="10"/>
      <c r="P28" s="10">
        <v>1</v>
      </c>
      <c r="Q28" s="9">
        <v>1</v>
      </c>
      <c r="R28" s="9"/>
      <c r="S28" s="10"/>
      <c r="T28" s="10">
        <v>0</v>
      </c>
      <c r="U28" s="9"/>
      <c r="V28" s="9">
        <v>0</v>
      </c>
      <c r="W28" s="10"/>
      <c r="X28" s="10">
        <v>2</v>
      </c>
      <c r="Y28" s="9">
        <v>0</v>
      </c>
      <c r="Z28" s="9"/>
      <c r="AA28" s="11">
        <f t="shared" si="0"/>
        <v>8</v>
      </c>
    </row>
    <row r="29" spans="1:31" ht="30" customHeight="1" x14ac:dyDescent="0.25">
      <c r="A29" s="4" t="str">
        <f t="shared" si="6"/>
        <v>Московский</v>
      </c>
      <c r="B29" s="12" t="str">
        <f t="shared" si="6"/>
        <v>ГБОУ СОШ №643</v>
      </c>
      <c r="C29" s="6">
        <f t="shared" si="6"/>
        <v>11643</v>
      </c>
      <c r="D29" s="6" t="str">
        <f t="shared" si="6"/>
        <v>СОШ</v>
      </c>
      <c r="E29" s="8" t="str">
        <f t="shared" si="6"/>
        <v>3а</v>
      </c>
      <c r="F29" s="8">
        <f t="shared" si="6"/>
        <v>79</v>
      </c>
      <c r="G29" s="8">
        <f t="shared" si="6"/>
        <v>73</v>
      </c>
      <c r="H29" s="8">
        <f t="shared" si="3"/>
        <v>11643026</v>
      </c>
      <c r="I29" s="9"/>
      <c r="J29" s="9">
        <v>2</v>
      </c>
      <c r="K29" s="10">
        <v>1</v>
      </c>
      <c r="L29" s="10"/>
      <c r="M29" s="9"/>
      <c r="N29" s="9">
        <v>1</v>
      </c>
      <c r="O29" s="10"/>
      <c r="P29" s="10">
        <v>2</v>
      </c>
      <c r="Q29" s="9"/>
      <c r="R29" s="9">
        <v>1</v>
      </c>
      <c r="S29" s="10"/>
      <c r="T29" s="10">
        <v>1</v>
      </c>
      <c r="U29" s="9">
        <v>1</v>
      </c>
      <c r="V29" s="9"/>
      <c r="W29" s="10">
        <v>2</v>
      </c>
      <c r="X29" s="10"/>
      <c r="Y29" s="9">
        <v>1</v>
      </c>
      <c r="Z29" s="9"/>
      <c r="AA29" s="11">
        <f t="shared" si="0"/>
        <v>12</v>
      </c>
    </row>
    <row r="30" spans="1:31" ht="30" customHeight="1" x14ac:dyDescent="0.25">
      <c r="A30" s="4" t="str">
        <f t="shared" si="6"/>
        <v>Московский</v>
      </c>
      <c r="B30" s="12" t="str">
        <f t="shared" si="6"/>
        <v>ГБОУ СОШ №643</v>
      </c>
      <c r="C30" s="6">
        <f t="shared" si="6"/>
        <v>11643</v>
      </c>
      <c r="D30" s="6" t="str">
        <f t="shared" si="6"/>
        <v>СОШ</v>
      </c>
      <c r="E30" s="8" t="str">
        <f t="shared" si="6"/>
        <v>3а</v>
      </c>
      <c r="F30" s="8">
        <f t="shared" si="6"/>
        <v>79</v>
      </c>
      <c r="G30" s="8">
        <f t="shared" si="6"/>
        <v>73</v>
      </c>
      <c r="H30" s="8">
        <f t="shared" si="3"/>
        <v>11643027</v>
      </c>
      <c r="I30" s="9">
        <v>2</v>
      </c>
      <c r="J30" s="9"/>
      <c r="K30" s="10">
        <v>0</v>
      </c>
      <c r="L30" s="10"/>
      <c r="M30" s="9">
        <v>0</v>
      </c>
      <c r="N30" s="9"/>
      <c r="O30" s="10">
        <v>2</v>
      </c>
      <c r="P30" s="10"/>
      <c r="Q30" s="9">
        <v>2</v>
      </c>
      <c r="R30" s="9"/>
      <c r="S30" s="10"/>
      <c r="T30" s="10">
        <v>0</v>
      </c>
      <c r="U30" s="9"/>
      <c r="V30" s="9">
        <v>0</v>
      </c>
      <c r="W30" s="10">
        <v>2</v>
      </c>
      <c r="X30" s="10"/>
      <c r="Y30" s="9"/>
      <c r="Z30" s="9">
        <v>1</v>
      </c>
      <c r="AA30" s="11">
        <f t="shared" ref="AA30:AA76" si="7">IF(COUNTBLANK(I30:Z30)&lt;=9,SUM(I30:Z30),"Не писал")</f>
        <v>9</v>
      </c>
    </row>
    <row r="31" spans="1:31" ht="30" customHeight="1" x14ac:dyDescent="0.25">
      <c r="A31" s="4" t="str">
        <f t="shared" si="6"/>
        <v>Московский</v>
      </c>
      <c r="B31" s="12" t="str">
        <f t="shared" si="6"/>
        <v>ГБОУ СОШ №643</v>
      </c>
      <c r="C31" s="6">
        <f t="shared" si="6"/>
        <v>11643</v>
      </c>
      <c r="D31" s="6" t="str">
        <f t="shared" si="6"/>
        <v>СОШ</v>
      </c>
      <c r="E31" s="8" t="str">
        <f t="shared" si="6"/>
        <v>3а</v>
      </c>
      <c r="F31" s="8">
        <f t="shared" si="6"/>
        <v>79</v>
      </c>
      <c r="G31" s="8">
        <f t="shared" si="6"/>
        <v>73</v>
      </c>
      <c r="H31" s="8">
        <f t="shared" si="3"/>
        <v>11643028</v>
      </c>
      <c r="I31" s="9">
        <v>2</v>
      </c>
      <c r="J31" s="9"/>
      <c r="K31" s="10">
        <v>0</v>
      </c>
      <c r="L31" s="10"/>
      <c r="M31" s="9">
        <v>0</v>
      </c>
      <c r="N31" s="9"/>
      <c r="O31" s="10">
        <v>2</v>
      </c>
      <c r="P31" s="10"/>
      <c r="Q31" s="9">
        <v>1</v>
      </c>
      <c r="R31" s="9"/>
      <c r="S31" s="10"/>
      <c r="T31" s="10">
        <v>1</v>
      </c>
      <c r="U31" s="9">
        <v>0</v>
      </c>
      <c r="V31" s="9"/>
      <c r="W31" s="10">
        <v>1</v>
      </c>
      <c r="X31" s="10"/>
      <c r="Y31" s="9"/>
      <c r="Z31" s="9">
        <v>0</v>
      </c>
      <c r="AA31" s="11">
        <f t="shared" si="7"/>
        <v>7</v>
      </c>
    </row>
    <row r="32" spans="1:31" ht="30" customHeight="1" x14ac:dyDescent="0.25">
      <c r="A32" s="4" t="str">
        <f t="shared" si="6"/>
        <v>Московский</v>
      </c>
      <c r="B32" s="12" t="str">
        <f t="shared" si="6"/>
        <v>ГБОУ СОШ №643</v>
      </c>
      <c r="C32" s="6">
        <f t="shared" si="6"/>
        <v>11643</v>
      </c>
      <c r="D32" s="6" t="str">
        <f t="shared" si="6"/>
        <v>СОШ</v>
      </c>
      <c r="E32" s="8" t="str">
        <f t="shared" si="6"/>
        <v>3а</v>
      </c>
      <c r="F32" s="8">
        <f t="shared" si="6"/>
        <v>79</v>
      </c>
      <c r="G32" s="8">
        <f t="shared" si="6"/>
        <v>73</v>
      </c>
      <c r="H32" s="8">
        <f t="shared" si="3"/>
        <v>11643029</v>
      </c>
      <c r="I32" s="9">
        <v>2</v>
      </c>
      <c r="J32" s="9"/>
      <c r="K32" s="10">
        <v>1</v>
      </c>
      <c r="L32" s="10"/>
      <c r="M32" s="9">
        <v>1</v>
      </c>
      <c r="N32" s="9"/>
      <c r="O32" s="10">
        <v>2</v>
      </c>
      <c r="P32" s="10"/>
      <c r="Q32" s="9">
        <v>1</v>
      </c>
      <c r="R32" s="9"/>
      <c r="S32" s="10">
        <v>0</v>
      </c>
      <c r="T32" s="10"/>
      <c r="U32" s="9">
        <v>0</v>
      </c>
      <c r="V32" s="9"/>
      <c r="W32" s="10">
        <v>2</v>
      </c>
      <c r="X32" s="10"/>
      <c r="Y32" s="9">
        <v>0</v>
      </c>
      <c r="Z32" s="9"/>
      <c r="AA32" s="11">
        <f t="shared" si="7"/>
        <v>9</v>
      </c>
    </row>
    <row r="33" spans="1:27" ht="30" customHeight="1" x14ac:dyDescent="0.25">
      <c r="A33" s="4" t="str">
        <f t="shared" si="6"/>
        <v>Московский</v>
      </c>
      <c r="B33" s="12" t="str">
        <f t="shared" si="6"/>
        <v>ГБОУ СОШ №643</v>
      </c>
      <c r="C33" s="6">
        <f t="shared" si="6"/>
        <v>11643</v>
      </c>
      <c r="D33" s="6" t="str">
        <f t="shared" si="6"/>
        <v>СОШ</v>
      </c>
      <c r="E33" s="8" t="str">
        <f t="shared" si="6"/>
        <v>3а</v>
      </c>
      <c r="F33" s="8">
        <f t="shared" si="6"/>
        <v>79</v>
      </c>
      <c r="G33" s="8">
        <f t="shared" si="6"/>
        <v>73</v>
      </c>
      <c r="H33" s="8">
        <f t="shared" si="3"/>
        <v>11643030</v>
      </c>
      <c r="I33" s="9"/>
      <c r="J33" s="9">
        <v>1</v>
      </c>
      <c r="K33" s="10"/>
      <c r="L33" s="10">
        <v>0</v>
      </c>
      <c r="M33" s="9">
        <v>0</v>
      </c>
      <c r="N33" s="9"/>
      <c r="O33" s="10"/>
      <c r="P33" s="10">
        <v>1</v>
      </c>
      <c r="Q33" s="9"/>
      <c r="R33" s="9">
        <v>1</v>
      </c>
      <c r="S33" s="10"/>
      <c r="T33" s="10">
        <v>1</v>
      </c>
      <c r="U33" s="9"/>
      <c r="V33" s="9">
        <v>0</v>
      </c>
      <c r="W33" s="10"/>
      <c r="X33" s="10">
        <v>0</v>
      </c>
      <c r="Y33" s="9">
        <v>0</v>
      </c>
      <c r="Z33" s="9"/>
      <c r="AA33" s="11">
        <f t="shared" si="7"/>
        <v>4</v>
      </c>
    </row>
    <row r="34" spans="1:27" ht="30" customHeight="1" x14ac:dyDescent="0.25">
      <c r="A34" s="4" t="str">
        <f t="shared" si="6"/>
        <v>Московский</v>
      </c>
      <c r="B34" s="12" t="str">
        <f t="shared" si="6"/>
        <v>ГБОУ СОШ №643</v>
      </c>
      <c r="C34" s="6">
        <f t="shared" si="6"/>
        <v>11643</v>
      </c>
      <c r="D34" s="6" t="str">
        <f t="shared" si="6"/>
        <v>СОШ</v>
      </c>
      <c r="E34" s="8" t="str">
        <f t="shared" si="6"/>
        <v>3а</v>
      </c>
      <c r="F34" s="8">
        <f t="shared" si="6"/>
        <v>79</v>
      </c>
      <c r="G34" s="8">
        <f t="shared" si="6"/>
        <v>73</v>
      </c>
      <c r="H34" s="8">
        <f t="shared" si="3"/>
        <v>11643031</v>
      </c>
      <c r="I34" s="9"/>
      <c r="J34" s="9">
        <v>2</v>
      </c>
      <c r="K34" s="10">
        <v>1</v>
      </c>
      <c r="L34" s="10"/>
      <c r="M34" s="9"/>
      <c r="N34" s="9">
        <v>0</v>
      </c>
      <c r="O34" s="10">
        <v>0</v>
      </c>
      <c r="P34" s="10"/>
      <c r="Q34" s="9"/>
      <c r="R34" s="9">
        <v>0</v>
      </c>
      <c r="S34" s="10">
        <v>1</v>
      </c>
      <c r="T34" s="10"/>
      <c r="U34" s="9">
        <v>0</v>
      </c>
      <c r="V34" s="9"/>
      <c r="W34" s="10">
        <v>2</v>
      </c>
      <c r="X34" s="10"/>
      <c r="Y34" s="9">
        <v>1</v>
      </c>
      <c r="Z34" s="9"/>
      <c r="AA34" s="11">
        <f t="shared" si="7"/>
        <v>7</v>
      </c>
    </row>
    <row r="35" spans="1:27" ht="30" customHeight="1" x14ac:dyDescent="0.25">
      <c r="A35" s="4" t="str">
        <f t="shared" si="6"/>
        <v>Московский</v>
      </c>
      <c r="B35" s="12" t="str">
        <f t="shared" si="6"/>
        <v>ГБОУ СОШ №643</v>
      </c>
      <c r="C35" s="6">
        <f t="shared" si="6"/>
        <v>11643</v>
      </c>
      <c r="D35" s="6" t="str">
        <f t="shared" si="6"/>
        <v>СОШ</v>
      </c>
      <c r="E35" s="8" t="str">
        <f t="shared" si="6"/>
        <v>3а</v>
      </c>
      <c r="F35" s="8">
        <f t="shared" si="6"/>
        <v>79</v>
      </c>
      <c r="G35" s="8">
        <f t="shared" si="6"/>
        <v>73</v>
      </c>
      <c r="H35" s="8">
        <f t="shared" si="3"/>
        <v>11643032</v>
      </c>
      <c r="I35" s="9">
        <v>2</v>
      </c>
      <c r="J35" s="9"/>
      <c r="K35" s="10">
        <v>0</v>
      </c>
      <c r="L35" s="10"/>
      <c r="M35" s="9">
        <v>0</v>
      </c>
      <c r="N35" s="9"/>
      <c r="O35" s="10"/>
      <c r="P35" s="10">
        <v>2</v>
      </c>
      <c r="Q35" s="9"/>
      <c r="R35" s="9">
        <v>1</v>
      </c>
      <c r="S35" s="10"/>
      <c r="T35" s="10">
        <v>0</v>
      </c>
      <c r="U35" s="9"/>
      <c r="V35" s="9">
        <v>0</v>
      </c>
      <c r="W35" s="10">
        <v>2</v>
      </c>
      <c r="X35" s="10"/>
      <c r="Y35" s="9"/>
      <c r="Z35" s="9">
        <v>1</v>
      </c>
      <c r="AA35" s="11">
        <f t="shared" si="7"/>
        <v>8</v>
      </c>
    </row>
    <row r="36" spans="1:27" ht="30" customHeight="1" x14ac:dyDescent="0.25">
      <c r="A36" s="4" t="str">
        <f t="shared" si="6"/>
        <v>Московский</v>
      </c>
      <c r="B36" s="12" t="str">
        <f t="shared" si="6"/>
        <v>ГБОУ СОШ №643</v>
      </c>
      <c r="C36" s="6">
        <f t="shared" si="6"/>
        <v>11643</v>
      </c>
      <c r="D36" s="6" t="str">
        <f t="shared" si="6"/>
        <v>СОШ</v>
      </c>
      <c r="E36" s="8" t="str">
        <f t="shared" si="6"/>
        <v>3а</v>
      </c>
      <c r="F36" s="8">
        <f t="shared" si="6"/>
        <v>79</v>
      </c>
      <c r="G36" s="8">
        <f t="shared" si="6"/>
        <v>73</v>
      </c>
      <c r="H36" s="8">
        <f t="shared" si="3"/>
        <v>11643033</v>
      </c>
      <c r="I36" s="9"/>
      <c r="J36" s="9">
        <v>1</v>
      </c>
      <c r="K36" s="10">
        <v>1</v>
      </c>
      <c r="L36" s="10"/>
      <c r="M36" s="9"/>
      <c r="N36" s="9">
        <v>0</v>
      </c>
      <c r="O36" s="10">
        <v>1</v>
      </c>
      <c r="P36" s="10"/>
      <c r="Q36" s="9">
        <v>2</v>
      </c>
      <c r="R36" s="9"/>
      <c r="S36" s="10">
        <v>0</v>
      </c>
      <c r="T36" s="10"/>
      <c r="U36" s="9">
        <v>0</v>
      </c>
      <c r="V36" s="9"/>
      <c r="W36" s="10">
        <v>2</v>
      </c>
      <c r="X36" s="10"/>
      <c r="Y36" s="9">
        <v>1</v>
      </c>
      <c r="Z36" s="9"/>
      <c r="AA36" s="11">
        <f t="shared" si="7"/>
        <v>8</v>
      </c>
    </row>
    <row r="37" spans="1:27" ht="30" customHeight="1" x14ac:dyDescent="0.25">
      <c r="A37" s="4" t="str">
        <f t="shared" si="6"/>
        <v>Московский</v>
      </c>
      <c r="B37" s="12" t="str">
        <f t="shared" si="6"/>
        <v>ГБОУ СОШ №643</v>
      </c>
      <c r="C37" s="6">
        <f t="shared" si="6"/>
        <v>11643</v>
      </c>
      <c r="D37" s="6" t="str">
        <f t="shared" si="6"/>
        <v>СОШ</v>
      </c>
      <c r="E37" s="8" t="str">
        <f t="shared" si="6"/>
        <v>3а</v>
      </c>
      <c r="F37" s="8">
        <f t="shared" si="6"/>
        <v>79</v>
      </c>
      <c r="G37" s="8">
        <f t="shared" si="6"/>
        <v>73</v>
      </c>
      <c r="H37" s="8">
        <f t="shared" si="3"/>
        <v>11643034</v>
      </c>
      <c r="I37" s="9"/>
      <c r="J37" s="9">
        <v>2</v>
      </c>
      <c r="K37" s="10">
        <v>1</v>
      </c>
      <c r="L37" s="10"/>
      <c r="M37" s="9">
        <v>1</v>
      </c>
      <c r="N37" s="9"/>
      <c r="O37" s="10">
        <v>2</v>
      </c>
      <c r="P37" s="10"/>
      <c r="Q37" s="9">
        <v>2</v>
      </c>
      <c r="R37" s="9"/>
      <c r="S37" s="10">
        <v>1</v>
      </c>
      <c r="T37" s="10"/>
      <c r="U37" s="9">
        <v>1</v>
      </c>
      <c r="V37" s="9"/>
      <c r="W37" s="10">
        <v>2</v>
      </c>
      <c r="X37" s="10"/>
      <c r="Y37" s="9">
        <v>1</v>
      </c>
      <c r="Z37" s="9"/>
      <c r="AA37" s="11">
        <f t="shared" si="7"/>
        <v>13</v>
      </c>
    </row>
    <row r="38" spans="1:27" ht="30" customHeight="1" x14ac:dyDescent="0.25">
      <c r="A38" s="4" t="str">
        <f t="shared" ref="A38:G53" si="8">A37</f>
        <v>Московский</v>
      </c>
      <c r="B38" s="12" t="str">
        <f t="shared" si="8"/>
        <v>ГБОУ СОШ №643</v>
      </c>
      <c r="C38" s="6">
        <f t="shared" si="8"/>
        <v>11643</v>
      </c>
      <c r="D38" s="6" t="str">
        <f t="shared" si="8"/>
        <v>СОШ</v>
      </c>
      <c r="E38" s="8" t="str">
        <f t="shared" si="8"/>
        <v>3а</v>
      </c>
      <c r="F38" s="8">
        <f t="shared" si="8"/>
        <v>79</v>
      </c>
      <c r="G38" s="8">
        <f t="shared" si="8"/>
        <v>73</v>
      </c>
      <c r="H38" s="8">
        <f t="shared" si="3"/>
        <v>11643035</v>
      </c>
      <c r="I38" s="9">
        <v>0</v>
      </c>
      <c r="J38" s="9"/>
      <c r="K38" s="10">
        <v>0</v>
      </c>
      <c r="L38" s="10"/>
      <c r="M38" s="9"/>
      <c r="N38" s="9">
        <v>0</v>
      </c>
      <c r="O38" s="10"/>
      <c r="P38" s="10">
        <v>2</v>
      </c>
      <c r="Q38" s="9">
        <v>0</v>
      </c>
      <c r="R38" s="9"/>
      <c r="S38" s="10"/>
      <c r="T38" s="10">
        <v>1</v>
      </c>
      <c r="U38" s="9"/>
      <c r="V38" s="9">
        <v>0</v>
      </c>
      <c r="W38" s="10">
        <v>1</v>
      </c>
      <c r="X38" s="10"/>
      <c r="Y38" s="9">
        <v>1</v>
      </c>
      <c r="Z38" s="9"/>
      <c r="AA38" s="11">
        <f t="shared" si="7"/>
        <v>5</v>
      </c>
    </row>
    <row r="39" spans="1:27" ht="30" customHeight="1" x14ac:dyDescent="0.25">
      <c r="A39" s="4" t="str">
        <f t="shared" si="8"/>
        <v>Московский</v>
      </c>
      <c r="B39" s="12" t="str">
        <f t="shared" si="8"/>
        <v>ГБОУ СОШ №643</v>
      </c>
      <c r="C39" s="6">
        <f t="shared" si="8"/>
        <v>11643</v>
      </c>
      <c r="D39" s="6" t="str">
        <f t="shared" si="8"/>
        <v>СОШ</v>
      </c>
      <c r="E39" s="8" t="str">
        <f t="shared" si="8"/>
        <v>3а</v>
      </c>
      <c r="F39" s="8">
        <f t="shared" si="8"/>
        <v>79</v>
      </c>
      <c r="G39" s="8">
        <f t="shared" si="8"/>
        <v>73</v>
      </c>
      <c r="H39" s="8">
        <f t="shared" si="3"/>
        <v>11643036</v>
      </c>
      <c r="I39" s="9"/>
      <c r="J39" s="9">
        <v>0</v>
      </c>
      <c r="K39" s="10">
        <v>1</v>
      </c>
      <c r="L39" s="10"/>
      <c r="M39" s="9"/>
      <c r="N39" s="9">
        <v>1</v>
      </c>
      <c r="O39" s="10"/>
      <c r="P39" s="10">
        <v>2</v>
      </c>
      <c r="Q39" s="9">
        <v>2</v>
      </c>
      <c r="R39" s="9"/>
      <c r="S39" s="10">
        <v>1</v>
      </c>
      <c r="T39" s="10"/>
      <c r="U39" s="9"/>
      <c r="V39" s="9">
        <v>0</v>
      </c>
      <c r="W39" s="10"/>
      <c r="X39" s="10">
        <v>1</v>
      </c>
      <c r="Y39" s="9">
        <v>0</v>
      </c>
      <c r="Z39" s="9"/>
      <c r="AA39" s="11">
        <f t="shared" si="7"/>
        <v>8</v>
      </c>
    </row>
    <row r="40" spans="1:27" ht="30" customHeight="1" x14ac:dyDescent="0.25">
      <c r="A40" s="4" t="str">
        <f t="shared" si="8"/>
        <v>Московский</v>
      </c>
      <c r="B40" s="12" t="str">
        <f t="shared" si="8"/>
        <v>ГБОУ СОШ №643</v>
      </c>
      <c r="C40" s="6">
        <f t="shared" si="8"/>
        <v>11643</v>
      </c>
      <c r="D40" s="6" t="str">
        <f t="shared" si="8"/>
        <v>СОШ</v>
      </c>
      <c r="E40" s="8" t="str">
        <f t="shared" si="8"/>
        <v>3а</v>
      </c>
      <c r="F40" s="8">
        <f t="shared" si="8"/>
        <v>79</v>
      </c>
      <c r="G40" s="8">
        <f t="shared" si="8"/>
        <v>73</v>
      </c>
      <c r="H40" s="8">
        <f t="shared" si="3"/>
        <v>11643037</v>
      </c>
      <c r="I40" s="9">
        <v>1</v>
      </c>
      <c r="J40" s="9"/>
      <c r="K40" s="10">
        <v>1</v>
      </c>
      <c r="L40" s="10"/>
      <c r="M40" s="9">
        <v>0</v>
      </c>
      <c r="N40" s="9"/>
      <c r="O40" s="10">
        <v>2</v>
      </c>
      <c r="P40" s="10"/>
      <c r="Q40" s="9"/>
      <c r="R40" s="9">
        <v>2</v>
      </c>
      <c r="S40" s="10">
        <v>0</v>
      </c>
      <c r="T40" s="10"/>
      <c r="U40" s="9">
        <v>0</v>
      </c>
      <c r="V40" s="9"/>
      <c r="W40" s="10"/>
      <c r="X40" s="10">
        <v>1</v>
      </c>
      <c r="Y40" s="9">
        <v>1</v>
      </c>
      <c r="Z40" s="9"/>
      <c r="AA40" s="11">
        <f t="shared" si="7"/>
        <v>8</v>
      </c>
    </row>
    <row r="41" spans="1:27" ht="30" customHeight="1" x14ac:dyDescent="0.25">
      <c r="A41" s="4" t="str">
        <f t="shared" si="8"/>
        <v>Московский</v>
      </c>
      <c r="B41" s="12" t="str">
        <f t="shared" si="8"/>
        <v>ГБОУ СОШ №643</v>
      </c>
      <c r="C41" s="6">
        <f t="shared" si="8"/>
        <v>11643</v>
      </c>
      <c r="D41" s="6" t="str">
        <f t="shared" si="8"/>
        <v>СОШ</v>
      </c>
      <c r="E41" s="8" t="str">
        <f t="shared" si="8"/>
        <v>3а</v>
      </c>
      <c r="F41" s="8">
        <f t="shared" si="8"/>
        <v>79</v>
      </c>
      <c r="G41" s="8">
        <f t="shared" si="8"/>
        <v>73</v>
      </c>
      <c r="H41" s="8">
        <f t="shared" si="3"/>
        <v>11643038</v>
      </c>
      <c r="I41" s="9"/>
      <c r="J41" s="9">
        <v>1</v>
      </c>
      <c r="K41" s="10">
        <v>0</v>
      </c>
      <c r="L41" s="10"/>
      <c r="M41" s="9"/>
      <c r="N41" s="9">
        <v>0</v>
      </c>
      <c r="O41" s="10"/>
      <c r="P41" s="10">
        <v>2</v>
      </c>
      <c r="Q41" s="9">
        <v>1</v>
      </c>
      <c r="R41" s="9"/>
      <c r="S41" s="10">
        <v>1</v>
      </c>
      <c r="T41" s="10"/>
      <c r="U41" s="9"/>
      <c r="V41" s="9">
        <v>0</v>
      </c>
      <c r="W41" s="10">
        <v>2</v>
      </c>
      <c r="X41" s="10"/>
      <c r="Y41" s="9"/>
      <c r="Z41" s="9">
        <v>0</v>
      </c>
      <c r="AA41" s="11">
        <f t="shared" si="7"/>
        <v>7</v>
      </c>
    </row>
    <row r="42" spans="1:27" ht="30" customHeight="1" x14ac:dyDescent="0.25">
      <c r="A42" s="4" t="str">
        <f t="shared" si="8"/>
        <v>Московский</v>
      </c>
      <c r="B42" s="12" t="str">
        <f t="shared" si="8"/>
        <v>ГБОУ СОШ №643</v>
      </c>
      <c r="C42" s="6">
        <f t="shared" si="8"/>
        <v>11643</v>
      </c>
      <c r="D42" s="6" t="str">
        <f t="shared" si="8"/>
        <v>СОШ</v>
      </c>
      <c r="E42" s="8" t="str">
        <f t="shared" si="8"/>
        <v>3а</v>
      </c>
      <c r="F42" s="8">
        <f t="shared" si="8"/>
        <v>79</v>
      </c>
      <c r="G42" s="8">
        <f t="shared" si="8"/>
        <v>73</v>
      </c>
      <c r="H42" s="8">
        <f t="shared" si="3"/>
        <v>11643039</v>
      </c>
      <c r="I42" s="9">
        <v>0</v>
      </c>
      <c r="J42" s="9"/>
      <c r="K42" s="10">
        <v>1</v>
      </c>
      <c r="L42" s="10"/>
      <c r="M42" s="9">
        <v>0</v>
      </c>
      <c r="N42" s="9"/>
      <c r="O42" s="10">
        <v>1</v>
      </c>
      <c r="P42" s="10"/>
      <c r="Q42" s="9">
        <v>1</v>
      </c>
      <c r="R42" s="9"/>
      <c r="S42" s="10">
        <v>1</v>
      </c>
      <c r="T42" s="10"/>
      <c r="U42" s="9"/>
      <c r="V42" s="9">
        <v>1</v>
      </c>
      <c r="W42" s="10">
        <v>0</v>
      </c>
      <c r="X42" s="10"/>
      <c r="Y42" s="9">
        <v>1</v>
      </c>
      <c r="Z42" s="9"/>
      <c r="AA42" s="11">
        <f t="shared" si="7"/>
        <v>6</v>
      </c>
    </row>
    <row r="43" spans="1:27" ht="30" customHeight="1" x14ac:dyDescent="0.25">
      <c r="A43" s="4" t="str">
        <f t="shared" si="8"/>
        <v>Московский</v>
      </c>
      <c r="B43" s="12" t="str">
        <f t="shared" si="8"/>
        <v>ГБОУ СОШ №643</v>
      </c>
      <c r="C43" s="6">
        <f t="shared" si="8"/>
        <v>11643</v>
      </c>
      <c r="D43" s="6" t="str">
        <f t="shared" si="8"/>
        <v>СОШ</v>
      </c>
      <c r="E43" s="8" t="str">
        <f t="shared" si="8"/>
        <v>3а</v>
      </c>
      <c r="F43" s="8">
        <f t="shared" si="8"/>
        <v>79</v>
      </c>
      <c r="G43" s="8">
        <f t="shared" si="8"/>
        <v>73</v>
      </c>
      <c r="H43" s="8">
        <f t="shared" si="3"/>
        <v>11643040</v>
      </c>
      <c r="I43" s="9">
        <v>2</v>
      </c>
      <c r="J43" s="9"/>
      <c r="K43" s="10">
        <v>1</v>
      </c>
      <c r="L43" s="10"/>
      <c r="M43" s="9">
        <v>0</v>
      </c>
      <c r="N43" s="9"/>
      <c r="O43" s="10">
        <v>2</v>
      </c>
      <c r="P43" s="10"/>
      <c r="Q43" s="9">
        <v>1</v>
      </c>
      <c r="R43" s="9"/>
      <c r="S43" s="10">
        <v>1</v>
      </c>
      <c r="T43" s="10"/>
      <c r="U43" s="9">
        <v>1</v>
      </c>
      <c r="V43" s="9"/>
      <c r="W43" s="10">
        <v>2</v>
      </c>
      <c r="X43" s="10"/>
      <c r="Y43" s="9">
        <v>1</v>
      </c>
      <c r="Z43" s="9"/>
      <c r="AA43" s="11">
        <f t="shared" si="7"/>
        <v>11</v>
      </c>
    </row>
    <row r="44" spans="1:27" ht="30" customHeight="1" x14ac:dyDescent="0.25">
      <c r="A44" s="4" t="str">
        <f t="shared" si="8"/>
        <v>Московский</v>
      </c>
      <c r="B44" s="12" t="str">
        <f t="shared" si="8"/>
        <v>ГБОУ СОШ №643</v>
      </c>
      <c r="C44" s="6">
        <f t="shared" si="8"/>
        <v>11643</v>
      </c>
      <c r="D44" s="6" t="str">
        <f t="shared" si="8"/>
        <v>СОШ</v>
      </c>
      <c r="E44" s="8" t="str">
        <f t="shared" si="8"/>
        <v>3а</v>
      </c>
      <c r="F44" s="8">
        <f t="shared" si="8"/>
        <v>79</v>
      </c>
      <c r="G44" s="8">
        <f t="shared" si="8"/>
        <v>73</v>
      </c>
      <c r="H44" s="8">
        <f t="shared" si="3"/>
        <v>11643041</v>
      </c>
      <c r="I44" s="9"/>
      <c r="J44" s="9">
        <v>2</v>
      </c>
      <c r="K44" s="10"/>
      <c r="L44" s="10">
        <v>1</v>
      </c>
      <c r="M44" s="9"/>
      <c r="N44" s="9">
        <v>0</v>
      </c>
      <c r="O44" s="10">
        <v>2</v>
      </c>
      <c r="P44" s="10"/>
      <c r="Q44" s="9"/>
      <c r="R44" s="9">
        <v>1</v>
      </c>
      <c r="S44" s="10"/>
      <c r="T44" s="10">
        <v>1</v>
      </c>
      <c r="U44" s="9"/>
      <c r="V44" s="9">
        <v>0</v>
      </c>
      <c r="W44" s="10">
        <v>1</v>
      </c>
      <c r="X44" s="10"/>
      <c r="Y44" s="9"/>
      <c r="Z44" s="9">
        <v>0</v>
      </c>
      <c r="AA44" s="11">
        <f t="shared" si="7"/>
        <v>8</v>
      </c>
    </row>
    <row r="45" spans="1:27" ht="30" customHeight="1" x14ac:dyDescent="0.25">
      <c r="A45" s="4" t="str">
        <f t="shared" si="8"/>
        <v>Московский</v>
      </c>
      <c r="B45" s="12" t="str">
        <f t="shared" si="8"/>
        <v>ГБОУ СОШ №643</v>
      </c>
      <c r="C45" s="6">
        <f t="shared" si="8"/>
        <v>11643</v>
      </c>
      <c r="D45" s="6" t="str">
        <f t="shared" si="8"/>
        <v>СОШ</v>
      </c>
      <c r="E45" s="8" t="str">
        <f t="shared" si="8"/>
        <v>3а</v>
      </c>
      <c r="F45" s="8">
        <f t="shared" si="8"/>
        <v>79</v>
      </c>
      <c r="G45" s="8">
        <f t="shared" si="8"/>
        <v>73</v>
      </c>
      <c r="H45" s="8">
        <f t="shared" si="3"/>
        <v>11643042</v>
      </c>
      <c r="I45" s="9"/>
      <c r="J45" s="9">
        <v>0</v>
      </c>
      <c r="K45" s="10"/>
      <c r="L45" s="10">
        <v>1</v>
      </c>
      <c r="M45" s="9">
        <v>0</v>
      </c>
      <c r="N45" s="9"/>
      <c r="O45" s="10"/>
      <c r="P45" s="10">
        <v>1</v>
      </c>
      <c r="Q45" s="9"/>
      <c r="R45" s="9">
        <v>2</v>
      </c>
      <c r="S45" s="10">
        <v>1</v>
      </c>
      <c r="T45" s="10"/>
      <c r="U45" s="9">
        <v>0</v>
      </c>
      <c r="V45" s="9"/>
      <c r="W45" s="10">
        <v>1</v>
      </c>
      <c r="X45" s="10"/>
      <c r="Y45" s="9">
        <v>0</v>
      </c>
      <c r="Z45" s="9"/>
      <c r="AA45" s="11">
        <f t="shared" si="7"/>
        <v>6</v>
      </c>
    </row>
    <row r="46" spans="1:27" ht="30" customHeight="1" x14ac:dyDescent="0.25">
      <c r="A46" s="4" t="str">
        <f t="shared" si="8"/>
        <v>Московский</v>
      </c>
      <c r="B46" s="12" t="str">
        <f t="shared" si="8"/>
        <v>ГБОУ СОШ №643</v>
      </c>
      <c r="C46" s="6">
        <f t="shared" si="8"/>
        <v>11643</v>
      </c>
      <c r="D46" s="6" t="str">
        <f t="shared" si="8"/>
        <v>СОШ</v>
      </c>
      <c r="E46" s="8" t="str">
        <f t="shared" si="8"/>
        <v>3а</v>
      </c>
      <c r="F46" s="8">
        <f t="shared" si="8"/>
        <v>79</v>
      </c>
      <c r="G46" s="8">
        <f t="shared" si="8"/>
        <v>73</v>
      </c>
      <c r="H46" s="8">
        <f t="shared" si="3"/>
        <v>11643043</v>
      </c>
      <c r="I46" s="9"/>
      <c r="J46" s="9">
        <v>0</v>
      </c>
      <c r="K46" s="10">
        <v>1</v>
      </c>
      <c r="L46" s="10"/>
      <c r="M46" s="9"/>
      <c r="N46" s="9">
        <v>1</v>
      </c>
      <c r="O46" s="10">
        <v>2</v>
      </c>
      <c r="P46" s="10"/>
      <c r="Q46" s="9">
        <v>0</v>
      </c>
      <c r="R46" s="9"/>
      <c r="S46" s="10"/>
      <c r="T46" s="10">
        <v>0</v>
      </c>
      <c r="U46" s="9"/>
      <c r="V46" s="9">
        <v>1</v>
      </c>
      <c r="W46" s="10"/>
      <c r="X46" s="10">
        <v>2</v>
      </c>
      <c r="Y46" s="9">
        <v>0</v>
      </c>
      <c r="Z46" s="9"/>
      <c r="AA46" s="11">
        <f t="shared" si="7"/>
        <v>7</v>
      </c>
    </row>
    <row r="47" spans="1:27" ht="30" customHeight="1" x14ac:dyDescent="0.25">
      <c r="A47" s="4" t="str">
        <f t="shared" si="8"/>
        <v>Московский</v>
      </c>
      <c r="B47" s="12" t="str">
        <f t="shared" si="8"/>
        <v>ГБОУ СОШ №643</v>
      </c>
      <c r="C47" s="6">
        <f t="shared" si="8"/>
        <v>11643</v>
      </c>
      <c r="D47" s="6" t="str">
        <f t="shared" si="8"/>
        <v>СОШ</v>
      </c>
      <c r="E47" s="8" t="str">
        <f t="shared" si="8"/>
        <v>3а</v>
      </c>
      <c r="F47" s="8">
        <f t="shared" si="8"/>
        <v>79</v>
      </c>
      <c r="G47" s="8">
        <f t="shared" si="8"/>
        <v>73</v>
      </c>
      <c r="H47" s="8">
        <f t="shared" si="3"/>
        <v>11643044</v>
      </c>
      <c r="I47" s="9"/>
      <c r="J47" s="9">
        <v>0</v>
      </c>
      <c r="K47" s="10">
        <v>1</v>
      </c>
      <c r="L47" s="10"/>
      <c r="M47" s="9">
        <v>1</v>
      </c>
      <c r="N47" s="9"/>
      <c r="O47" s="10"/>
      <c r="P47" s="10">
        <v>1</v>
      </c>
      <c r="Q47" s="9"/>
      <c r="R47" s="9">
        <v>2</v>
      </c>
      <c r="S47" s="10">
        <v>1</v>
      </c>
      <c r="T47" s="10"/>
      <c r="U47" s="9">
        <v>0</v>
      </c>
      <c r="V47" s="9"/>
      <c r="W47" s="10">
        <v>1</v>
      </c>
      <c r="X47" s="10"/>
      <c r="Y47" s="9">
        <v>0</v>
      </c>
      <c r="Z47" s="9"/>
      <c r="AA47" s="11">
        <f t="shared" si="7"/>
        <v>7</v>
      </c>
    </row>
    <row r="48" spans="1:27" ht="30" customHeight="1" x14ac:dyDescent="0.25">
      <c r="A48" s="4" t="str">
        <f t="shared" si="8"/>
        <v>Московский</v>
      </c>
      <c r="B48" s="12" t="str">
        <f t="shared" si="8"/>
        <v>ГБОУ СОШ №643</v>
      </c>
      <c r="C48" s="6">
        <f t="shared" si="8"/>
        <v>11643</v>
      </c>
      <c r="D48" s="6" t="str">
        <f t="shared" si="8"/>
        <v>СОШ</v>
      </c>
      <c r="E48" s="8" t="str">
        <f t="shared" si="8"/>
        <v>3а</v>
      </c>
      <c r="F48" s="8">
        <f t="shared" si="8"/>
        <v>79</v>
      </c>
      <c r="G48" s="8">
        <f t="shared" si="8"/>
        <v>73</v>
      </c>
      <c r="H48" s="8">
        <f t="shared" si="3"/>
        <v>11643045</v>
      </c>
      <c r="I48" s="9"/>
      <c r="J48" s="9">
        <v>2</v>
      </c>
      <c r="K48" s="10">
        <v>0</v>
      </c>
      <c r="L48" s="10"/>
      <c r="M48" s="9">
        <v>1</v>
      </c>
      <c r="N48" s="9"/>
      <c r="O48" s="10">
        <v>1</v>
      </c>
      <c r="P48" s="10"/>
      <c r="Q48" s="9">
        <v>2</v>
      </c>
      <c r="R48" s="9"/>
      <c r="S48" s="10"/>
      <c r="T48" s="10">
        <v>0</v>
      </c>
      <c r="U48" s="9">
        <v>0</v>
      </c>
      <c r="V48" s="9"/>
      <c r="W48" s="10">
        <v>1</v>
      </c>
      <c r="X48" s="10"/>
      <c r="Y48" s="9"/>
      <c r="Z48" s="9">
        <v>0</v>
      </c>
      <c r="AA48" s="11">
        <f t="shared" si="7"/>
        <v>7</v>
      </c>
    </row>
    <row r="49" spans="1:27" ht="30" customHeight="1" x14ac:dyDescent="0.25">
      <c r="A49" s="4" t="str">
        <f t="shared" si="8"/>
        <v>Московский</v>
      </c>
      <c r="B49" s="12" t="str">
        <f t="shared" si="8"/>
        <v>ГБОУ СОШ №643</v>
      </c>
      <c r="C49" s="6">
        <f t="shared" si="8"/>
        <v>11643</v>
      </c>
      <c r="D49" s="6" t="str">
        <f t="shared" si="8"/>
        <v>СОШ</v>
      </c>
      <c r="E49" s="8" t="str">
        <f t="shared" si="8"/>
        <v>3а</v>
      </c>
      <c r="F49" s="8">
        <f t="shared" si="8"/>
        <v>79</v>
      </c>
      <c r="G49" s="8">
        <f t="shared" si="8"/>
        <v>73</v>
      </c>
      <c r="H49" s="8">
        <f t="shared" si="3"/>
        <v>11643046</v>
      </c>
      <c r="I49" s="9">
        <v>1</v>
      </c>
      <c r="J49" s="9"/>
      <c r="K49" s="10"/>
      <c r="L49" s="10">
        <v>0</v>
      </c>
      <c r="M49" s="9">
        <v>1</v>
      </c>
      <c r="N49" s="9"/>
      <c r="O49" s="10">
        <v>1</v>
      </c>
      <c r="P49" s="10"/>
      <c r="Q49" s="9"/>
      <c r="R49" s="9">
        <v>2</v>
      </c>
      <c r="S49" s="10"/>
      <c r="T49" s="10">
        <v>1</v>
      </c>
      <c r="U49" s="9"/>
      <c r="V49" s="9">
        <v>0</v>
      </c>
      <c r="W49" s="10">
        <v>2</v>
      </c>
      <c r="X49" s="10"/>
      <c r="Y49" s="9">
        <v>0</v>
      </c>
      <c r="Z49" s="9"/>
      <c r="AA49" s="11">
        <f t="shared" si="7"/>
        <v>8</v>
      </c>
    </row>
    <row r="50" spans="1:27" ht="30" customHeight="1" x14ac:dyDescent="0.25">
      <c r="A50" s="4" t="str">
        <f t="shared" si="8"/>
        <v>Московский</v>
      </c>
      <c r="B50" s="12" t="str">
        <f t="shared" si="8"/>
        <v>ГБОУ СОШ №643</v>
      </c>
      <c r="C50" s="6">
        <f t="shared" si="8"/>
        <v>11643</v>
      </c>
      <c r="D50" s="6" t="str">
        <f t="shared" si="8"/>
        <v>СОШ</v>
      </c>
      <c r="E50" s="8" t="str">
        <f t="shared" si="8"/>
        <v>3а</v>
      </c>
      <c r="F50" s="8">
        <f t="shared" si="8"/>
        <v>79</v>
      </c>
      <c r="G50" s="8">
        <f t="shared" si="8"/>
        <v>73</v>
      </c>
      <c r="H50" s="8">
        <f t="shared" si="3"/>
        <v>11643047</v>
      </c>
      <c r="I50" s="9">
        <v>1</v>
      </c>
      <c r="J50" s="9"/>
      <c r="K50" s="10">
        <v>1</v>
      </c>
      <c r="L50" s="10"/>
      <c r="M50" s="9">
        <v>0</v>
      </c>
      <c r="N50" s="9"/>
      <c r="O50" s="10">
        <v>2</v>
      </c>
      <c r="P50" s="10"/>
      <c r="Q50" s="9">
        <v>1</v>
      </c>
      <c r="R50" s="9"/>
      <c r="S50" s="10"/>
      <c r="T50" s="10">
        <v>1</v>
      </c>
      <c r="U50" s="9">
        <v>0</v>
      </c>
      <c r="V50" s="9"/>
      <c r="W50" s="10">
        <v>2</v>
      </c>
      <c r="X50" s="10"/>
      <c r="Y50" s="9"/>
      <c r="Z50" s="9">
        <v>0</v>
      </c>
      <c r="AA50" s="11">
        <f t="shared" si="7"/>
        <v>8</v>
      </c>
    </row>
    <row r="51" spans="1:27" ht="30" customHeight="1" x14ac:dyDescent="0.25">
      <c r="A51" s="4" t="str">
        <f t="shared" si="8"/>
        <v>Московский</v>
      </c>
      <c r="B51" s="12" t="str">
        <f t="shared" si="8"/>
        <v>ГБОУ СОШ №643</v>
      </c>
      <c r="C51" s="6">
        <f t="shared" si="8"/>
        <v>11643</v>
      </c>
      <c r="D51" s="6" t="str">
        <f t="shared" si="8"/>
        <v>СОШ</v>
      </c>
      <c r="E51" s="13" t="s">
        <v>25</v>
      </c>
      <c r="F51" s="8">
        <f t="shared" si="8"/>
        <v>79</v>
      </c>
      <c r="G51" s="8">
        <f t="shared" si="8"/>
        <v>73</v>
      </c>
      <c r="H51" s="8">
        <f t="shared" si="3"/>
        <v>11643048</v>
      </c>
      <c r="I51" s="9">
        <v>0</v>
      </c>
      <c r="J51" s="9"/>
      <c r="K51" s="10"/>
      <c r="L51" s="10">
        <v>1</v>
      </c>
      <c r="M51" s="9">
        <v>0</v>
      </c>
      <c r="N51" s="9"/>
      <c r="O51" s="10">
        <v>2</v>
      </c>
      <c r="P51" s="10"/>
      <c r="Q51" s="9"/>
      <c r="R51" s="9">
        <v>1</v>
      </c>
      <c r="S51" s="10"/>
      <c r="T51" s="10">
        <v>0</v>
      </c>
      <c r="U51" s="9"/>
      <c r="V51" s="9">
        <v>0</v>
      </c>
      <c r="W51" s="10">
        <v>2</v>
      </c>
      <c r="X51" s="10"/>
      <c r="Y51" s="9"/>
      <c r="Z51" s="9">
        <v>0</v>
      </c>
      <c r="AA51" s="11">
        <f t="shared" si="7"/>
        <v>6</v>
      </c>
    </row>
    <row r="52" spans="1:27" ht="30" customHeight="1" x14ac:dyDescent="0.25">
      <c r="A52" s="4" t="str">
        <f t="shared" si="8"/>
        <v>Московский</v>
      </c>
      <c r="B52" s="12" t="str">
        <f t="shared" si="8"/>
        <v>ГБОУ СОШ №643</v>
      </c>
      <c r="C52" s="6">
        <f t="shared" si="8"/>
        <v>11643</v>
      </c>
      <c r="D52" s="6" t="str">
        <f t="shared" si="8"/>
        <v>СОШ</v>
      </c>
      <c r="E52" s="8" t="str">
        <f t="shared" si="8"/>
        <v>3в</v>
      </c>
      <c r="F52" s="8">
        <f t="shared" si="8"/>
        <v>79</v>
      </c>
      <c r="G52" s="8">
        <f t="shared" si="8"/>
        <v>73</v>
      </c>
      <c r="H52" s="8">
        <f t="shared" si="3"/>
        <v>11643049</v>
      </c>
      <c r="I52" s="9"/>
      <c r="J52" s="9">
        <v>2</v>
      </c>
      <c r="K52" s="10">
        <v>1</v>
      </c>
      <c r="L52" s="10"/>
      <c r="M52" s="9">
        <v>1</v>
      </c>
      <c r="N52" s="9"/>
      <c r="O52" s="10">
        <v>2</v>
      </c>
      <c r="P52" s="10"/>
      <c r="Q52" s="9"/>
      <c r="R52" s="9">
        <v>2</v>
      </c>
      <c r="S52" s="10">
        <v>1</v>
      </c>
      <c r="T52" s="10"/>
      <c r="U52" s="9">
        <v>0</v>
      </c>
      <c r="V52" s="9"/>
      <c r="W52" s="10"/>
      <c r="X52" s="10">
        <v>2</v>
      </c>
      <c r="Y52" s="9"/>
      <c r="Z52" s="9">
        <v>1</v>
      </c>
      <c r="AA52" s="11">
        <f t="shared" si="7"/>
        <v>12</v>
      </c>
    </row>
    <row r="53" spans="1:27" ht="30" customHeight="1" x14ac:dyDescent="0.25">
      <c r="A53" s="4" t="str">
        <f t="shared" si="8"/>
        <v>Московский</v>
      </c>
      <c r="B53" s="12" t="str">
        <f t="shared" si="8"/>
        <v>ГБОУ СОШ №643</v>
      </c>
      <c r="C53" s="6">
        <f t="shared" si="8"/>
        <v>11643</v>
      </c>
      <c r="D53" s="6" t="str">
        <f t="shared" si="8"/>
        <v>СОШ</v>
      </c>
      <c r="E53" s="8" t="str">
        <f t="shared" si="8"/>
        <v>3в</v>
      </c>
      <c r="F53" s="8">
        <f t="shared" si="8"/>
        <v>79</v>
      </c>
      <c r="G53" s="8">
        <f t="shared" si="8"/>
        <v>73</v>
      </c>
      <c r="H53" s="8">
        <f t="shared" si="3"/>
        <v>11643050</v>
      </c>
      <c r="I53" s="9">
        <v>0</v>
      </c>
      <c r="J53" s="9"/>
      <c r="K53" s="10"/>
      <c r="L53" s="10">
        <v>0</v>
      </c>
      <c r="M53" s="9">
        <v>1</v>
      </c>
      <c r="N53" s="9"/>
      <c r="O53" s="10">
        <v>2</v>
      </c>
      <c r="P53" s="10"/>
      <c r="Q53" s="9">
        <v>2</v>
      </c>
      <c r="R53" s="9"/>
      <c r="S53" s="10">
        <v>1</v>
      </c>
      <c r="T53" s="10"/>
      <c r="U53" s="9">
        <v>0</v>
      </c>
      <c r="V53" s="9"/>
      <c r="W53" s="10"/>
      <c r="X53" s="10">
        <v>2</v>
      </c>
      <c r="Y53" s="9">
        <v>1</v>
      </c>
      <c r="Z53" s="9"/>
      <c r="AA53" s="11">
        <f t="shared" si="7"/>
        <v>9</v>
      </c>
    </row>
    <row r="54" spans="1:27" ht="30" customHeight="1" x14ac:dyDescent="0.25">
      <c r="A54" s="4" t="str">
        <f t="shared" ref="A54:G69" si="9">A53</f>
        <v>Московский</v>
      </c>
      <c r="B54" s="12" t="str">
        <f t="shared" si="9"/>
        <v>ГБОУ СОШ №643</v>
      </c>
      <c r="C54" s="6">
        <f t="shared" si="9"/>
        <v>11643</v>
      </c>
      <c r="D54" s="6" t="str">
        <f t="shared" si="9"/>
        <v>СОШ</v>
      </c>
      <c r="E54" s="8" t="str">
        <f t="shared" si="9"/>
        <v>3в</v>
      </c>
      <c r="F54" s="8">
        <f t="shared" si="9"/>
        <v>79</v>
      </c>
      <c r="G54" s="8">
        <f t="shared" si="9"/>
        <v>73</v>
      </c>
      <c r="H54" s="8">
        <f t="shared" si="3"/>
        <v>11643051</v>
      </c>
      <c r="I54" s="9">
        <v>2</v>
      </c>
      <c r="J54" s="9"/>
      <c r="K54" s="10">
        <v>1</v>
      </c>
      <c r="L54" s="10"/>
      <c r="M54" s="9">
        <v>1</v>
      </c>
      <c r="N54" s="9"/>
      <c r="O54" s="10">
        <v>2</v>
      </c>
      <c r="P54" s="10"/>
      <c r="Q54" s="9"/>
      <c r="R54" s="9">
        <v>2</v>
      </c>
      <c r="S54" s="10"/>
      <c r="T54" s="10">
        <v>1</v>
      </c>
      <c r="U54" s="9">
        <v>1</v>
      </c>
      <c r="V54" s="9"/>
      <c r="W54" s="10">
        <v>2</v>
      </c>
      <c r="X54" s="10"/>
      <c r="Y54" s="9">
        <v>1</v>
      </c>
      <c r="Z54" s="9"/>
      <c r="AA54" s="11">
        <f t="shared" si="7"/>
        <v>13</v>
      </c>
    </row>
    <row r="55" spans="1:27" ht="30" customHeight="1" x14ac:dyDescent="0.25">
      <c r="A55" s="4" t="str">
        <f t="shared" si="9"/>
        <v>Московский</v>
      </c>
      <c r="B55" s="12" t="str">
        <f t="shared" si="9"/>
        <v>ГБОУ СОШ №643</v>
      </c>
      <c r="C55" s="6">
        <f t="shared" si="9"/>
        <v>11643</v>
      </c>
      <c r="D55" s="6" t="str">
        <f t="shared" si="9"/>
        <v>СОШ</v>
      </c>
      <c r="E55" s="8" t="str">
        <f t="shared" si="9"/>
        <v>3в</v>
      </c>
      <c r="F55" s="8">
        <f t="shared" si="9"/>
        <v>79</v>
      </c>
      <c r="G55" s="8">
        <f t="shared" si="9"/>
        <v>73</v>
      </c>
      <c r="H55" s="8">
        <f t="shared" si="3"/>
        <v>11643052</v>
      </c>
      <c r="I55" s="9"/>
      <c r="J55" s="9">
        <v>1</v>
      </c>
      <c r="K55" s="10"/>
      <c r="L55" s="10">
        <v>1</v>
      </c>
      <c r="M55" s="9"/>
      <c r="N55" s="9">
        <v>0</v>
      </c>
      <c r="O55" s="10">
        <v>2</v>
      </c>
      <c r="P55" s="10"/>
      <c r="Q55" s="9">
        <v>1</v>
      </c>
      <c r="R55" s="9"/>
      <c r="S55" s="10">
        <v>1</v>
      </c>
      <c r="T55" s="10"/>
      <c r="U55" s="9">
        <v>0</v>
      </c>
      <c r="V55" s="9"/>
      <c r="W55" s="10">
        <v>1</v>
      </c>
      <c r="X55" s="10"/>
      <c r="Y55" s="9">
        <v>1</v>
      </c>
      <c r="Z55" s="9"/>
      <c r="AA55" s="11">
        <f t="shared" si="7"/>
        <v>8</v>
      </c>
    </row>
    <row r="56" spans="1:27" ht="30" customHeight="1" x14ac:dyDescent="0.25">
      <c r="A56" s="4" t="str">
        <f t="shared" si="9"/>
        <v>Московский</v>
      </c>
      <c r="B56" s="12" t="str">
        <f t="shared" si="9"/>
        <v>ГБОУ СОШ №643</v>
      </c>
      <c r="C56" s="6">
        <f t="shared" si="9"/>
        <v>11643</v>
      </c>
      <c r="D56" s="6" t="str">
        <f t="shared" si="9"/>
        <v>СОШ</v>
      </c>
      <c r="E56" s="8" t="str">
        <f t="shared" si="9"/>
        <v>3в</v>
      </c>
      <c r="F56" s="8">
        <f t="shared" si="9"/>
        <v>79</v>
      </c>
      <c r="G56" s="8">
        <f t="shared" si="9"/>
        <v>73</v>
      </c>
      <c r="H56" s="8">
        <f t="shared" si="3"/>
        <v>11643053</v>
      </c>
      <c r="I56" s="9"/>
      <c r="J56" s="9">
        <v>1</v>
      </c>
      <c r="K56" s="10">
        <v>0</v>
      </c>
      <c r="L56" s="10"/>
      <c r="M56" s="9"/>
      <c r="N56" s="9">
        <v>0</v>
      </c>
      <c r="O56" s="10"/>
      <c r="P56" s="10">
        <v>1</v>
      </c>
      <c r="Q56" s="9">
        <v>0</v>
      </c>
      <c r="R56" s="9"/>
      <c r="S56" s="10"/>
      <c r="T56" s="10">
        <v>0</v>
      </c>
      <c r="U56" s="9"/>
      <c r="V56" s="9">
        <v>0</v>
      </c>
      <c r="W56" s="10">
        <v>1</v>
      </c>
      <c r="X56" s="10"/>
      <c r="Y56" s="9"/>
      <c r="Z56" s="9">
        <v>0</v>
      </c>
      <c r="AA56" s="11">
        <f t="shared" si="7"/>
        <v>3</v>
      </c>
    </row>
    <row r="57" spans="1:27" ht="30" customHeight="1" x14ac:dyDescent="0.25">
      <c r="A57" s="4" t="str">
        <f t="shared" si="9"/>
        <v>Московский</v>
      </c>
      <c r="B57" s="12" t="str">
        <f t="shared" si="9"/>
        <v>ГБОУ СОШ №643</v>
      </c>
      <c r="C57" s="6">
        <f t="shared" si="9"/>
        <v>11643</v>
      </c>
      <c r="D57" s="6" t="str">
        <f t="shared" si="9"/>
        <v>СОШ</v>
      </c>
      <c r="E57" s="8" t="str">
        <f t="shared" si="9"/>
        <v>3в</v>
      </c>
      <c r="F57" s="8">
        <f t="shared" si="9"/>
        <v>79</v>
      </c>
      <c r="G57" s="8">
        <f t="shared" si="9"/>
        <v>73</v>
      </c>
      <c r="H57" s="8">
        <f t="shared" si="3"/>
        <v>11643054</v>
      </c>
      <c r="I57" s="9">
        <v>2</v>
      </c>
      <c r="J57" s="9"/>
      <c r="K57" s="10">
        <v>1</v>
      </c>
      <c r="L57" s="10"/>
      <c r="M57" s="9"/>
      <c r="N57" s="9">
        <v>0</v>
      </c>
      <c r="O57" s="10">
        <v>2</v>
      </c>
      <c r="P57" s="10"/>
      <c r="Q57" s="9">
        <v>1</v>
      </c>
      <c r="R57" s="9"/>
      <c r="S57" s="10">
        <v>1</v>
      </c>
      <c r="T57" s="10"/>
      <c r="U57" s="9"/>
      <c r="V57" s="9">
        <v>0</v>
      </c>
      <c r="W57" s="10">
        <v>2</v>
      </c>
      <c r="X57" s="10"/>
      <c r="Y57" s="9"/>
      <c r="Z57" s="9">
        <v>0</v>
      </c>
      <c r="AA57" s="11">
        <f t="shared" si="7"/>
        <v>9</v>
      </c>
    </row>
    <row r="58" spans="1:27" ht="30" customHeight="1" x14ac:dyDescent="0.25">
      <c r="A58" s="4" t="str">
        <f t="shared" si="9"/>
        <v>Московский</v>
      </c>
      <c r="B58" s="12" t="str">
        <f t="shared" si="9"/>
        <v>ГБОУ СОШ №643</v>
      </c>
      <c r="C58" s="6">
        <f t="shared" si="9"/>
        <v>11643</v>
      </c>
      <c r="D58" s="6" t="str">
        <f t="shared" si="9"/>
        <v>СОШ</v>
      </c>
      <c r="E58" s="8" t="str">
        <f t="shared" si="9"/>
        <v>3в</v>
      </c>
      <c r="F58" s="8">
        <f t="shared" si="9"/>
        <v>79</v>
      </c>
      <c r="G58" s="8">
        <f t="shared" si="9"/>
        <v>73</v>
      </c>
      <c r="H58" s="8">
        <f t="shared" si="3"/>
        <v>11643055</v>
      </c>
      <c r="I58" s="9"/>
      <c r="J58" s="9">
        <v>2</v>
      </c>
      <c r="K58" s="10">
        <v>1</v>
      </c>
      <c r="L58" s="10"/>
      <c r="M58" s="9"/>
      <c r="N58" s="9">
        <v>0</v>
      </c>
      <c r="O58" s="10"/>
      <c r="P58" s="10">
        <v>1</v>
      </c>
      <c r="Q58" s="9">
        <v>2</v>
      </c>
      <c r="R58" s="9"/>
      <c r="S58" s="10">
        <v>1</v>
      </c>
      <c r="T58" s="10"/>
      <c r="U58" s="9"/>
      <c r="V58" s="9">
        <v>0</v>
      </c>
      <c r="W58" s="10">
        <v>0</v>
      </c>
      <c r="X58" s="10"/>
      <c r="Y58" s="9">
        <v>0</v>
      </c>
      <c r="Z58" s="9"/>
      <c r="AA58" s="11">
        <f t="shared" si="7"/>
        <v>7</v>
      </c>
    </row>
    <row r="59" spans="1:27" ht="30" customHeight="1" x14ac:dyDescent="0.25">
      <c r="A59" s="4" t="str">
        <f t="shared" si="9"/>
        <v>Московский</v>
      </c>
      <c r="B59" s="12" t="str">
        <f t="shared" si="9"/>
        <v>ГБОУ СОШ №643</v>
      </c>
      <c r="C59" s="6">
        <f t="shared" si="9"/>
        <v>11643</v>
      </c>
      <c r="D59" s="6" t="str">
        <f t="shared" si="9"/>
        <v>СОШ</v>
      </c>
      <c r="E59" s="8" t="str">
        <f t="shared" si="9"/>
        <v>3в</v>
      </c>
      <c r="F59" s="8">
        <f t="shared" si="9"/>
        <v>79</v>
      </c>
      <c r="G59" s="8">
        <f t="shared" si="9"/>
        <v>73</v>
      </c>
      <c r="H59" s="8">
        <f t="shared" si="3"/>
        <v>11643056</v>
      </c>
      <c r="I59" s="9"/>
      <c r="J59" s="9">
        <v>2</v>
      </c>
      <c r="K59" s="10"/>
      <c r="L59" s="10">
        <v>0</v>
      </c>
      <c r="M59" s="9">
        <v>1</v>
      </c>
      <c r="N59" s="9"/>
      <c r="O59" s="10">
        <v>1</v>
      </c>
      <c r="P59" s="10"/>
      <c r="Q59" s="9">
        <v>2</v>
      </c>
      <c r="R59" s="9"/>
      <c r="S59" s="10"/>
      <c r="T59" s="10">
        <v>1</v>
      </c>
      <c r="U59" s="9">
        <v>1</v>
      </c>
      <c r="V59" s="9"/>
      <c r="W59" s="10">
        <v>2</v>
      </c>
      <c r="X59" s="10"/>
      <c r="Y59" s="9">
        <v>1</v>
      </c>
      <c r="Z59" s="9"/>
      <c r="AA59" s="11">
        <f t="shared" si="7"/>
        <v>11</v>
      </c>
    </row>
    <row r="60" spans="1:27" ht="30" customHeight="1" x14ac:dyDescent="0.25">
      <c r="A60" s="4" t="str">
        <f t="shared" si="9"/>
        <v>Московский</v>
      </c>
      <c r="B60" s="12" t="str">
        <f t="shared" si="9"/>
        <v>ГБОУ СОШ №643</v>
      </c>
      <c r="C60" s="6">
        <f t="shared" si="9"/>
        <v>11643</v>
      </c>
      <c r="D60" s="6" t="str">
        <f t="shared" si="9"/>
        <v>СОШ</v>
      </c>
      <c r="E60" s="8" t="str">
        <f t="shared" si="9"/>
        <v>3в</v>
      </c>
      <c r="F60" s="8">
        <f t="shared" si="9"/>
        <v>79</v>
      </c>
      <c r="G60" s="8">
        <f t="shared" si="9"/>
        <v>73</v>
      </c>
      <c r="H60" s="8">
        <f t="shared" si="3"/>
        <v>11643057</v>
      </c>
      <c r="I60" s="9"/>
      <c r="J60" s="9">
        <v>2</v>
      </c>
      <c r="K60" s="10">
        <v>1</v>
      </c>
      <c r="L60" s="10"/>
      <c r="M60" s="9">
        <v>0</v>
      </c>
      <c r="N60" s="9"/>
      <c r="O60" s="10"/>
      <c r="P60" s="10">
        <v>2</v>
      </c>
      <c r="Q60" s="9">
        <v>2</v>
      </c>
      <c r="R60" s="9"/>
      <c r="S60" s="10">
        <v>1</v>
      </c>
      <c r="T60" s="10"/>
      <c r="U60" s="9">
        <v>0</v>
      </c>
      <c r="V60" s="9"/>
      <c r="W60" s="10"/>
      <c r="X60" s="10">
        <v>0</v>
      </c>
      <c r="Y60" s="9">
        <v>1</v>
      </c>
      <c r="Z60" s="9"/>
      <c r="AA60" s="11">
        <f t="shared" si="7"/>
        <v>9</v>
      </c>
    </row>
    <row r="61" spans="1:27" ht="30" customHeight="1" x14ac:dyDescent="0.25">
      <c r="A61" s="4" t="str">
        <f t="shared" si="9"/>
        <v>Московский</v>
      </c>
      <c r="B61" s="12" t="str">
        <f t="shared" si="9"/>
        <v>ГБОУ СОШ №643</v>
      </c>
      <c r="C61" s="6">
        <f t="shared" si="9"/>
        <v>11643</v>
      </c>
      <c r="D61" s="6" t="str">
        <f t="shared" si="9"/>
        <v>СОШ</v>
      </c>
      <c r="E61" s="8" t="str">
        <f t="shared" si="9"/>
        <v>3в</v>
      </c>
      <c r="F61" s="8">
        <f t="shared" si="9"/>
        <v>79</v>
      </c>
      <c r="G61" s="8">
        <f t="shared" si="9"/>
        <v>73</v>
      </c>
      <c r="H61" s="8">
        <f t="shared" si="3"/>
        <v>11643058</v>
      </c>
      <c r="I61" s="9">
        <v>2</v>
      </c>
      <c r="J61" s="9"/>
      <c r="K61" s="10">
        <v>1</v>
      </c>
      <c r="L61" s="10"/>
      <c r="M61" s="9">
        <v>1</v>
      </c>
      <c r="N61" s="9"/>
      <c r="O61" s="10">
        <v>2</v>
      </c>
      <c r="P61" s="10"/>
      <c r="Q61" s="9"/>
      <c r="R61" s="9">
        <v>2</v>
      </c>
      <c r="S61" s="10">
        <v>1</v>
      </c>
      <c r="T61" s="10"/>
      <c r="U61" s="9"/>
      <c r="V61" s="9">
        <v>1</v>
      </c>
      <c r="W61" s="10"/>
      <c r="X61" s="10">
        <v>2</v>
      </c>
      <c r="Y61" s="9">
        <v>1</v>
      </c>
      <c r="Z61" s="9"/>
      <c r="AA61" s="11">
        <f t="shared" si="7"/>
        <v>13</v>
      </c>
    </row>
    <row r="62" spans="1:27" ht="30" customHeight="1" x14ac:dyDescent="0.25">
      <c r="A62" s="4" t="str">
        <f t="shared" si="9"/>
        <v>Московский</v>
      </c>
      <c r="B62" s="12" t="str">
        <f t="shared" si="9"/>
        <v>ГБОУ СОШ №643</v>
      </c>
      <c r="C62" s="6">
        <f t="shared" si="9"/>
        <v>11643</v>
      </c>
      <c r="D62" s="6" t="str">
        <f t="shared" si="9"/>
        <v>СОШ</v>
      </c>
      <c r="E62" s="8" t="str">
        <f t="shared" si="9"/>
        <v>3в</v>
      </c>
      <c r="F62" s="8">
        <f t="shared" si="9"/>
        <v>79</v>
      </c>
      <c r="G62" s="8">
        <f t="shared" si="9"/>
        <v>73</v>
      </c>
      <c r="H62" s="8">
        <f t="shared" si="3"/>
        <v>11643059</v>
      </c>
      <c r="I62" s="9"/>
      <c r="J62" s="9">
        <v>1</v>
      </c>
      <c r="K62" s="10">
        <v>1</v>
      </c>
      <c r="L62" s="10"/>
      <c r="M62" s="9">
        <v>0</v>
      </c>
      <c r="N62" s="9"/>
      <c r="O62" s="10">
        <v>2</v>
      </c>
      <c r="P62" s="10"/>
      <c r="Q62" s="9">
        <v>2</v>
      </c>
      <c r="R62" s="9"/>
      <c r="S62" s="10">
        <v>1</v>
      </c>
      <c r="T62" s="10"/>
      <c r="U62" s="9">
        <v>0</v>
      </c>
      <c r="V62" s="9"/>
      <c r="W62" s="10"/>
      <c r="X62" s="10">
        <v>2</v>
      </c>
      <c r="Y62" s="9">
        <v>1</v>
      </c>
      <c r="Z62" s="9"/>
      <c r="AA62" s="11">
        <f t="shared" si="7"/>
        <v>10</v>
      </c>
    </row>
    <row r="63" spans="1:27" ht="30" customHeight="1" x14ac:dyDescent="0.25">
      <c r="A63" s="4" t="str">
        <f t="shared" si="9"/>
        <v>Московский</v>
      </c>
      <c r="B63" s="12" t="str">
        <f t="shared" si="9"/>
        <v>ГБОУ СОШ №643</v>
      </c>
      <c r="C63" s="6">
        <f t="shared" si="9"/>
        <v>11643</v>
      </c>
      <c r="D63" s="6" t="str">
        <f t="shared" si="9"/>
        <v>СОШ</v>
      </c>
      <c r="E63" s="8" t="str">
        <f t="shared" si="9"/>
        <v>3в</v>
      </c>
      <c r="F63" s="8">
        <f t="shared" si="9"/>
        <v>79</v>
      </c>
      <c r="G63" s="8">
        <f t="shared" si="9"/>
        <v>73</v>
      </c>
      <c r="H63" s="8">
        <f t="shared" si="3"/>
        <v>11643060</v>
      </c>
      <c r="I63" s="9"/>
      <c r="J63" s="9">
        <v>1</v>
      </c>
      <c r="K63" s="10"/>
      <c r="L63" s="10">
        <v>1</v>
      </c>
      <c r="M63" s="9">
        <v>1</v>
      </c>
      <c r="N63" s="9"/>
      <c r="O63" s="10">
        <v>2</v>
      </c>
      <c r="P63" s="10"/>
      <c r="Q63" s="9">
        <v>2</v>
      </c>
      <c r="R63" s="9"/>
      <c r="S63" s="10"/>
      <c r="T63" s="10">
        <v>1</v>
      </c>
      <c r="U63" s="9">
        <v>1</v>
      </c>
      <c r="V63" s="9"/>
      <c r="W63" s="10">
        <v>2</v>
      </c>
      <c r="X63" s="10"/>
      <c r="Y63" s="9">
        <v>1</v>
      </c>
      <c r="Z63" s="9"/>
      <c r="AA63" s="11">
        <f t="shared" si="7"/>
        <v>12</v>
      </c>
    </row>
    <row r="64" spans="1:27" ht="30" customHeight="1" x14ac:dyDescent="0.25">
      <c r="A64" s="4" t="str">
        <f t="shared" si="9"/>
        <v>Московский</v>
      </c>
      <c r="B64" s="12" t="str">
        <f t="shared" si="9"/>
        <v>ГБОУ СОШ №643</v>
      </c>
      <c r="C64" s="6">
        <f t="shared" si="9"/>
        <v>11643</v>
      </c>
      <c r="D64" s="6" t="str">
        <f t="shared" si="9"/>
        <v>СОШ</v>
      </c>
      <c r="E64" s="8" t="str">
        <f t="shared" si="9"/>
        <v>3в</v>
      </c>
      <c r="F64" s="8">
        <f t="shared" si="9"/>
        <v>79</v>
      </c>
      <c r="G64" s="8">
        <f t="shared" si="9"/>
        <v>73</v>
      </c>
      <c r="H64" s="8">
        <f t="shared" si="3"/>
        <v>11643061</v>
      </c>
      <c r="I64" s="9"/>
      <c r="J64" s="9">
        <v>2</v>
      </c>
      <c r="K64" s="10">
        <v>1</v>
      </c>
      <c r="L64" s="10"/>
      <c r="M64" s="9"/>
      <c r="N64" s="9">
        <v>1</v>
      </c>
      <c r="O64" s="10">
        <v>2</v>
      </c>
      <c r="P64" s="10"/>
      <c r="Q64" s="9">
        <v>1</v>
      </c>
      <c r="R64" s="9"/>
      <c r="S64" s="10"/>
      <c r="T64" s="10">
        <v>1</v>
      </c>
      <c r="U64" s="9"/>
      <c r="V64" s="9">
        <v>0</v>
      </c>
      <c r="W64" s="10">
        <v>2</v>
      </c>
      <c r="X64" s="10"/>
      <c r="Y64" s="9">
        <v>0</v>
      </c>
      <c r="Z64" s="9"/>
      <c r="AA64" s="11">
        <f t="shared" si="7"/>
        <v>10</v>
      </c>
    </row>
    <row r="65" spans="1:27" ht="30" customHeight="1" x14ac:dyDescent="0.25">
      <c r="A65" s="4" t="str">
        <f t="shared" si="9"/>
        <v>Московский</v>
      </c>
      <c r="B65" s="12" t="str">
        <f t="shared" si="9"/>
        <v>ГБОУ СОШ №643</v>
      </c>
      <c r="C65" s="6">
        <f t="shared" si="9"/>
        <v>11643</v>
      </c>
      <c r="D65" s="6" t="str">
        <f t="shared" si="9"/>
        <v>СОШ</v>
      </c>
      <c r="E65" s="8" t="str">
        <f t="shared" si="9"/>
        <v>3в</v>
      </c>
      <c r="F65" s="8">
        <f t="shared" si="9"/>
        <v>79</v>
      </c>
      <c r="G65" s="8">
        <f t="shared" si="9"/>
        <v>73</v>
      </c>
      <c r="H65" s="8">
        <f t="shared" si="3"/>
        <v>11643062</v>
      </c>
      <c r="I65" s="9"/>
      <c r="J65" s="9">
        <v>2</v>
      </c>
      <c r="K65" s="10">
        <v>1</v>
      </c>
      <c r="L65" s="10"/>
      <c r="M65" s="9"/>
      <c r="N65" s="9">
        <v>1</v>
      </c>
      <c r="O65" s="10">
        <v>2</v>
      </c>
      <c r="P65" s="10"/>
      <c r="Q65" s="9">
        <v>2</v>
      </c>
      <c r="R65" s="9"/>
      <c r="S65" s="10">
        <v>1</v>
      </c>
      <c r="T65" s="10"/>
      <c r="U65" s="9">
        <v>0</v>
      </c>
      <c r="V65" s="9"/>
      <c r="W65" s="10">
        <v>2</v>
      </c>
      <c r="X65" s="10"/>
      <c r="Y65" s="9"/>
      <c r="Z65" s="9">
        <v>1</v>
      </c>
      <c r="AA65" s="11">
        <f t="shared" si="7"/>
        <v>12</v>
      </c>
    </row>
    <row r="66" spans="1:27" ht="30" customHeight="1" x14ac:dyDescent="0.25">
      <c r="A66" s="4" t="str">
        <f t="shared" si="9"/>
        <v>Московский</v>
      </c>
      <c r="B66" s="12" t="str">
        <f t="shared" si="9"/>
        <v>ГБОУ СОШ №643</v>
      </c>
      <c r="C66" s="6">
        <f t="shared" si="9"/>
        <v>11643</v>
      </c>
      <c r="D66" s="6" t="str">
        <f t="shared" si="9"/>
        <v>СОШ</v>
      </c>
      <c r="E66" s="8" t="str">
        <f t="shared" si="9"/>
        <v>3в</v>
      </c>
      <c r="F66" s="8">
        <f t="shared" si="9"/>
        <v>79</v>
      </c>
      <c r="G66" s="8">
        <f t="shared" si="9"/>
        <v>73</v>
      </c>
      <c r="H66" s="8">
        <f t="shared" si="3"/>
        <v>11643063</v>
      </c>
      <c r="I66" s="9"/>
      <c r="J66" s="9">
        <v>2</v>
      </c>
      <c r="K66" s="10"/>
      <c r="L66" s="10">
        <v>1</v>
      </c>
      <c r="M66" s="9">
        <v>1</v>
      </c>
      <c r="N66" s="9"/>
      <c r="O66" s="10">
        <v>2</v>
      </c>
      <c r="P66" s="10"/>
      <c r="Q66" s="9">
        <v>2</v>
      </c>
      <c r="R66" s="9"/>
      <c r="S66" s="10"/>
      <c r="T66" s="10">
        <v>1</v>
      </c>
      <c r="U66" s="9"/>
      <c r="V66" s="9">
        <v>0</v>
      </c>
      <c r="W66" s="10">
        <v>2</v>
      </c>
      <c r="X66" s="10"/>
      <c r="Y66" s="9"/>
      <c r="Z66" s="9">
        <v>0</v>
      </c>
      <c r="AA66" s="11">
        <f t="shared" si="7"/>
        <v>11</v>
      </c>
    </row>
    <row r="67" spans="1:27" ht="30" customHeight="1" x14ac:dyDescent="0.25">
      <c r="A67" s="4" t="str">
        <f t="shared" si="9"/>
        <v>Московский</v>
      </c>
      <c r="B67" s="12" t="str">
        <f t="shared" si="9"/>
        <v>ГБОУ СОШ №643</v>
      </c>
      <c r="C67" s="6">
        <f t="shared" si="9"/>
        <v>11643</v>
      </c>
      <c r="D67" s="6" t="str">
        <f t="shared" si="9"/>
        <v>СОШ</v>
      </c>
      <c r="E67" s="8" t="str">
        <f t="shared" si="9"/>
        <v>3в</v>
      </c>
      <c r="F67" s="8">
        <f t="shared" si="9"/>
        <v>79</v>
      </c>
      <c r="G67" s="8">
        <f t="shared" si="9"/>
        <v>73</v>
      </c>
      <c r="H67" s="8">
        <f t="shared" si="3"/>
        <v>11643064</v>
      </c>
      <c r="I67" s="9"/>
      <c r="J67" s="9">
        <v>2</v>
      </c>
      <c r="K67" s="10"/>
      <c r="L67" s="10">
        <v>1</v>
      </c>
      <c r="M67" s="9">
        <v>1</v>
      </c>
      <c r="N67" s="9"/>
      <c r="O67" s="10">
        <v>2</v>
      </c>
      <c r="P67" s="10"/>
      <c r="Q67" s="9"/>
      <c r="R67" s="9">
        <v>2</v>
      </c>
      <c r="S67" s="10">
        <v>1</v>
      </c>
      <c r="T67" s="10"/>
      <c r="U67" s="9"/>
      <c r="V67" s="9">
        <v>1</v>
      </c>
      <c r="W67" s="10"/>
      <c r="X67" s="10">
        <v>2</v>
      </c>
      <c r="Y67" s="9">
        <v>1</v>
      </c>
      <c r="Z67" s="9"/>
      <c r="AA67" s="11">
        <f t="shared" si="7"/>
        <v>13</v>
      </c>
    </row>
    <row r="68" spans="1:27" ht="30" customHeight="1" x14ac:dyDescent="0.25">
      <c r="A68" s="4" t="str">
        <f t="shared" si="9"/>
        <v>Московский</v>
      </c>
      <c r="B68" s="12" t="str">
        <f t="shared" si="9"/>
        <v>ГБОУ СОШ №643</v>
      </c>
      <c r="C68" s="6">
        <f t="shared" si="9"/>
        <v>11643</v>
      </c>
      <c r="D68" s="6" t="str">
        <f t="shared" si="9"/>
        <v>СОШ</v>
      </c>
      <c r="E68" s="8" t="str">
        <f t="shared" si="9"/>
        <v>3в</v>
      </c>
      <c r="F68" s="8">
        <f t="shared" si="9"/>
        <v>79</v>
      </c>
      <c r="G68" s="8">
        <f t="shared" si="9"/>
        <v>73</v>
      </c>
      <c r="H68" s="8">
        <f t="shared" si="3"/>
        <v>11643065</v>
      </c>
      <c r="I68" s="9"/>
      <c r="J68" s="9">
        <v>1</v>
      </c>
      <c r="K68" s="10">
        <v>1</v>
      </c>
      <c r="L68" s="10"/>
      <c r="M68" s="9">
        <v>1</v>
      </c>
      <c r="N68" s="9"/>
      <c r="O68" s="10"/>
      <c r="P68" s="10">
        <v>2</v>
      </c>
      <c r="Q68" s="9"/>
      <c r="R68" s="9">
        <v>2</v>
      </c>
      <c r="S68" s="10">
        <v>1</v>
      </c>
      <c r="T68" s="10"/>
      <c r="U68" s="9"/>
      <c r="V68" s="9">
        <v>0</v>
      </c>
      <c r="W68" s="10"/>
      <c r="X68" s="10">
        <v>1</v>
      </c>
      <c r="Y68" s="9">
        <v>1</v>
      </c>
      <c r="Z68" s="9"/>
      <c r="AA68" s="11">
        <f t="shared" si="7"/>
        <v>10</v>
      </c>
    </row>
    <row r="69" spans="1:27" ht="30" customHeight="1" x14ac:dyDescent="0.25">
      <c r="A69" s="4" t="str">
        <f t="shared" si="9"/>
        <v>Московский</v>
      </c>
      <c r="B69" s="12" t="str">
        <f t="shared" si="9"/>
        <v>ГБОУ СОШ №643</v>
      </c>
      <c r="C69" s="6">
        <f t="shared" si="9"/>
        <v>11643</v>
      </c>
      <c r="D69" s="6" t="str">
        <f t="shared" si="9"/>
        <v>СОШ</v>
      </c>
      <c r="E69" s="8" t="str">
        <f t="shared" si="9"/>
        <v>3в</v>
      </c>
      <c r="F69" s="8">
        <f t="shared" si="9"/>
        <v>79</v>
      </c>
      <c r="G69" s="8">
        <f t="shared" si="9"/>
        <v>73</v>
      </c>
      <c r="H69" s="8">
        <f t="shared" si="3"/>
        <v>11643066</v>
      </c>
      <c r="I69" s="9"/>
      <c r="J69" s="9">
        <v>0</v>
      </c>
      <c r="K69" s="10">
        <v>0</v>
      </c>
      <c r="L69" s="10"/>
      <c r="M69" s="9"/>
      <c r="N69" s="9">
        <v>0</v>
      </c>
      <c r="O69" s="10">
        <v>2</v>
      </c>
      <c r="P69" s="10"/>
      <c r="Q69" s="9">
        <v>2</v>
      </c>
      <c r="R69" s="9"/>
      <c r="S69" s="10">
        <v>1</v>
      </c>
      <c r="T69" s="10"/>
      <c r="U69" s="9"/>
      <c r="V69" s="9">
        <v>0</v>
      </c>
      <c r="W69" s="10">
        <v>2</v>
      </c>
      <c r="X69" s="10"/>
      <c r="Y69" s="9"/>
      <c r="Z69" s="9">
        <v>0</v>
      </c>
      <c r="AA69" s="11">
        <f t="shared" si="7"/>
        <v>7</v>
      </c>
    </row>
    <row r="70" spans="1:27" ht="30" customHeight="1" x14ac:dyDescent="0.25">
      <c r="A70" s="4" t="str">
        <f t="shared" ref="A70:G76" si="10">A69</f>
        <v>Московский</v>
      </c>
      <c r="B70" s="12" t="str">
        <f t="shared" si="10"/>
        <v>ГБОУ СОШ №643</v>
      </c>
      <c r="C70" s="6">
        <f t="shared" si="10"/>
        <v>11643</v>
      </c>
      <c r="D70" s="6" t="str">
        <f t="shared" si="10"/>
        <v>СОШ</v>
      </c>
      <c r="E70" s="8" t="str">
        <f t="shared" si="10"/>
        <v>3в</v>
      </c>
      <c r="F70" s="8">
        <f t="shared" si="10"/>
        <v>79</v>
      </c>
      <c r="G70" s="8">
        <f t="shared" si="10"/>
        <v>73</v>
      </c>
      <c r="H70" s="8">
        <f t="shared" ref="H70:H76" si="11">H69+1</f>
        <v>11643067</v>
      </c>
      <c r="I70" s="9"/>
      <c r="J70" s="9">
        <v>2</v>
      </c>
      <c r="K70" s="10">
        <v>1</v>
      </c>
      <c r="L70" s="10"/>
      <c r="M70" s="9"/>
      <c r="N70" s="9">
        <v>1</v>
      </c>
      <c r="O70" s="10"/>
      <c r="P70" s="10">
        <v>1</v>
      </c>
      <c r="Q70" s="9">
        <v>1</v>
      </c>
      <c r="R70" s="9"/>
      <c r="S70" s="10">
        <v>1</v>
      </c>
      <c r="T70" s="10"/>
      <c r="U70" s="9"/>
      <c r="V70" s="9">
        <v>0</v>
      </c>
      <c r="W70" s="10">
        <v>1</v>
      </c>
      <c r="X70" s="10"/>
      <c r="Y70" s="9">
        <v>0</v>
      </c>
      <c r="Z70" s="9"/>
      <c r="AA70" s="11">
        <f t="shared" si="7"/>
        <v>8</v>
      </c>
    </row>
    <row r="71" spans="1:27" ht="30" customHeight="1" x14ac:dyDescent="0.25">
      <c r="A71" s="4" t="str">
        <f t="shared" si="10"/>
        <v>Московский</v>
      </c>
      <c r="B71" s="12" t="str">
        <f t="shared" si="10"/>
        <v>ГБОУ СОШ №643</v>
      </c>
      <c r="C71" s="6">
        <f t="shared" si="10"/>
        <v>11643</v>
      </c>
      <c r="D71" s="6" t="str">
        <f t="shared" si="10"/>
        <v>СОШ</v>
      </c>
      <c r="E71" s="8" t="str">
        <f t="shared" si="10"/>
        <v>3в</v>
      </c>
      <c r="F71" s="8">
        <f t="shared" si="10"/>
        <v>79</v>
      </c>
      <c r="G71" s="8">
        <f t="shared" si="10"/>
        <v>73</v>
      </c>
      <c r="H71" s="8">
        <f t="shared" si="11"/>
        <v>11643068</v>
      </c>
      <c r="I71" s="9"/>
      <c r="J71" s="9">
        <v>1</v>
      </c>
      <c r="K71" s="10">
        <v>1</v>
      </c>
      <c r="L71" s="10"/>
      <c r="M71" s="9">
        <v>1</v>
      </c>
      <c r="N71" s="9"/>
      <c r="O71" s="10">
        <v>2</v>
      </c>
      <c r="P71" s="10"/>
      <c r="Q71" s="9">
        <v>1</v>
      </c>
      <c r="R71" s="9"/>
      <c r="S71" s="10"/>
      <c r="T71" s="10">
        <v>0</v>
      </c>
      <c r="U71" s="9"/>
      <c r="V71" s="9">
        <v>0</v>
      </c>
      <c r="W71" s="10"/>
      <c r="X71" s="10">
        <v>1</v>
      </c>
      <c r="Y71" s="9">
        <v>0</v>
      </c>
      <c r="Z71" s="9"/>
      <c r="AA71" s="11">
        <f t="shared" si="7"/>
        <v>7</v>
      </c>
    </row>
    <row r="72" spans="1:27" ht="30" customHeight="1" x14ac:dyDescent="0.25">
      <c r="A72" s="4" t="str">
        <f t="shared" si="10"/>
        <v>Московский</v>
      </c>
      <c r="B72" s="12" t="str">
        <f t="shared" si="10"/>
        <v>ГБОУ СОШ №643</v>
      </c>
      <c r="C72" s="6">
        <f t="shared" si="10"/>
        <v>11643</v>
      </c>
      <c r="D72" s="6" t="str">
        <f t="shared" si="10"/>
        <v>СОШ</v>
      </c>
      <c r="E72" s="8" t="str">
        <f t="shared" si="10"/>
        <v>3в</v>
      </c>
      <c r="F72" s="8">
        <f t="shared" si="10"/>
        <v>79</v>
      </c>
      <c r="G72" s="8">
        <f t="shared" si="10"/>
        <v>73</v>
      </c>
      <c r="H72" s="8">
        <f t="shared" si="11"/>
        <v>11643069</v>
      </c>
      <c r="I72" s="9">
        <v>2</v>
      </c>
      <c r="J72" s="9"/>
      <c r="K72" s="10">
        <v>1</v>
      </c>
      <c r="L72" s="10"/>
      <c r="M72" s="9">
        <v>1</v>
      </c>
      <c r="N72" s="9"/>
      <c r="O72" s="10"/>
      <c r="P72" s="10">
        <v>0</v>
      </c>
      <c r="Q72" s="9">
        <v>1</v>
      </c>
      <c r="R72" s="9"/>
      <c r="S72" s="10">
        <v>1</v>
      </c>
      <c r="T72" s="10"/>
      <c r="U72" s="9"/>
      <c r="V72" s="9">
        <v>1</v>
      </c>
      <c r="W72" s="10">
        <v>2</v>
      </c>
      <c r="X72" s="10"/>
      <c r="Y72" s="9">
        <v>1</v>
      </c>
      <c r="Z72" s="9"/>
      <c r="AA72" s="11">
        <f t="shared" si="7"/>
        <v>10</v>
      </c>
    </row>
    <row r="73" spans="1:27" ht="30" customHeight="1" x14ac:dyDescent="0.25">
      <c r="A73" s="4" t="str">
        <f t="shared" si="10"/>
        <v>Московский</v>
      </c>
      <c r="B73" s="12" t="str">
        <f t="shared" si="10"/>
        <v>ГБОУ СОШ №643</v>
      </c>
      <c r="C73" s="6">
        <f t="shared" si="10"/>
        <v>11643</v>
      </c>
      <c r="D73" s="6" t="str">
        <f t="shared" si="10"/>
        <v>СОШ</v>
      </c>
      <c r="E73" s="8" t="str">
        <f t="shared" si="10"/>
        <v>3в</v>
      </c>
      <c r="F73" s="8">
        <f t="shared" si="10"/>
        <v>79</v>
      </c>
      <c r="G73" s="8">
        <f t="shared" si="10"/>
        <v>73</v>
      </c>
      <c r="H73" s="8">
        <f t="shared" si="11"/>
        <v>11643070</v>
      </c>
      <c r="I73" s="9"/>
      <c r="J73" s="9">
        <v>2</v>
      </c>
      <c r="K73" s="10">
        <v>1</v>
      </c>
      <c r="L73" s="10"/>
      <c r="M73" s="9">
        <v>1</v>
      </c>
      <c r="N73" s="9"/>
      <c r="O73" s="10">
        <v>2</v>
      </c>
      <c r="P73" s="10"/>
      <c r="Q73" s="9">
        <v>2</v>
      </c>
      <c r="R73" s="9"/>
      <c r="S73" s="10">
        <v>1</v>
      </c>
      <c r="T73" s="10"/>
      <c r="U73" s="9">
        <v>1</v>
      </c>
      <c r="V73" s="9"/>
      <c r="W73" s="10"/>
      <c r="X73" s="10">
        <v>2</v>
      </c>
      <c r="Y73" s="9">
        <v>1</v>
      </c>
      <c r="Z73" s="9"/>
      <c r="AA73" s="11">
        <f t="shared" si="7"/>
        <v>13</v>
      </c>
    </row>
    <row r="74" spans="1:27" ht="30" customHeight="1" x14ac:dyDescent="0.25">
      <c r="A74" s="4" t="str">
        <f t="shared" si="10"/>
        <v>Московский</v>
      </c>
      <c r="B74" s="12" t="str">
        <f t="shared" si="10"/>
        <v>ГБОУ СОШ №643</v>
      </c>
      <c r="C74" s="6">
        <f t="shared" si="10"/>
        <v>11643</v>
      </c>
      <c r="D74" s="6" t="str">
        <f t="shared" si="10"/>
        <v>СОШ</v>
      </c>
      <c r="E74" s="8" t="str">
        <f t="shared" si="10"/>
        <v>3в</v>
      </c>
      <c r="F74" s="8">
        <f t="shared" si="10"/>
        <v>79</v>
      </c>
      <c r="G74" s="8">
        <f t="shared" si="10"/>
        <v>73</v>
      </c>
      <c r="H74" s="8">
        <f t="shared" si="11"/>
        <v>11643071</v>
      </c>
      <c r="I74" s="9"/>
      <c r="J74" s="9">
        <v>2</v>
      </c>
      <c r="K74" s="10"/>
      <c r="L74" s="10">
        <v>1</v>
      </c>
      <c r="M74" s="9">
        <v>1</v>
      </c>
      <c r="N74" s="9"/>
      <c r="O74" s="10">
        <v>2</v>
      </c>
      <c r="P74" s="10"/>
      <c r="Q74" s="9">
        <v>1</v>
      </c>
      <c r="R74" s="9"/>
      <c r="S74" s="10">
        <v>1</v>
      </c>
      <c r="T74" s="10"/>
      <c r="U74" s="9"/>
      <c r="V74" s="9">
        <v>0</v>
      </c>
      <c r="W74" s="10">
        <v>2</v>
      </c>
      <c r="X74" s="10"/>
      <c r="Y74" s="9">
        <v>0</v>
      </c>
      <c r="Z74" s="9"/>
      <c r="AA74" s="11">
        <f t="shared" si="7"/>
        <v>10</v>
      </c>
    </row>
    <row r="75" spans="1:27" ht="30" customHeight="1" x14ac:dyDescent="0.25">
      <c r="A75" s="4" t="str">
        <f t="shared" si="10"/>
        <v>Московский</v>
      </c>
      <c r="B75" s="12" t="str">
        <f t="shared" si="10"/>
        <v>ГБОУ СОШ №643</v>
      </c>
      <c r="C75" s="6">
        <f t="shared" si="10"/>
        <v>11643</v>
      </c>
      <c r="D75" s="6" t="str">
        <f t="shared" si="10"/>
        <v>СОШ</v>
      </c>
      <c r="E75" s="8" t="str">
        <f t="shared" si="10"/>
        <v>3в</v>
      </c>
      <c r="F75" s="8">
        <f t="shared" si="10"/>
        <v>79</v>
      </c>
      <c r="G75" s="8">
        <f t="shared" si="10"/>
        <v>73</v>
      </c>
      <c r="H75" s="8">
        <f t="shared" si="11"/>
        <v>11643072</v>
      </c>
      <c r="I75" s="9"/>
      <c r="J75" s="9">
        <v>1</v>
      </c>
      <c r="K75" s="10">
        <v>1</v>
      </c>
      <c r="L75" s="10"/>
      <c r="M75" s="9"/>
      <c r="N75" s="9">
        <v>0</v>
      </c>
      <c r="O75" s="10"/>
      <c r="P75" s="10">
        <v>2</v>
      </c>
      <c r="Q75" s="9"/>
      <c r="R75" s="9">
        <v>2</v>
      </c>
      <c r="S75" s="10"/>
      <c r="T75" s="10">
        <v>1</v>
      </c>
      <c r="U75" s="9"/>
      <c r="V75" s="9">
        <v>0</v>
      </c>
      <c r="W75" s="10">
        <v>2</v>
      </c>
      <c r="X75" s="10"/>
      <c r="Y75" s="9">
        <v>1</v>
      </c>
      <c r="Z75" s="9"/>
      <c r="AA75" s="11">
        <f t="shared" si="7"/>
        <v>10</v>
      </c>
    </row>
    <row r="76" spans="1:27" ht="30" customHeight="1" x14ac:dyDescent="0.25">
      <c r="A76" s="4" t="str">
        <f t="shared" si="10"/>
        <v>Московский</v>
      </c>
      <c r="B76" s="12" t="str">
        <f t="shared" si="10"/>
        <v>ГБОУ СОШ №643</v>
      </c>
      <c r="C76" s="6">
        <f t="shared" si="10"/>
        <v>11643</v>
      </c>
      <c r="D76" s="6" t="str">
        <f t="shared" si="10"/>
        <v>СОШ</v>
      </c>
      <c r="E76" s="8" t="str">
        <f t="shared" si="10"/>
        <v>3в</v>
      </c>
      <c r="F76" s="8">
        <f t="shared" si="10"/>
        <v>79</v>
      </c>
      <c r="G76" s="8">
        <f t="shared" si="10"/>
        <v>73</v>
      </c>
      <c r="H76" s="8">
        <f t="shared" si="11"/>
        <v>11643073</v>
      </c>
      <c r="I76" s="9"/>
      <c r="J76" s="9">
        <v>2</v>
      </c>
      <c r="K76" s="10">
        <v>1</v>
      </c>
      <c r="L76" s="10"/>
      <c r="M76" s="9"/>
      <c r="N76" s="9">
        <v>1</v>
      </c>
      <c r="O76" s="10">
        <v>1</v>
      </c>
      <c r="P76" s="10"/>
      <c r="Q76" s="9">
        <v>2</v>
      </c>
      <c r="R76" s="9"/>
      <c r="S76" s="10"/>
      <c r="T76" s="10">
        <v>1</v>
      </c>
      <c r="U76" s="9">
        <v>1</v>
      </c>
      <c r="V76" s="9"/>
      <c r="W76" s="10"/>
      <c r="X76" s="10">
        <v>1</v>
      </c>
      <c r="Y76" s="9">
        <v>1</v>
      </c>
      <c r="Z76" s="9"/>
      <c r="AA76" s="11">
        <f t="shared" si="7"/>
        <v>11</v>
      </c>
    </row>
    <row r="77" spans="1:27" x14ac:dyDescent="0.25">
      <c r="I77" s="15">
        <f>COUNTA(I4:I76)</f>
        <v>23</v>
      </c>
      <c r="J77" s="15">
        <f t="shared" ref="J77:AA77" si="12">COUNTA(J4:J76)</f>
        <v>50</v>
      </c>
      <c r="K77" s="15">
        <f t="shared" si="12"/>
        <v>53</v>
      </c>
      <c r="L77" s="15">
        <f t="shared" si="12"/>
        <v>20</v>
      </c>
      <c r="M77" s="15">
        <f t="shared" si="12"/>
        <v>48</v>
      </c>
      <c r="N77" s="15">
        <f t="shared" si="12"/>
        <v>25</v>
      </c>
      <c r="O77" s="15">
        <f t="shared" si="12"/>
        <v>46</v>
      </c>
      <c r="P77" s="15">
        <f t="shared" si="12"/>
        <v>27</v>
      </c>
      <c r="Q77" s="15">
        <f t="shared" si="12"/>
        <v>48</v>
      </c>
      <c r="R77" s="15">
        <f t="shared" si="12"/>
        <v>25</v>
      </c>
      <c r="S77" s="15">
        <f t="shared" si="12"/>
        <v>44</v>
      </c>
      <c r="T77" s="15">
        <f t="shared" si="12"/>
        <v>29</v>
      </c>
      <c r="U77" s="15">
        <f t="shared" si="12"/>
        <v>33</v>
      </c>
      <c r="V77" s="15">
        <f t="shared" si="12"/>
        <v>40</v>
      </c>
      <c r="W77" s="15">
        <f t="shared" si="12"/>
        <v>52</v>
      </c>
      <c r="X77" s="15">
        <f t="shared" si="12"/>
        <v>21</v>
      </c>
      <c r="Y77" s="15">
        <f t="shared" si="12"/>
        <v>50</v>
      </c>
      <c r="Z77" s="15">
        <f t="shared" si="12"/>
        <v>23</v>
      </c>
      <c r="AA77" s="15">
        <f t="shared" si="12"/>
        <v>73</v>
      </c>
    </row>
    <row r="78" spans="1:27" x14ac:dyDescent="0.25">
      <c r="I78" s="92">
        <f>SUM(I4:I76)/(I77*I79)</f>
        <v>0.71739130434782605</v>
      </c>
      <c r="J78" s="92">
        <f t="shared" ref="J78:AA78" si="13">SUM(J4:J76)/(J77*J79)</f>
        <v>0.76</v>
      </c>
      <c r="K78" s="92">
        <f t="shared" si="13"/>
        <v>0.79245283018867929</v>
      </c>
      <c r="L78" s="92">
        <f t="shared" si="13"/>
        <v>0.8</v>
      </c>
      <c r="M78" s="92">
        <f t="shared" si="13"/>
        <v>0.75</v>
      </c>
      <c r="N78" s="92">
        <f t="shared" si="13"/>
        <v>0.44</v>
      </c>
      <c r="O78" s="92">
        <f t="shared" si="13"/>
        <v>0.85869565217391308</v>
      </c>
      <c r="P78" s="92">
        <f t="shared" si="13"/>
        <v>0.70370370370370372</v>
      </c>
      <c r="Q78" s="92">
        <f t="shared" si="13"/>
        <v>0.76041666666666663</v>
      </c>
      <c r="R78" s="92">
        <f t="shared" si="13"/>
        <v>0.78</v>
      </c>
      <c r="S78" s="92">
        <f t="shared" si="13"/>
        <v>0.84090909090909094</v>
      </c>
      <c r="T78" s="92">
        <f t="shared" si="13"/>
        <v>0.65517241379310343</v>
      </c>
      <c r="U78" s="92">
        <f t="shared" si="13"/>
        <v>0.39393939393939392</v>
      </c>
      <c r="V78" s="92">
        <f t="shared" si="13"/>
        <v>0.375</v>
      </c>
      <c r="W78" s="92">
        <f t="shared" si="13"/>
        <v>0.75961538461538458</v>
      </c>
      <c r="X78" s="92">
        <f t="shared" si="13"/>
        <v>0.66666666666666663</v>
      </c>
      <c r="Y78" s="92">
        <f t="shared" si="13"/>
        <v>0.72</v>
      </c>
      <c r="Z78" s="92">
        <f t="shared" si="13"/>
        <v>0.39130434782608697</v>
      </c>
      <c r="AA78" s="92">
        <f t="shared" si="13"/>
        <v>0.71548998946259224</v>
      </c>
    </row>
    <row r="79" spans="1:27" s="52" customFormat="1" x14ac:dyDescent="0.25">
      <c r="A79" s="52" t="s">
        <v>120</v>
      </c>
      <c r="E79" s="14"/>
      <c r="F79" s="14"/>
      <c r="G79" s="14"/>
      <c r="H79" s="14"/>
      <c r="I79" s="15">
        <v>2</v>
      </c>
      <c r="J79" s="15">
        <v>2</v>
      </c>
      <c r="K79" s="15">
        <v>1</v>
      </c>
      <c r="L79" s="15">
        <v>1</v>
      </c>
      <c r="M79" s="15">
        <v>1</v>
      </c>
      <c r="N79" s="15">
        <v>1</v>
      </c>
      <c r="O79" s="15">
        <v>2</v>
      </c>
      <c r="P79" s="15">
        <v>2</v>
      </c>
      <c r="Q79" s="15">
        <v>2</v>
      </c>
      <c r="R79" s="15">
        <v>2</v>
      </c>
      <c r="S79" s="86">
        <v>1</v>
      </c>
      <c r="T79" s="15">
        <v>1</v>
      </c>
      <c r="U79" s="87">
        <v>1</v>
      </c>
      <c r="V79" s="15">
        <v>1</v>
      </c>
      <c r="W79" s="15">
        <v>2</v>
      </c>
      <c r="X79" s="15">
        <v>2</v>
      </c>
      <c r="Y79" s="87">
        <v>1</v>
      </c>
      <c r="Z79" s="15">
        <v>1</v>
      </c>
      <c r="AA79" s="15">
        <v>13</v>
      </c>
    </row>
    <row r="80" spans="1:27" x14ac:dyDescent="0.25">
      <c r="I80" s="15">
        <f>SUM(I4:J76)/(73*I79)</f>
        <v>0.74657534246575341</v>
      </c>
      <c r="K80" s="15">
        <f t="shared" ref="K80:AA80" si="14">SUM(K4:L76)/(73*K79)</f>
        <v>0.79452054794520544</v>
      </c>
      <c r="M80" s="15">
        <f t="shared" si="14"/>
        <v>0.64383561643835618</v>
      </c>
      <c r="O80" s="15">
        <f t="shared" si="14"/>
        <v>0.80136986301369861</v>
      </c>
      <c r="Q80" s="15">
        <f t="shared" si="14"/>
        <v>0.76712328767123283</v>
      </c>
      <c r="S80" s="15">
        <f t="shared" si="14"/>
        <v>0.76712328767123283</v>
      </c>
      <c r="U80" s="15">
        <f t="shared" si="14"/>
        <v>0.38356164383561642</v>
      </c>
      <c r="W80" s="15">
        <f t="shared" si="14"/>
        <v>0.73287671232876717</v>
      </c>
      <c r="Y80" s="15">
        <f t="shared" si="14"/>
        <v>0.61643835616438358</v>
      </c>
      <c r="AA80" s="15">
        <f t="shared" si="14"/>
        <v>0.71548998946259224</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operator="lessThanOrEqual" allowBlank="1" showInputMessage="1" showErrorMessage="1" sqref="H4:H76"/>
    <dataValidation type="list" allowBlank="1" showInputMessage="1" showErrorMessage="1" sqref="I4:J76 O4:R76 W4:X76">
      <formula1>балл2</formula1>
    </dataValidation>
    <dataValidation type="list" allowBlank="1" showInputMessage="1" showErrorMessage="1" sqref="K4:N76 S4:V76 Y4:Z76">
      <formula1>балл1</formula1>
    </dataValidation>
    <dataValidation allowBlank="1" showErrorMessage="1" sqref="A4 E4:G76"/>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1:AE53"/>
  <sheetViews>
    <sheetView showGridLines="0" topLeftCell="C43" zoomScale="90" zoomScaleNormal="90" workbookViewId="0">
      <selection activeCell="C53" sqref="A53:XFD53"/>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31"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1"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1"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1" ht="30" customHeight="1" x14ac:dyDescent="0.25">
      <c r="A4" s="4" t="s">
        <v>17</v>
      </c>
      <c r="B4" s="12" t="s">
        <v>67</v>
      </c>
      <c r="C4" s="6">
        <f>VLOOKUP(B4,[32]Списки!$C$1:$E$40,2,FALSE)</f>
        <v>11684</v>
      </c>
      <c r="D4" s="6" t="str">
        <f>VLOOKUP(B4,[32]Списки!$C$1:$E$40,3,FALSE)</f>
        <v>СОШ</v>
      </c>
      <c r="E4" s="7" t="s">
        <v>23</v>
      </c>
      <c r="F4" s="8">
        <v>48</v>
      </c>
      <c r="G4" s="8">
        <v>46</v>
      </c>
      <c r="H4" s="8">
        <f>C4*1000+1</f>
        <v>11684001</v>
      </c>
      <c r="I4" s="9">
        <v>1</v>
      </c>
      <c r="J4" s="9"/>
      <c r="K4" s="10">
        <v>0</v>
      </c>
      <c r="L4" s="10"/>
      <c r="M4" s="9">
        <v>1</v>
      </c>
      <c r="N4" s="9"/>
      <c r="O4" s="10">
        <v>1</v>
      </c>
      <c r="P4" s="10"/>
      <c r="Q4" s="9">
        <v>2</v>
      </c>
      <c r="R4" s="9"/>
      <c r="S4" s="10">
        <v>0</v>
      </c>
      <c r="T4" s="10"/>
      <c r="U4" s="9">
        <v>1</v>
      </c>
      <c r="V4" s="9"/>
      <c r="W4" s="10">
        <v>2</v>
      </c>
      <c r="X4" s="10"/>
      <c r="Y4" s="9">
        <v>1</v>
      </c>
      <c r="Z4" s="9"/>
      <c r="AA4" s="11">
        <v>9</v>
      </c>
      <c r="AC4" s="58" t="s">
        <v>81</v>
      </c>
      <c r="AD4" s="58" t="s">
        <v>150</v>
      </c>
      <c r="AE4" s="58" t="s">
        <v>106</v>
      </c>
    </row>
    <row r="5" spans="1:31" ht="30" customHeight="1" x14ac:dyDescent="0.25">
      <c r="A5" s="4" t="str">
        <f>A4</f>
        <v>Московский</v>
      </c>
      <c r="B5" s="12" t="str">
        <f t="shared" ref="B5:G20" si="0">B4</f>
        <v>ГБОУ СОШ №684</v>
      </c>
      <c r="C5" s="6">
        <f t="shared" si="0"/>
        <v>11684</v>
      </c>
      <c r="D5" s="6" t="str">
        <f t="shared" si="0"/>
        <v>СОШ</v>
      </c>
      <c r="E5" s="8" t="str">
        <f t="shared" si="0"/>
        <v>3а</v>
      </c>
      <c r="F5" s="8">
        <f t="shared" si="0"/>
        <v>48</v>
      </c>
      <c r="G5" s="8">
        <f t="shared" si="0"/>
        <v>46</v>
      </c>
      <c r="H5" s="8">
        <f>H4+1</f>
        <v>11684002</v>
      </c>
      <c r="I5" s="9"/>
      <c r="J5" s="9">
        <v>1</v>
      </c>
      <c r="K5" s="10">
        <v>1</v>
      </c>
      <c r="L5" s="10"/>
      <c r="M5" s="9">
        <v>1</v>
      </c>
      <c r="N5" s="9"/>
      <c r="O5" s="10">
        <v>2</v>
      </c>
      <c r="P5" s="10"/>
      <c r="Q5" s="9">
        <v>2</v>
      </c>
      <c r="R5" s="9"/>
      <c r="S5" s="10">
        <v>1</v>
      </c>
      <c r="T5" s="10"/>
      <c r="U5" s="9">
        <v>0</v>
      </c>
      <c r="V5" s="9"/>
      <c r="W5" s="10">
        <v>1</v>
      </c>
      <c r="X5" s="10"/>
      <c r="Y5" s="9">
        <v>1</v>
      </c>
      <c r="Z5" s="9"/>
      <c r="AA5" s="11">
        <v>10</v>
      </c>
      <c r="AC5" s="83">
        <v>0</v>
      </c>
      <c r="AD5" s="83">
        <f>COUNTIF(AA$4:AA$49,AC5)</f>
        <v>0</v>
      </c>
      <c r="AE5" s="125">
        <f>AD5/$AD$19</f>
        <v>0</v>
      </c>
    </row>
    <row r="6" spans="1:31" ht="30" customHeight="1" x14ac:dyDescent="0.25">
      <c r="A6" s="4" t="str">
        <f t="shared" ref="A6:G21" si="1">A5</f>
        <v>Московский</v>
      </c>
      <c r="B6" s="12" t="str">
        <f t="shared" si="0"/>
        <v>ГБОУ СОШ №684</v>
      </c>
      <c r="C6" s="6">
        <f t="shared" si="0"/>
        <v>11684</v>
      </c>
      <c r="D6" s="6" t="str">
        <f t="shared" si="0"/>
        <v>СОШ</v>
      </c>
      <c r="E6" s="8" t="str">
        <f t="shared" si="0"/>
        <v>3а</v>
      </c>
      <c r="F6" s="8">
        <f t="shared" si="0"/>
        <v>48</v>
      </c>
      <c r="G6" s="8">
        <f t="shared" si="0"/>
        <v>46</v>
      </c>
      <c r="H6" s="8">
        <f t="shared" ref="H6:H49" si="2">H5+1</f>
        <v>11684003</v>
      </c>
      <c r="I6" s="9"/>
      <c r="J6" s="9">
        <v>1</v>
      </c>
      <c r="K6" s="10"/>
      <c r="L6" s="10">
        <v>1</v>
      </c>
      <c r="M6" s="9">
        <v>1</v>
      </c>
      <c r="N6" s="9"/>
      <c r="O6" s="10"/>
      <c r="P6" s="10">
        <v>2</v>
      </c>
      <c r="Q6" s="9"/>
      <c r="R6" s="9">
        <v>2</v>
      </c>
      <c r="S6" s="10">
        <v>1</v>
      </c>
      <c r="T6" s="10"/>
      <c r="U6" s="9">
        <v>0</v>
      </c>
      <c r="V6" s="9"/>
      <c r="W6" s="10">
        <v>1</v>
      </c>
      <c r="X6" s="10"/>
      <c r="Y6" s="9">
        <v>1</v>
      </c>
      <c r="Z6" s="9"/>
      <c r="AA6" s="11">
        <v>10</v>
      </c>
      <c r="AC6" s="83">
        <v>1</v>
      </c>
      <c r="AD6" s="83">
        <f t="shared" ref="AD6:AD18" si="3">COUNTIF(AA$4:AA$49,AC6)</f>
        <v>0</v>
      </c>
      <c r="AE6" s="125">
        <f t="shared" ref="AE6:AE18" si="4">AD6/$AD$19</f>
        <v>0</v>
      </c>
    </row>
    <row r="7" spans="1:31" ht="30" customHeight="1" x14ac:dyDescent="0.25">
      <c r="A7" s="4" t="str">
        <f t="shared" si="1"/>
        <v>Московский</v>
      </c>
      <c r="B7" s="12" t="str">
        <f t="shared" si="0"/>
        <v>ГБОУ СОШ №684</v>
      </c>
      <c r="C7" s="6">
        <f t="shared" si="0"/>
        <v>11684</v>
      </c>
      <c r="D7" s="6" t="str">
        <f t="shared" si="0"/>
        <v>СОШ</v>
      </c>
      <c r="E7" s="8" t="str">
        <f t="shared" si="0"/>
        <v>3а</v>
      </c>
      <c r="F7" s="8">
        <f t="shared" si="0"/>
        <v>48</v>
      </c>
      <c r="G7" s="8">
        <f t="shared" si="0"/>
        <v>46</v>
      </c>
      <c r="H7" s="8">
        <f t="shared" si="2"/>
        <v>11684004</v>
      </c>
      <c r="I7" s="9">
        <v>2</v>
      </c>
      <c r="J7" s="9"/>
      <c r="K7" s="10"/>
      <c r="L7" s="10">
        <v>1</v>
      </c>
      <c r="M7" s="9">
        <v>0</v>
      </c>
      <c r="N7" s="9"/>
      <c r="O7" s="10">
        <v>2</v>
      </c>
      <c r="P7" s="10"/>
      <c r="Q7" s="9">
        <v>2</v>
      </c>
      <c r="R7" s="9"/>
      <c r="S7" s="10">
        <v>0</v>
      </c>
      <c r="T7" s="10"/>
      <c r="U7" s="9">
        <v>1</v>
      </c>
      <c r="V7" s="9"/>
      <c r="W7" s="10"/>
      <c r="X7" s="10">
        <v>2</v>
      </c>
      <c r="Y7" s="9">
        <v>1</v>
      </c>
      <c r="Z7" s="9"/>
      <c r="AA7" s="11">
        <v>11</v>
      </c>
      <c r="AC7" s="83">
        <v>2</v>
      </c>
      <c r="AD7" s="83">
        <f t="shared" si="3"/>
        <v>0</v>
      </c>
      <c r="AE7" s="125">
        <f t="shared" si="4"/>
        <v>0</v>
      </c>
    </row>
    <row r="8" spans="1:31" ht="30" customHeight="1" x14ac:dyDescent="0.25">
      <c r="A8" s="4" t="str">
        <f t="shared" si="1"/>
        <v>Московский</v>
      </c>
      <c r="B8" s="12" t="str">
        <f t="shared" si="0"/>
        <v>ГБОУ СОШ №684</v>
      </c>
      <c r="C8" s="6">
        <f t="shared" si="0"/>
        <v>11684</v>
      </c>
      <c r="D8" s="6" t="str">
        <f t="shared" si="0"/>
        <v>СОШ</v>
      </c>
      <c r="E8" s="8" t="str">
        <f t="shared" si="0"/>
        <v>3а</v>
      </c>
      <c r="F8" s="8">
        <f t="shared" si="0"/>
        <v>48</v>
      </c>
      <c r="G8" s="8">
        <f t="shared" si="0"/>
        <v>46</v>
      </c>
      <c r="H8" s="8">
        <f t="shared" si="2"/>
        <v>11684005</v>
      </c>
      <c r="I8" s="9"/>
      <c r="J8" s="9">
        <v>0</v>
      </c>
      <c r="K8" s="10"/>
      <c r="L8" s="10">
        <v>1</v>
      </c>
      <c r="M8" s="9">
        <v>1</v>
      </c>
      <c r="N8" s="9"/>
      <c r="O8" s="10">
        <v>2</v>
      </c>
      <c r="P8" s="10"/>
      <c r="Q8" s="9">
        <v>1</v>
      </c>
      <c r="R8" s="9"/>
      <c r="S8" s="10">
        <v>1</v>
      </c>
      <c r="T8" s="10"/>
      <c r="U8" s="9">
        <v>1</v>
      </c>
      <c r="V8" s="9"/>
      <c r="W8" s="10">
        <v>2</v>
      </c>
      <c r="X8" s="10"/>
      <c r="Y8" s="9">
        <v>1</v>
      </c>
      <c r="Z8" s="9"/>
      <c r="AA8" s="11">
        <v>10</v>
      </c>
      <c r="AC8" s="83">
        <v>3</v>
      </c>
      <c r="AD8" s="83">
        <f t="shared" si="3"/>
        <v>0</v>
      </c>
      <c r="AE8" s="125">
        <f t="shared" si="4"/>
        <v>0</v>
      </c>
    </row>
    <row r="9" spans="1:31" ht="30" customHeight="1" x14ac:dyDescent="0.25">
      <c r="A9" s="4" t="str">
        <f t="shared" si="1"/>
        <v>Московский</v>
      </c>
      <c r="B9" s="12" t="str">
        <f t="shared" si="0"/>
        <v>ГБОУ СОШ №684</v>
      </c>
      <c r="C9" s="6">
        <f t="shared" si="0"/>
        <v>11684</v>
      </c>
      <c r="D9" s="6" t="str">
        <f t="shared" si="0"/>
        <v>СОШ</v>
      </c>
      <c r="E9" s="8" t="str">
        <f t="shared" si="0"/>
        <v>3а</v>
      </c>
      <c r="F9" s="8">
        <f t="shared" si="0"/>
        <v>48</v>
      </c>
      <c r="G9" s="8">
        <f t="shared" si="0"/>
        <v>46</v>
      </c>
      <c r="H9" s="8">
        <f t="shared" si="2"/>
        <v>11684006</v>
      </c>
      <c r="I9" s="9"/>
      <c r="J9" s="9">
        <v>1</v>
      </c>
      <c r="K9" s="10">
        <v>1</v>
      </c>
      <c r="L9" s="10"/>
      <c r="M9" s="9">
        <v>1</v>
      </c>
      <c r="N9" s="9"/>
      <c r="O9" s="10">
        <v>2</v>
      </c>
      <c r="P9" s="10"/>
      <c r="Q9" s="9"/>
      <c r="R9" s="9">
        <v>2</v>
      </c>
      <c r="S9" s="10">
        <v>1</v>
      </c>
      <c r="T9" s="10"/>
      <c r="U9" s="9">
        <v>1</v>
      </c>
      <c r="V9" s="9"/>
      <c r="W9" s="10">
        <v>2</v>
      </c>
      <c r="X9" s="10"/>
      <c r="Y9" s="9">
        <v>1</v>
      </c>
      <c r="Z9" s="9"/>
      <c r="AA9" s="11">
        <v>12</v>
      </c>
      <c r="AC9" s="83">
        <v>4</v>
      </c>
      <c r="AD9" s="83">
        <f t="shared" si="3"/>
        <v>0</v>
      </c>
      <c r="AE9" s="125">
        <f t="shared" si="4"/>
        <v>0</v>
      </c>
    </row>
    <row r="10" spans="1:31" ht="30" customHeight="1" x14ac:dyDescent="0.25">
      <c r="A10" s="4" t="str">
        <f t="shared" si="1"/>
        <v>Московский</v>
      </c>
      <c r="B10" s="12" t="str">
        <f t="shared" si="0"/>
        <v>ГБОУ СОШ №684</v>
      </c>
      <c r="C10" s="6">
        <f t="shared" si="0"/>
        <v>11684</v>
      </c>
      <c r="D10" s="6" t="str">
        <f t="shared" si="0"/>
        <v>СОШ</v>
      </c>
      <c r="E10" s="8" t="str">
        <f t="shared" si="0"/>
        <v>3а</v>
      </c>
      <c r="F10" s="8">
        <f t="shared" si="0"/>
        <v>48</v>
      </c>
      <c r="G10" s="8">
        <f t="shared" si="0"/>
        <v>46</v>
      </c>
      <c r="H10" s="8">
        <f t="shared" si="2"/>
        <v>11684007</v>
      </c>
      <c r="I10" s="9"/>
      <c r="J10" s="9">
        <v>2</v>
      </c>
      <c r="K10" s="10">
        <v>1</v>
      </c>
      <c r="L10" s="10"/>
      <c r="M10" s="9">
        <v>1</v>
      </c>
      <c r="N10" s="9"/>
      <c r="O10" s="10"/>
      <c r="P10" s="10">
        <v>2</v>
      </c>
      <c r="Q10" s="9"/>
      <c r="R10" s="9">
        <v>2</v>
      </c>
      <c r="S10" s="10"/>
      <c r="T10" s="10">
        <v>1</v>
      </c>
      <c r="U10" s="9"/>
      <c r="V10" s="9">
        <v>1</v>
      </c>
      <c r="W10" s="10">
        <v>0</v>
      </c>
      <c r="X10" s="10"/>
      <c r="Y10" s="9">
        <v>1</v>
      </c>
      <c r="Z10" s="9"/>
      <c r="AA10" s="11">
        <v>11</v>
      </c>
      <c r="AC10" s="83">
        <v>5</v>
      </c>
      <c r="AD10" s="83">
        <f t="shared" si="3"/>
        <v>0</v>
      </c>
      <c r="AE10" s="125">
        <f t="shared" si="4"/>
        <v>0</v>
      </c>
    </row>
    <row r="11" spans="1:31" ht="30" customHeight="1" x14ac:dyDescent="0.25">
      <c r="A11" s="4" t="str">
        <f t="shared" si="1"/>
        <v>Московский</v>
      </c>
      <c r="B11" s="12" t="str">
        <f t="shared" si="0"/>
        <v>ГБОУ СОШ №684</v>
      </c>
      <c r="C11" s="6">
        <f t="shared" si="0"/>
        <v>11684</v>
      </c>
      <c r="D11" s="6" t="str">
        <f t="shared" si="0"/>
        <v>СОШ</v>
      </c>
      <c r="E11" s="8" t="str">
        <f t="shared" si="0"/>
        <v>3а</v>
      </c>
      <c r="F11" s="8">
        <f t="shared" si="0"/>
        <v>48</v>
      </c>
      <c r="G11" s="8">
        <f t="shared" si="0"/>
        <v>46</v>
      </c>
      <c r="H11" s="8">
        <f t="shared" si="2"/>
        <v>11684008</v>
      </c>
      <c r="I11" s="9">
        <v>2</v>
      </c>
      <c r="J11" s="9"/>
      <c r="K11" s="10">
        <v>1</v>
      </c>
      <c r="L11" s="10"/>
      <c r="M11" s="9">
        <v>1</v>
      </c>
      <c r="N11" s="9"/>
      <c r="O11" s="10"/>
      <c r="P11" s="10">
        <v>2</v>
      </c>
      <c r="Q11" s="9"/>
      <c r="R11" s="9">
        <v>2</v>
      </c>
      <c r="S11" s="10">
        <v>1</v>
      </c>
      <c r="T11" s="10"/>
      <c r="U11" s="9"/>
      <c r="V11" s="9">
        <v>0</v>
      </c>
      <c r="W11" s="10">
        <v>2</v>
      </c>
      <c r="X11" s="10"/>
      <c r="Y11" s="9">
        <v>1</v>
      </c>
      <c r="Z11" s="9"/>
      <c r="AA11" s="11">
        <v>12</v>
      </c>
      <c r="AC11" s="83">
        <v>6</v>
      </c>
      <c r="AD11" s="83">
        <f t="shared" si="3"/>
        <v>0</v>
      </c>
      <c r="AE11" s="125">
        <f t="shared" si="4"/>
        <v>0</v>
      </c>
    </row>
    <row r="12" spans="1:31" ht="30" customHeight="1" x14ac:dyDescent="0.25">
      <c r="A12" s="4" t="str">
        <f t="shared" si="1"/>
        <v>Московский</v>
      </c>
      <c r="B12" s="12" t="str">
        <f t="shared" si="0"/>
        <v>ГБОУ СОШ №684</v>
      </c>
      <c r="C12" s="6">
        <f t="shared" si="0"/>
        <v>11684</v>
      </c>
      <c r="D12" s="6" t="str">
        <f t="shared" si="0"/>
        <v>СОШ</v>
      </c>
      <c r="E12" s="8" t="str">
        <f t="shared" si="0"/>
        <v>3а</v>
      </c>
      <c r="F12" s="8">
        <f t="shared" si="0"/>
        <v>48</v>
      </c>
      <c r="G12" s="8">
        <f t="shared" si="0"/>
        <v>46</v>
      </c>
      <c r="H12" s="8">
        <f t="shared" si="2"/>
        <v>11684009</v>
      </c>
      <c r="I12" s="9">
        <v>2</v>
      </c>
      <c r="J12" s="9"/>
      <c r="K12" s="10">
        <v>1</v>
      </c>
      <c r="L12" s="10"/>
      <c r="M12" s="9">
        <v>1</v>
      </c>
      <c r="N12" s="9"/>
      <c r="O12" s="10">
        <v>1</v>
      </c>
      <c r="P12" s="10"/>
      <c r="Q12" s="9"/>
      <c r="R12" s="9">
        <v>1</v>
      </c>
      <c r="S12" s="10"/>
      <c r="T12" s="10">
        <v>1</v>
      </c>
      <c r="U12" s="9"/>
      <c r="V12" s="9">
        <v>1</v>
      </c>
      <c r="W12" s="10">
        <v>2</v>
      </c>
      <c r="X12" s="10"/>
      <c r="Y12" s="9">
        <v>1</v>
      </c>
      <c r="Z12" s="9"/>
      <c r="AA12" s="11">
        <v>11</v>
      </c>
      <c r="AC12" s="83">
        <v>7</v>
      </c>
      <c r="AD12" s="83">
        <f t="shared" si="3"/>
        <v>2</v>
      </c>
      <c r="AE12" s="125">
        <f t="shared" si="4"/>
        <v>4.3478260869565216E-2</v>
      </c>
    </row>
    <row r="13" spans="1:31" ht="30" customHeight="1" x14ac:dyDescent="0.25">
      <c r="A13" s="4" t="str">
        <f t="shared" si="1"/>
        <v>Московский</v>
      </c>
      <c r="B13" s="12" t="str">
        <f t="shared" si="0"/>
        <v>ГБОУ СОШ №684</v>
      </c>
      <c r="C13" s="6">
        <f t="shared" si="0"/>
        <v>11684</v>
      </c>
      <c r="D13" s="6" t="str">
        <f t="shared" si="0"/>
        <v>СОШ</v>
      </c>
      <c r="E13" s="8" t="str">
        <f t="shared" si="0"/>
        <v>3а</v>
      </c>
      <c r="F13" s="8">
        <f t="shared" si="0"/>
        <v>48</v>
      </c>
      <c r="G13" s="8">
        <f t="shared" si="0"/>
        <v>46</v>
      </c>
      <c r="H13" s="8">
        <f t="shared" si="2"/>
        <v>11684010</v>
      </c>
      <c r="I13" s="9"/>
      <c r="J13" s="9">
        <v>2</v>
      </c>
      <c r="K13" s="10"/>
      <c r="L13" s="10">
        <v>1</v>
      </c>
      <c r="M13" s="9">
        <v>1</v>
      </c>
      <c r="N13" s="9"/>
      <c r="O13" s="10">
        <v>2</v>
      </c>
      <c r="P13" s="10"/>
      <c r="Q13" s="9"/>
      <c r="R13" s="9">
        <v>2</v>
      </c>
      <c r="S13" s="10">
        <v>1</v>
      </c>
      <c r="T13" s="10"/>
      <c r="U13" s="9"/>
      <c r="V13" s="9">
        <v>0</v>
      </c>
      <c r="W13" s="10">
        <v>2</v>
      </c>
      <c r="X13" s="10"/>
      <c r="Y13" s="9">
        <v>1</v>
      </c>
      <c r="Z13" s="9"/>
      <c r="AA13" s="11">
        <v>12</v>
      </c>
      <c r="AC13" s="83">
        <v>8</v>
      </c>
      <c r="AD13" s="83">
        <f t="shared" si="3"/>
        <v>2</v>
      </c>
      <c r="AE13" s="125">
        <f t="shared" si="4"/>
        <v>4.3478260869565216E-2</v>
      </c>
    </row>
    <row r="14" spans="1:31" ht="30" customHeight="1" x14ac:dyDescent="0.25">
      <c r="A14" s="4" t="str">
        <f t="shared" si="1"/>
        <v>Московский</v>
      </c>
      <c r="B14" s="12" t="str">
        <f t="shared" si="0"/>
        <v>ГБОУ СОШ №684</v>
      </c>
      <c r="C14" s="6">
        <f t="shared" si="0"/>
        <v>11684</v>
      </c>
      <c r="D14" s="6" t="str">
        <f t="shared" si="0"/>
        <v>СОШ</v>
      </c>
      <c r="E14" s="8" t="str">
        <f t="shared" si="0"/>
        <v>3а</v>
      </c>
      <c r="F14" s="8">
        <f t="shared" si="0"/>
        <v>48</v>
      </c>
      <c r="G14" s="8">
        <f t="shared" si="0"/>
        <v>46</v>
      </c>
      <c r="H14" s="8">
        <f t="shared" si="2"/>
        <v>11684011</v>
      </c>
      <c r="I14" s="9">
        <v>2</v>
      </c>
      <c r="J14" s="9"/>
      <c r="K14" s="10"/>
      <c r="L14" s="10">
        <v>1</v>
      </c>
      <c r="M14" s="9">
        <v>1</v>
      </c>
      <c r="N14" s="9"/>
      <c r="O14" s="10">
        <v>1</v>
      </c>
      <c r="P14" s="10"/>
      <c r="Q14" s="9">
        <v>2</v>
      </c>
      <c r="R14" s="9"/>
      <c r="S14" s="10">
        <v>1</v>
      </c>
      <c r="T14" s="10"/>
      <c r="U14" s="9">
        <v>1</v>
      </c>
      <c r="V14" s="9"/>
      <c r="W14" s="10">
        <v>2</v>
      </c>
      <c r="X14" s="10"/>
      <c r="Y14" s="9">
        <v>1</v>
      </c>
      <c r="Z14" s="9"/>
      <c r="AA14" s="11">
        <v>12</v>
      </c>
      <c r="AC14" s="83">
        <v>9</v>
      </c>
      <c r="AD14" s="83">
        <f t="shared" si="3"/>
        <v>4</v>
      </c>
      <c r="AE14" s="125">
        <f t="shared" si="4"/>
        <v>8.6956521739130432E-2</v>
      </c>
    </row>
    <row r="15" spans="1:31" ht="30" customHeight="1" x14ac:dyDescent="0.25">
      <c r="A15" s="4" t="str">
        <f t="shared" si="1"/>
        <v>Московский</v>
      </c>
      <c r="B15" s="12" t="str">
        <f t="shared" si="0"/>
        <v>ГБОУ СОШ №684</v>
      </c>
      <c r="C15" s="6">
        <f t="shared" si="0"/>
        <v>11684</v>
      </c>
      <c r="D15" s="6" t="str">
        <f t="shared" si="0"/>
        <v>СОШ</v>
      </c>
      <c r="E15" s="8" t="str">
        <f t="shared" si="0"/>
        <v>3а</v>
      </c>
      <c r="F15" s="8">
        <f t="shared" si="0"/>
        <v>48</v>
      </c>
      <c r="G15" s="8">
        <f t="shared" si="0"/>
        <v>46</v>
      </c>
      <c r="H15" s="8">
        <f t="shared" si="2"/>
        <v>11684012</v>
      </c>
      <c r="I15" s="9">
        <v>2</v>
      </c>
      <c r="J15" s="9"/>
      <c r="K15" s="10">
        <v>1</v>
      </c>
      <c r="L15" s="10"/>
      <c r="M15" s="9">
        <v>1</v>
      </c>
      <c r="N15" s="9"/>
      <c r="O15" s="10"/>
      <c r="P15" s="10">
        <v>1</v>
      </c>
      <c r="Q15" s="9"/>
      <c r="R15" s="9">
        <v>2</v>
      </c>
      <c r="S15" s="10">
        <v>1</v>
      </c>
      <c r="T15" s="10"/>
      <c r="U15" s="9"/>
      <c r="V15" s="9">
        <v>0</v>
      </c>
      <c r="W15" s="10">
        <v>2</v>
      </c>
      <c r="X15" s="10"/>
      <c r="Y15" s="9">
        <v>0</v>
      </c>
      <c r="Z15" s="9"/>
      <c r="AA15" s="11">
        <v>10</v>
      </c>
      <c r="AC15" s="83">
        <v>10</v>
      </c>
      <c r="AD15" s="83">
        <f t="shared" si="3"/>
        <v>14</v>
      </c>
      <c r="AE15" s="125">
        <f t="shared" si="4"/>
        <v>0.30434782608695654</v>
      </c>
    </row>
    <row r="16" spans="1:31" ht="30" customHeight="1" x14ac:dyDescent="0.25">
      <c r="A16" s="4" t="str">
        <f t="shared" si="1"/>
        <v>Московский</v>
      </c>
      <c r="B16" s="12" t="str">
        <f t="shared" si="0"/>
        <v>ГБОУ СОШ №684</v>
      </c>
      <c r="C16" s="6">
        <f t="shared" si="0"/>
        <v>11684</v>
      </c>
      <c r="D16" s="6" t="str">
        <f t="shared" si="0"/>
        <v>СОШ</v>
      </c>
      <c r="E16" s="8" t="str">
        <f t="shared" si="0"/>
        <v>3а</v>
      </c>
      <c r="F16" s="8">
        <f t="shared" si="0"/>
        <v>48</v>
      </c>
      <c r="G16" s="8">
        <f t="shared" si="0"/>
        <v>46</v>
      </c>
      <c r="H16" s="8">
        <f t="shared" si="2"/>
        <v>11684013</v>
      </c>
      <c r="I16" s="9"/>
      <c r="J16" s="9">
        <v>2</v>
      </c>
      <c r="K16" s="10">
        <v>0</v>
      </c>
      <c r="L16" s="10"/>
      <c r="M16" s="9">
        <v>1</v>
      </c>
      <c r="N16" s="9"/>
      <c r="O16" s="10"/>
      <c r="P16" s="10">
        <v>2</v>
      </c>
      <c r="Q16" s="9">
        <v>2</v>
      </c>
      <c r="R16" s="9"/>
      <c r="S16" s="10"/>
      <c r="T16" s="10">
        <v>0</v>
      </c>
      <c r="U16" s="9">
        <v>0</v>
      </c>
      <c r="V16" s="9"/>
      <c r="W16" s="10"/>
      <c r="X16" s="10">
        <v>2</v>
      </c>
      <c r="Y16" s="9">
        <v>1</v>
      </c>
      <c r="Z16" s="9"/>
      <c r="AA16" s="11">
        <v>10</v>
      </c>
      <c r="AC16" s="83">
        <v>11</v>
      </c>
      <c r="AD16" s="83">
        <f t="shared" si="3"/>
        <v>15</v>
      </c>
      <c r="AE16" s="125">
        <f t="shared" si="4"/>
        <v>0.32608695652173914</v>
      </c>
    </row>
    <row r="17" spans="1:31" ht="30" customHeight="1" x14ac:dyDescent="0.25">
      <c r="A17" s="4" t="str">
        <f t="shared" si="1"/>
        <v>Московский</v>
      </c>
      <c r="B17" s="12" t="str">
        <f t="shared" si="0"/>
        <v>ГБОУ СОШ №684</v>
      </c>
      <c r="C17" s="6">
        <f t="shared" si="0"/>
        <v>11684</v>
      </c>
      <c r="D17" s="6" t="str">
        <f t="shared" si="0"/>
        <v>СОШ</v>
      </c>
      <c r="E17" s="8" t="str">
        <f t="shared" si="0"/>
        <v>3а</v>
      </c>
      <c r="F17" s="8">
        <f t="shared" si="0"/>
        <v>48</v>
      </c>
      <c r="G17" s="8">
        <f t="shared" si="0"/>
        <v>46</v>
      </c>
      <c r="H17" s="8">
        <f t="shared" si="2"/>
        <v>11684014</v>
      </c>
      <c r="I17" s="9">
        <v>0</v>
      </c>
      <c r="J17" s="9"/>
      <c r="K17" s="10">
        <v>1</v>
      </c>
      <c r="L17" s="10"/>
      <c r="M17" s="9">
        <v>0</v>
      </c>
      <c r="N17" s="9"/>
      <c r="O17" s="10">
        <v>2</v>
      </c>
      <c r="P17" s="10"/>
      <c r="Q17" s="9">
        <v>1</v>
      </c>
      <c r="R17" s="9"/>
      <c r="S17" s="10">
        <v>1</v>
      </c>
      <c r="T17" s="10"/>
      <c r="U17" s="9">
        <v>1</v>
      </c>
      <c r="V17" s="9"/>
      <c r="W17" s="10"/>
      <c r="X17" s="10">
        <v>2</v>
      </c>
      <c r="Y17" s="9">
        <v>1</v>
      </c>
      <c r="Z17" s="9"/>
      <c r="AA17" s="11">
        <v>9</v>
      </c>
      <c r="AC17" s="83">
        <v>12</v>
      </c>
      <c r="AD17" s="83">
        <f t="shared" si="3"/>
        <v>8</v>
      </c>
      <c r="AE17" s="125">
        <f t="shared" si="4"/>
        <v>0.17391304347826086</v>
      </c>
    </row>
    <row r="18" spans="1:31" ht="30" customHeight="1" x14ac:dyDescent="0.25">
      <c r="A18" s="4" t="str">
        <f t="shared" si="1"/>
        <v>Московский</v>
      </c>
      <c r="B18" s="12" t="str">
        <f t="shared" si="0"/>
        <v>ГБОУ СОШ №684</v>
      </c>
      <c r="C18" s="6">
        <f t="shared" si="0"/>
        <v>11684</v>
      </c>
      <c r="D18" s="6" t="str">
        <f t="shared" si="0"/>
        <v>СОШ</v>
      </c>
      <c r="E18" s="8" t="str">
        <f t="shared" si="0"/>
        <v>3а</v>
      </c>
      <c r="F18" s="8">
        <f t="shared" si="0"/>
        <v>48</v>
      </c>
      <c r="G18" s="8">
        <f t="shared" si="0"/>
        <v>46</v>
      </c>
      <c r="H18" s="8">
        <f t="shared" si="2"/>
        <v>11684015</v>
      </c>
      <c r="I18" s="9"/>
      <c r="J18" s="9">
        <v>2</v>
      </c>
      <c r="K18" s="10"/>
      <c r="L18" s="10">
        <v>1</v>
      </c>
      <c r="M18" s="9">
        <v>1</v>
      </c>
      <c r="N18" s="9"/>
      <c r="O18" s="10">
        <v>2</v>
      </c>
      <c r="P18" s="10"/>
      <c r="Q18" s="9">
        <v>2</v>
      </c>
      <c r="R18" s="9"/>
      <c r="S18" s="10"/>
      <c r="T18" s="10">
        <v>0</v>
      </c>
      <c r="U18" s="9">
        <v>1</v>
      </c>
      <c r="V18" s="9"/>
      <c r="W18" s="10"/>
      <c r="X18" s="10">
        <v>2</v>
      </c>
      <c r="Y18" s="9">
        <v>0</v>
      </c>
      <c r="Z18" s="9"/>
      <c r="AA18" s="11">
        <v>11</v>
      </c>
      <c r="AC18" s="83">
        <v>13</v>
      </c>
      <c r="AD18" s="83">
        <f t="shared" si="3"/>
        <v>1</v>
      </c>
      <c r="AE18" s="125">
        <f t="shared" si="4"/>
        <v>2.1739130434782608E-2</v>
      </c>
    </row>
    <row r="19" spans="1:31" ht="30" customHeight="1" x14ac:dyDescent="0.25">
      <c r="A19" s="4" t="str">
        <f t="shared" si="1"/>
        <v>Московский</v>
      </c>
      <c r="B19" s="12" t="str">
        <f t="shared" si="0"/>
        <v>ГБОУ СОШ №684</v>
      </c>
      <c r="C19" s="6">
        <f t="shared" si="0"/>
        <v>11684</v>
      </c>
      <c r="D19" s="6" t="str">
        <f t="shared" si="0"/>
        <v>СОШ</v>
      </c>
      <c r="E19" s="8" t="str">
        <f t="shared" si="0"/>
        <v>3а</v>
      </c>
      <c r="F19" s="8">
        <f t="shared" si="0"/>
        <v>48</v>
      </c>
      <c r="G19" s="8">
        <f t="shared" si="0"/>
        <v>46</v>
      </c>
      <c r="H19" s="8">
        <f t="shared" si="2"/>
        <v>11684016</v>
      </c>
      <c r="I19" s="9">
        <v>2</v>
      </c>
      <c r="J19" s="9"/>
      <c r="K19" s="10"/>
      <c r="L19" s="10">
        <v>1</v>
      </c>
      <c r="M19" s="9">
        <v>1</v>
      </c>
      <c r="N19" s="9"/>
      <c r="O19" s="10">
        <v>2</v>
      </c>
      <c r="P19" s="10"/>
      <c r="Q19" s="9">
        <v>1</v>
      </c>
      <c r="R19" s="9"/>
      <c r="S19" s="10">
        <v>1</v>
      </c>
      <c r="T19" s="10"/>
      <c r="U19" s="9"/>
      <c r="V19" s="9">
        <v>0</v>
      </c>
      <c r="W19" s="10">
        <v>1</v>
      </c>
      <c r="X19" s="10"/>
      <c r="Y19" s="9">
        <v>1</v>
      </c>
      <c r="Z19" s="9"/>
      <c r="AA19" s="11">
        <v>10</v>
      </c>
      <c r="AC19" s="52"/>
      <c r="AD19" s="85">
        <f>SUM(AD5:AD18)</f>
        <v>46</v>
      </c>
      <c r="AE19" s="52"/>
    </row>
    <row r="20" spans="1:31" ht="30" customHeight="1" x14ac:dyDescent="0.25">
      <c r="A20" s="4" t="str">
        <f t="shared" si="1"/>
        <v>Московский</v>
      </c>
      <c r="B20" s="12" t="str">
        <f t="shared" si="0"/>
        <v>ГБОУ СОШ №684</v>
      </c>
      <c r="C20" s="6">
        <f t="shared" si="0"/>
        <v>11684</v>
      </c>
      <c r="D20" s="6" t="str">
        <f t="shared" si="0"/>
        <v>СОШ</v>
      </c>
      <c r="E20" s="8" t="str">
        <f t="shared" si="0"/>
        <v>3а</v>
      </c>
      <c r="F20" s="8">
        <f t="shared" si="0"/>
        <v>48</v>
      </c>
      <c r="G20" s="8">
        <f t="shared" si="0"/>
        <v>46</v>
      </c>
      <c r="H20" s="8">
        <f t="shared" si="2"/>
        <v>11684017</v>
      </c>
      <c r="I20" s="9"/>
      <c r="J20" s="9">
        <v>2</v>
      </c>
      <c r="K20" s="10"/>
      <c r="L20" s="10">
        <v>1</v>
      </c>
      <c r="M20" s="9">
        <v>1</v>
      </c>
      <c r="N20" s="9"/>
      <c r="O20" s="10">
        <v>2</v>
      </c>
      <c r="P20" s="10"/>
      <c r="Q20" s="9"/>
      <c r="R20" s="9">
        <v>2</v>
      </c>
      <c r="S20" s="10">
        <v>1</v>
      </c>
      <c r="T20" s="10"/>
      <c r="U20" s="9">
        <v>0</v>
      </c>
      <c r="V20" s="9"/>
      <c r="W20" s="10"/>
      <c r="X20" s="10">
        <v>2</v>
      </c>
      <c r="Y20" s="9">
        <v>1</v>
      </c>
      <c r="Z20" s="9"/>
      <c r="AA20" s="11">
        <v>12</v>
      </c>
    </row>
    <row r="21" spans="1:31" ht="30" customHeight="1" x14ac:dyDescent="0.25">
      <c r="A21" s="4" t="str">
        <f t="shared" si="1"/>
        <v>Московский</v>
      </c>
      <c r="B21" s="12" t="str">
        <f t="shared" si="1"/>
        <v>ГБОУ СОШ №684</v>
      </c>
      <c r="C21" s="6">
        <f t="shared" si="1"/>
        <v>11684</v>
      </c>
      <c r="D21" s="6" t="str">
        <f t="shared" si="1"/>
        <v>СОШ</v>
      </c>
      <c r="E21" s="8" t="str">
        <f t="shared" si="1"/>
        <v>3а</v>
      </c>
      <c r="F21" s="8">
        <f t="shared" si="1"/>
        <v>48</v>
      </c>
      <c r="G21" s="8">
        <f t="shared" si="1"/>
        <v>46</v>
      </c>
      <c r="H21" s="8">
        <f t="shared" si="2"/>
        <v>11684018</v>
      </c>
      <c r="I21" s="9"/>
      <c r="J21" s="9">
        <v>2</v>
      </c>
      <c r="K21" s="10">
        <v>1</v>
      </c>
      <c r="L21" s="10"/>
      <c r="M21" s="9">
        <v>1</v>
      </c>
      <c r="N21" s="9"/>
      <c r="O21" s="10"/>
      <c r="P21" s="10">
        <v>1</v>
      </c>
      <c r="Q21" s="9">
        <v>2</v>
      </c>
      <c r="R21" s="9"/>
      <c r="S21" s="10">
        <v>0</v>
      </c>
      <c r="T21" s="10"/>
      <c r="U21" s="9">
        <v>1</v>
      </c>
      <c r="V21" s="9"/>
      <c r="W21" s="10">
        <v>2</v>
      </c>
      <c r="X21" s="10"/>
      <c r="Y21" s="9">
        <v>1</v>
      </c>
      <c r="Z21" s="9"/>
      <c r="AA21" s="11">
        <v>11</v>
      </c>
    </row>
    <row r="22" spans="1:31" ht="30" customHeight="1" x14ac:dyDescent="0.25">
      <c r="A22" s="4" t="str">
        <f t="shared" ref="A22:G37" si="5">A21</f>
        <v>Московский</v>
      </c>
      <c r="B22" s="12" t="str">
        <f t="shared" si="5"/>
        <v>ГБОУ СОШ №684</v>
      </c>
      <c r="C22" s="6">
        <f t="shared" si="5"/>
        <v>11684</v>
      </c>
      <c r="D22" s="6" t="str">
        <f t="shared" si="5"/>
        <v>СОШ</v>
      </c>
      <c r="E22" s="8" t="str">
        <f t="shared" si="5"/>
        <v>3а</v>
      </c>
      <c r="F22" s="8">
        <f t="shared" si="5"/>
        <v>48</v>
      </c>
      <c r="G22" s="8">
        <f t="shared" si="5"/>
        <v>46</v>
      </c>
      <c r="H22" s="8">
        <f t="shared" si="2"/>
        <v>11684019</v>
      </c>
      <c r="I22" s="9"/>
      <c r="J22" s="9">
        <v>2</v>
      </c>
      <c r="K22" s="10">
        <v>1</v>
      </c>
      <c r="L22" s="10"/>
      <c r="M22" s="9">
        <v>1</v>
      </c>
      <c r="N22" s="9"/>
      <c r="O22" s="10"/>
      <c r="P22" s="10">
        <v>1</v>
      </c>
      <c r="Q22" s="9">
        <v>2</v>
      </c>
      <c r="R22" s="9"/>
      <c r="S22" s="10">
        <v>0</v>
      </c>
      <c r="T22" s="10"/>
      <c r="U22" s="9"/>
      <c r="V22" s="9">
        <v>0</v>
      </c>
      <c r="W22" s="10">
        <v>2</v>
      </c>
      <c r="X22" s="10"/>
      <c r="Y22" s="9">
        <v>1</v>
      </c>
      <c r="Z22" s="9"/>
      <c r="AA22" s="11">
        <v>10</v>
      </c>
    </row>
    <row r="23" spans="1:31" ht="30" customHeight="1" x14ac:dyDescent="0.25">
      <c r="A23" s="4" t="str">
        <f t="shared" si="5"/>
        <v>Московский</v>
      </c>
      <c r="B23" s="12" t="str">
        <f t="shared" si="5"/>
        <v>ГБОУ СОШ №684</v>
      </c>
      <c r="C23" s="6">
        <f t="shared" si="5"/>
        <v>11684</v>
      </c>
      <c r="D23" s="6" t="str">
        <f t="shared" si="5"/>
        <v>СОШ</v>
      </c>
      <c r="E23" s="8" t="str">
        <f t="shared" si="5"/>
        <v>3а</v>
      </c>
      <c r="F23" s="8">
        <f t="shared" si="5"/>
        <v>48</v>
      </c>
      <c r="G23" s="8">
        <f t="shared" si="5"/>
        <v>46</v>
      </c>
      <c r="H23" s="8">
        <f t="shared" si="2"/>
        <v>11684020</v>
      </c>
      <c r="I23" s="9">
        <v>2</v>
      </c>
      <c r="J23" s="9"/>
      <c r="K23" s="10"/>
      <c r="L23" s="10">
        <v>1</v>
      </c>
      <c r="M23" s="9">
        <v>1</v>
      </c>
      <c r="N23" s="9"/>
      <c r="O23" s="10">
        <v>2</v>
      </c>
      <c r="P23" s="10"/>
      <c r="Q23" s="9">
        <v>1</v>
      </c>
      <c r="R23" s="9"/>
      <c r="S23" s="10">
        <v>1</v>
      </c>
      <c r="T23" s="10"/>
      <c r="U23" s="9">
        <v>1</v>
      </c>
      <c r="V23" s="9"/>
      <c r="W23" s="10">
        <v>2</v>
      </c>
      <c r="X23" s="10"/>
      <c r="Y23" s="9"/>
      <c r="Z23" s="9">
        <v>0</v>
      </c>
      <c r="AA23" s="11">
        <v>11</v>
      </c>
    </row>
    <row r="24" spans="1:31" ht="30" customHeight="1" x14ac:dyDescent="0.25">
      <c r="A24" s="4" t="str">
        <f t="shared" si="5"/>
        <v>Московский</v>
      </c>
      <c r="B24" s="12" t="str">
        <f t="shared" si="5"/>
        <v>ГБОУ СОШ №684</v>
      </c>
      <c r="C24" s="6">
        <f t="shared" si="5"/>
        <v>11684</v>
      </c>
      <c r="D24" s="6" t="str">
        <f t="shared" si="5"/>
        <v>СОШ</v>
      </c>
      <c r="E24" s="8" t="str">
        <f t="shared" si="5"/>
        <v>3а</v>
      </c>
      <c r="F24" s="8">
        <f t="shared" si="5"/>
        <v>48</v>
      </c>
      <c r="G24" s="8">
        <f t="shared" si="5"/>
        <v>46</v>
      </c>
      <c r="H24" s="8">
        <f t="shared" si="2"/>
        <v>11684021</v>
      </c>
      <c r="I24" s="9">
        <v>2</v>
      </c>
      <c r="J24" s="9"/>
      <c r="K24" s="10">
        <v>1</v>
      </c>
      <c r="L24" s="10"/>
      <c r="M24" s="9">
        <v>1</v>
      </c>
      <c r="N24" s="9"/>
      <c r="O24" s="10">
        <v>1</v>
      </c>
      <c r="P24" s="10"/>
      <c r="Q24" s="9">
        <v>1</v>
      </c>
      <c r="R24" s="9"/>
      <c r="S24" s="10">
        <v>1</v>
      </c>
      <c r="T24" s="10"/>
      <c r="U24" s="9"/>
      <c r="V24" s="9">
        <v>0</v>
      </c>
      <c r="W24" s="10">
        <v>2</v>
      </c>
      <c r="X24" s="10"/>
      <c r="Y24" s="9">
        <v>1</v>
      </c>
      <c r="Z24" s="9"/>
      <c r="AA24" s="11">
        <v>10</v>
      </c>
    </row>
    <row r="25" spans="1:31" ht="30" customHeight="1" x14ac:dyDescent="0.25">
      <c r="A25" s="4" t="str">
        <f t="shared" si="5"/>
        <v>Московский</v>
      </c>
      <c r="B25" s="12" t="str">
        <f t="shared" si="5"/>
        <v>ГБОУ СОШ №684</v>
      </c>
      <c r="C25" s="6">
        <f t="shared" si="5"/>
        <v>11684</v>
      </c>
      <c r="D25" s="6" t="str">
        <f t="shared" si="5"/>
        <v>СОШ</v>
      </c>
      <c r="E25" s="8" t="str">
        <f t="shared" si="5"/>
        <v>3а</v>
      </c>
      <c r="F25" s="8">
        <f t="shared" si="5"/>
        <v>48</v>
      </c>
      <c r="G25" s="8">
        <f t="shared" si="5"/>
        <v>46</v>
      </c>
      <c r="H25" s="8">
        <f t="shared" si="2"/>
        <v>11684022</v>
      </c>
      <c r="I25" s="9">
        <v>1</v>
      </c>
      <c r="J25" s="9"/>
      <c r="K25" s="10">
        <v>1</v>
      </c>
      <c r="L25" s="10"/>
      <c r="M25" s="9"/>
      <c r="N25" s="9">
        <v>1</v>
      </c>
      <c r="O25" s="10">
        <v>2</v>
      </c>
      <c r="P25" s="10"/>
      <c r="Q25" s="9"/>
      <c r="R25" s="9">
        <v>2</v>
      </c>
      <c r="S25" s="10"/>
      <c r="T25" s="10">
        <v>0</v>
      </c>
      <c r="U25" s="9">
        <v>0</v>
      </c>
      <c r="V25" s="9"/>
      <c r="W25" s="10"/>
      <c r="X25" s="10">
        <v>2</v>
      </c>
      <c r="Y25" s="9">
        <v>1</v>
      </c>
      <c r="Z25" s="9"/>
      <c r="AA25" s="11">
        <v>10</v>
      </c>
    </row>
    <row r="26" spans="1:31" ht="30" customHeight="1" x14ac:dyDescent="0.25">
      <c r="A26" s="4" t="str">
        <f t="shared" si="5"/>
        <v>Московский</v>
      </c>
      <c r="B26" s="12" t="str">
        <f t="shared" si="5"/>
        <v>ГБОУ СОШ №684</v>
      </c>
      <c r="C26" s="6">
        <f t="shared" si="5"/>
        <v>11684</v>
      </c>
      <c r="D26" s="6" t="str">
        <f t="shared" si="5"/>
        <v>СОШ</v>
      </c>
      <c r="E26" s="8" t="str">
        <f t="shared" si="5"/>
        <v>3а</v>
      </c>
      <c r="F26" s="8">
        <f t="shared" si="5"/>
        <v>48</v>
      </c>
      <c r="G26" s="8">
        <f t="shared" si="5"/>
        <v>46</v>
      </c>
      <c r="H26" s="8">
        <f t="shared" si="2"/>
        <v>11684023</v>
      </c>
      <c r="I26" s="9"/>
      <c r="J26" s="9">
        <v>1</v>
      </c>
      <c r="K26" s="10">
        <v>1</v>
      </c>
      <c r="L26" s="10"/>
      <c r="M26" s="9"/>
      <c r="N26" s="9">
        <v>0</v>
      </c>
      <c r="O26" s="10">
        <v>2</v>
      </c>
      <c r="P26" s="10"/>
      <c r="Q26" s="9">
        <v>2</v>
      </c>
      <c r="R26" s="9"/>
      <c r="S26" s="10">
        <v>1</v>
      </c>
      <c r="T26" s="10"/>
      <c r="U26" s="9">
        <v>0</v>
      </c>
      <c r="V26" s="9"/>
      <c r="W26" s="10">
        <v>2</v>
      </c>
      <c r="X26" s="10"/>
      <c r="Y26" s="9">
        <v>1</v>
      </c>
      <c r="Z26" s="9"/>
      <c r="AA26" s="11">
        <v>10</v>
      </c>
    </row>
    <row r="27" spans="1:31" ht="30" customHeight="1" x14ac:dyDescent="0.25">
      <c r="A27" s="4" t="str">
        <f t="shared" si="5"/>
        <v>Московский</v>
      </c>
      <c r="B27" s="12" t="str">
        <f t="shared" si="5"/>
        <v>ГБОУ СОШ №684</v>
      </c>
      <c r="C27" s="6">
        <f t="shared" si="5"/>
        <v>11684</v>
      </c>
      <c r="D27" s="6" t="str">
        <f t="shared" si="5"/>
        <v>СОШ</v>
      </c>
      <c r="E27" s="8" t="str">
        <f t="shared" si="5"/>
        <v>3а</v>
      </c>
      <c r="F27" s="8">
        <f t="shared" si="5"/>
        <v>48</v>
      </c>
      <c r="G27" s="8">
        <f t="shared" si="5"/>
        <v>46</v>
      </c>
      <c r="H27" s="8">
        <f t="shared" si="2"/>
        <v>11684024</v>
      </c>
      <c r="I27" s="9"/>
      <c r="J27" s="9">
        <v>2</v>
      </c>
      <c r="K27" s="10">
        <v>1</v>
      </c>
      <c r="L27" s="10"/>
      <c r="M27" s="9">
        <v>1</v>
      </c>
      <c r="N27" s="9"/>
      <c r="O27" s="10">
        <v>2</v>
      </c>
      <c r="P27" s="10"/>
      <c r="Q27" s="9"/>
      <c r="R27" s="9">
        <v>2</v>
      </c>
      <c r="S27" s="10">
        <v>1</v>
      </c>
      <c r="T27" s="10"/>
      <c r="U27" s="9">
        <v>0</v>
      </c>
      <c r="V27" s="9"/>
      <c r="W27" s="10">
        <v>0</v>
      </c>
      <c r="X27" s="10"/>
      <c r="Y27" s="9">
        <v>1</v>
      </c>
      <c r="Z27" s="9"/>
      <c r="AA27" s="11">
        <v>10</v>
      </c>
    </row>
    <row r="28" spans="1:31" ht="30" customHeight="1" x14ac:dyDescent="0.25">
      <c r="A28" s="4" t="str">
        <f t="shared" si="5"/>
        <v>Московский</v>
      </c>
      <c r="B28" s="12" t="str">
        <f t="shared" si="5"/>
        <v>ГБОУ СОШ №684</v>
      </c>
      <c r="C28" s="6">
        <f t="shared" si="5"/>
        <v>11684</v>
      </c>
      <c r="D28" s="6" t="str">
        <f t="shared" si="5"/>
        <v>СОШ</v>
      </c>
      <c r="E28" s="8" t="str">
        <f t="shared" si="5"/>
        <v>3а</v>
      </c>
      <c r="F28" s="8">
        <f t="shared" si="5"/>
        <v>48</v>
      </c>
      <c r="G28" s="8">
        <f t="shared" si="5"/>
        <v>46</v>
      </c>
      <c r="H28" s="8">
        <f t="shared" si="2"/>
        <v>11684025</v>
      </c>
      <c r="I28" s="9">
        <v>1</v>
      </c>
      <c r="J28" s="9"/>
      <c r="K28" s="10"/>
      <c r="L28" s="10">
        <v>1</v>
      </c>
      <c r="M28" s="9">
        <v>1</v>
      </c>
      <c r="N28" s="9"/>
      <c r="O28" s="10">
        <v>2</v>
      </c>
      <c r="P28" s="10"/>
      <c r="Q28" s="9"/>
      <c r="R28" s="9">
        <v>2</v>
      </c>
      <c r="S28" s="10">
        <v>1</v>
      </c>
      <c r="T28" s="10"/>
      <c r="U28" s="9">
        <v>1</v>
      </c>
      <c r="V28" s="9"/>
      <c r="W28" s="10">
        <v>2</v>
      </c>
      <c r="X28" s="10"/>
      <c r="Y28" s="9">
        <v>0</v>
      </c>
      <c r="Z28" s="9"/>
      <c r="AA28" s="11">
        <v>11</v>
      </c>
    </row>
    <row r="29" spans="1:31" ht="30" customHeight="1" x14ac:dyDescent="0.25">
      <c r="A29" s="4" t="str">
        <f t="shared" si="5"/>
        <v>Московский</v>
      </c>
      <c r="B29" s="12" t="str">
        <f t="shared" si="5"/>
        <v>ГБОУ СОШ №684</v>
      </c>
      <c r="C29" s="6">
        <f t="shared" si="5"/>
        <v>11684</v>
      </c>
      <c r="D29" s="6" t="str">
        <f t="shared" si="5"/>
        <v>СОШ</v>
      </c>
      <c r="E29" s="13" t="s">
        <v>24</v>
      </c>
      <c r="F29" s="8">
        <f t="shared" si="5"/>
        <v>48</v>
      </c>
      <c r="G29" s="8">
        <f t="shared" si="5"/>
        <v>46</v>
      </c>
      <c r="H29" s="8">
        <f t="shared" si="2"/>
        <v>11684026</v>
      </c>
      <c r="I29" s="9">
        <v>2</v>
      </c>
      <c r="J29" s="9"/>
      <c r="K29" s="10"/>
      <c r="L29" s="10">
        <v>1</v>
      </c>
      <c r="M29" s="9"/>
      <c r="N29" s="9">
        <v>0</v>
      </c>
      <c r="O29" s="10"/>
      <c r="P29" s="10">
        <v>2</v>
      </c>
      <c r="Q29" s="9"/>
      <c r="R29" s="9">
        <v>2</v>
      </c>
      <c r="S29" s="10">
        <v>1</v>
      </c>
      <c r="T29" s="10"/>
      <c r="U29" s="9"/>
      <c r="V29" s="9">
        <v>1</v>
      </c>
      <c r="W29" s="10">
        <v>1</v>
      </c>
      <c r="X29" s="10"/>
      <c r="Y29" s="9">
        <v>1</v>
      </c>
      <c r="Z29" s="9"/>
      <c r="AA29" s="11">
        <v>11</v>
      </c>
    </row>
    <row r="30" spans="1:31" ht="30" customHeight="1" x14ac:dyDescent="0.25">
      <c r="A30" s="4" t="str">
        <f t="shared" si="5"/>
        <v>Московский</v>
      </c>
      <c r="B30" s="12" t="str">
        <f t="shared" si="5"/>
        <v>ГБОУ СОШ №684</v>
      </c>
      <c r="C30" s="6">
        <f t="shared" si="5"/>
        <v>11684</v>
      </c>
      <c r="D30" s="6" t="str">
        <f t="shared" si="5"/>
        <v>СОШ</v>
      </c>
      <c r="E30" s="8" t="str">
        <f t="shared" si="5"/>
        <v>3б</v>
      </c>
      <c r="F30" s="8">
        <f t="shared" si="5"/>
        <v>48</v>
      </c>
      <c r="G30" s="8">
        <f t="shared" si="5"/>
        <v>46</v>
      </c>
      <c r="H30" s="8">
        <f t="shared" si="2"/>
        <v>11684027</v>
      </c>
      <c r="I30" s="9">
        <v>0</v>
      </c>
      <c r="J30" s="9"/>
      <c r="K30" s="10">
        <v>1</v>
      </c>
      <c r="L30" s="10"/>
      <c r="M30" s="9">
        <v>1</v>
      </c>
      <c r="N30" s="9"/>
      <c r="O30" s="10">
        <v>2</v>
      </c>
      <c r="P30" s="10"/>
      <c r="Q30" s="9"/>
      <c r="R30" s="9">
        <v>2</v>
      </c>
      <c r="S30" s="10">
        <v>1</v>
      </c>
      <c r="T30" s="10"/>
      <c r="U30" s="9">
        <v>0</v>
      </c>
      <c r="V30" s="9"/>
      <c r="W30" s="10"/>
      <c r="X30" s="10">
        <v>2</v>
      </c>
      <c r="Y30" s="9">
        <v>1</v>
      </c>
      <c r="Z30" s="9"/>
      <c r="AA30" s="11">
        <v>10</v>
      </c>
    </row>
    <row r="31" spans="1:31" ht="30" customHeight="1" x14ac:dyDescent="0.25">
      <c r="A31" s="4" t="str">
        <f t="shared" si="5"/>
        <v>Московский</v>
      </c>
      <c r="B31" s="12" t="str">
        <f t="shared" si="5"/>
        <v>ГБОУ СОШ №684</v>
      </c>
      <c r="C31" s="6">
        <f t="shared" si="5"/>
        <v>11684</v>
      </c>
      <c r="D31" s="6" t="str">
        <f t="shared" si="5"/>
        <v>СОШ</v>
      </c>
      <c r="E31" s="8" t="str">
        <f t="shared" si="5"/>
        <v>3б</v>
      </c>
      <c r="F31" s="8">
        <f t="shared" si="5"/>
        <v>48</v>
      </c>
      <c r="G31" s="8">
        <f t="shared" si="5"/>
        <v>46</v>
      </c>
      <c r="H31" s="8">
        <f t="shared" si="2"/>
        <v>11684028</v>
      </c>
      <c r="I31" s="9">
        <v>2</v>
      </c>
      <c r="J31" s="9"/>
      <c r="K31" s="10">
        <v>1</v>
      </c>
      <c r="L31" s="10"/>
      <c r="M31" s="9">
        <v>1</v>
      </c>
      <c r="N31" s="9"/>
      <c r="O31" s="10">
        <v>1</v>
      </c>
      <c r="P31" s="10"/>
      <c r="Q31" s="9">
        <v>2</v>
      </c>
      <c r="R31" s="9"/>
      <c r="S31" s="10">
        <v>1</v>
      </c>
      <c r="T31" s="10"/>
      <c r="U31" s="9">
        <v>0</v>
      </c>
      <c r="V31" s="9"/>
      <c r="W31" s="10">
        <v>0</v>
      </c>
      <c r="X31" s="10"/>
      <c r="Y31" s="9">
        <v>1</v>
      </c>
      <c r="Z31" s="9"/>
      <c r="AA31" s="11">
        <v>9</v>
      </c>
    </row>
    <row r="32" spans="1:31" ht="30" customHeight="1" x14ac:dyDescent="0.25">
      <c r="A32" s="4" t="str">
        <f t="shared" si="5"/>
        <v>Московский</v>
      </c>
      <c r="B32" s="12" t="str">
        <f t="shared" si="5"/>
        <v>ГБОУ СОШ №684</v>
      </c>
      <c r="C32" s="6">
        <f t="shared" si="5"/>
        <v>11684</v>
      </c>
      <c r="D32" s="6" t="str">
        <f t="shared" si="5"/>
        <v>СОШ</v>
      </c>
      <c r="E32" s="8" t="str">
        <f t="shared" si="5"/>
        <v>3б</v>
      </c>
      <c r="F32" s="8">
        <f t="shared" si="5"/>
        <v>48</v>
      </c>
      <c r="G32" s="8">
        <f t="shared" si="5"/>
        <v>46</v>
      </c>
      <c r="H32" s="8">
        <f t="shared" si="2"/>
        <v>11684029</v>
      </c>
      <c r="I32" s="9">
        <v>2</v>
      </c>
      <c r="J32" s="9"/>
      <c r="K32" s="10"/>
      <c r="L32" s="10">
        <v>0</v>
      </c>
      <c r="M32" s="9">
        <v>1</v>
      </c>
      <c r="N32" s="9"/>
      <c r="O32" s="10">
        <v>2</v>
      </c>
      <c r="P32" s="10"/>
      <c r="Q32" s="9"/>
      <c r="R32" s="9">
        <v>2</v>
      </c>
      <c r="S32" s="10">
        <v>1</v>
      </c>
      <c r="T32" s="10"/>
      <c r="U32" s="9"/>
      <c r="V32" s="9">
        <v>0</v>
      </c>
      <c r="W32" s="10">
        <v>2</v>
      </c>
      <c r="X32" s="10"/>
      <c r="Y32" s="9">
        <v>1</v>
      </c>
      <c r="Z32" s="9"/>
      <c r="AA32" s="11">
        <v>11</v>
      </c>
    </row>
    <row r="33" spans="1:27" ht="30" customHeight="1" x14ac:dyDescent="0.25">
      <c r="A33" s="4" t="str">
        <f t="shared" si="5"/>
        <v>Московский</v>
      </c>
      <c r="B33" s="12" t="str">
        <f t="shared" si="5"/>
        <v>ГБОУ СОШ №684</v>
      </c>
      <c r="C33" s="6">
        <f t="shared" si="5"/>
        <v>11684</v>
      </c>
      <c r="D33" s="6" t="str">
        <f t="shared" si="5"/>
        <v>СОШ</v>
      </c>
      <c r="E33" s="8" t="str">
        <f t="shared" si="5"/>
        <v>3б</v>
      </c>
      <c r="F33" s="8">
        <f t="shared" si="5"/>
        <v>48</v>
      </c>
      <c r="G33" s="8">
        <f t="shared" si="5"/>
        <v>46</v>
      </c>
      <c r="H33" s="8">
        <f t="shared" si="2"/>
        <v>11684030</v>
      </c>
      <c r="I33" s="9">
        <v>2</v>
      </c>
      <c r="J33" s="9"/>
      <c r="K33" s="10">
        <v>1</v>
      </c>
      <c r="L33" s="10"/>
      <c r="M33" s="9">
        <v>1</v>
      </c>
      <c r="N33" s="9"/>
      <c r="O33" s="10">
        <v>2</v>
      </c>
      <c r="P33" s="10"/>
      <c r="Q33" s="9">
        <v>2</v>
      </c>
      <c r="R33" s="9"/>
      <c r="S33" s="10">
        <v>1</v>
      </c>
      <c r="T33" s="10"/>
      <c r="U33" s="9">
        <v>1</v>
      </c>
      <c r="V33" s="9"/>
      <c r="W33" s="10">
        <v>2</v>
      </c>
      <c r="X33" s="10"/>
      <c r="Y33" s="9">
        <v>1</v>
      </c>
      <c r="Z33" s="9"/>
      <c r="AA33" s="11">
        <v>13</v>
      </c>
    </row>
    <row r="34" spans="1:27" ht="30" customHeight="1" x14ac:dyDescent="0.25">
      <c r="A34" s="4" t="str">
        <f t="shared" si="5"/>
        <v>Московский</v>
      </c>
      <c r="B34" s="12" t="str">
        <f t="shared" si="5"/>
        <v>ГБОУ СОШ №684</v>
      </c>
      <c r="C34" s="6">
        <f t="shared" si="5"/>
        <v>11684</v>
      </c>
      <c r="D34" s="6" t="str">
        <f t="shared" si="5"/>
        <v>СОШ</v>
      </c>
      <c r="E34" s="8" t="str">
        <f t="shared" si="5"/>
        <v>3б</v>
      </c>
      <c r="F34" s="8">
        <f t="shared" si="5"/>
        <v>48</v>
      </c>
      <c r="G34" s="8">
        <f t="shared" si="5"/>
        <v>46</v>
      </c>
      <c r="H34" s="8">
        <f t="shared" si="2"/>
        <v>11684031</v>
      </c>
      <c r="I34" s="9">
        <v>2</v>
      </c>
      <c r="J34" s="9"/>
      <c r="K34" s="10"/>
      <c r="L34" s="10">
        <v>1</v>
      </c>
      <c r="M34" s="9">
        <v>1</v>
      </c>
      <c r="N34" s="9"/>
      <c r="O34" s="10"/>
      <c r="P34" s="10">
        <v>2</v>
      </c>
      <c r="Q34" s="9"/>
      <c r="R34" s="9">
        <v>2</v>
      </c>
      <c r="S34" s="10">
        <v>1</v>
      </c>
      <c r="T34" s="10"/>
      <c r="U34" s="9">
        <v>0</v>
      </c>
      <c r="V34" s="9"/>
      <c r="W34" s="10">
        <v>1</v>
      </c>
      <c r="X34" s="10"/>
      <c r="Y34" s="9">
        <v>1</v>
      </c>
      <c r="Z34" s="9"/>
      <c r="AA34" s="11">
        <v>11</v>
      </c>
    </row>
    <row r="35" spans="1:27" ht="30" customHeight="1" x14ac:dyDescent="0.25">
      <c r="A35" s="4" t="str">
        <f t="shared" si="5"/>
        <v>Московский</v>
      </c>
      <c r="B35" s="12" t="str">
        <f t="shared" si="5"/>
        <v>ГБОУ СОШ №684</v>
      </c>
      <c r="C35" s="6">
        <f t="shared" si="5"/>
        <v>11684</v>
      </c>
      <c r="D35" s="6" t="str">
        <f t="shared" si="5"/>
        <v>СОШ</v>
      </c>
      <c r="E35" s="8" t="str">
        <f t="shared" si="5"/>
        <v>3б</v>
      </c>
      <c r="F35" s="8">
        <f t="shared" si="5"/>
        <v>48</v>
      </c>
      <c r="G35" s="8">
        <f t="shared" si="5"/>
        <v>46</v>
      </c>
      <c r="H35" s="8">
        <f t="shared" si="2"/>
        <v>11684032</v>
      </c>
      <c r="I35" s="9"/>
      <c r="J35" s="9">
        <v>2</v>
      </c>
      <c r="K35" s="10"/>
      <c r="L35" s="10">
        <v>1</v>
      </c>
      <c r="M35" s="9">
        <v>1</v>
      </c>
      <c r="N35" s="9"/>
      <c r="O35" s="10"/>
      <c r="P35" s="10">
        <v>1</v>
      </c>
      <c r="Q35" s="9">
        <v>1</v>
      </c>
      <c r="R35" s="9"/>
      <c r="S35" s="10">
        <v>1</v>
      </c>
      <c r="T35" s="10"/>
      <c r="U35" s="9"/>
      <c r="V35" s="9">
        <v>0</v>
      </c>
      <c r="W35" s="10">
        <v>2</v>
      </c>
      <c r="X35" s="10"/>
      <c r="Y35" s="9">
        <v>1</v>
      </c>
      <c r="Z35" s="9"/>
      <c r="AA35" s="11">
        <v>10</v>
      </c>
    </row>
    <row r="36" spans="1:27" ht="30" customHeight="1" x14ac:dyDescent="0.25">
      <c r="A36" s="4" t="str">
        <f t="shared" si="5"/>
        <v>Московский</v>
      </c>
      <c r="B36" s="12" t="str">
        <f t="shared" si="5"/>
        <v>ГБОУ СОШ №684</v>
      </c>
      <c r="C36" s="6">
        <f t="shared" si="5"/>
        <v>11684</v>
      </c>
      <c r="D36" s="6" t="str">
        <f t="shared" si="5"/>
        <v>СОШ</v>
      </c>
      <c r="E36" s="8" t="str">
        <f t="shared" si="5"/>
        <v>3б</v>
      </c>
      <c r="F36" s="8">
        <f t="shared" si="5"/>
        <v>48</v>
      </c>
      <c r="G36" s="8">
        <f t="shared" si="5"/>
        <v>46</v>
      </c>
      <c r="H36" s="8">
        <f t="shared" si="2"/>
        <v>11684033</v>
      </c>
      <c r="I36" s="9">
        <v>2</v>
      </c>
      <c r="J36" s="9"/>
      <c r="K36" s="10">
        <v>0</v>
      </c>
      <c r="L36" s="10"/>
      <c r="M36" s="9">
        <v>1</v>
      </c>
      <c r="N36" s="9"/>
      <c r="O36" s="10"/>
      <c r="P36" s="10">
        <v>2</v>
      </c>
      <c r="Q36" s="9"/>
      <c r="R36" s="9">
        <v>2</v>
      </c>
      <c r="S36" s="10">
        <v>1</v>
      </c>
      <c r="T36" s="10"/>
      <c r="U36" s="9">
        <v>1</v>
      </c>
      <c r="V36" s="9"/>
      <c r="W36" s="10">
        <v>1</v>
      </c>
      <c r="X36" s="10"/>
      <c r="Y36" s="9">
        <v>1</v>
      </c>
      <c r="Z36" s="9"/>
      <c r="AA36" s="11">
        <v>11</v>
      </c>
    </row>
    <row r="37" spans="1:27" ht="30" customHeight="1" x14ac:dyDescent="0.25">
      <c r="A37" s="4" t="str">
        <f t="shared" si="5"/>
        <v>Московский</v>
      </c>
      <c r="B37" s="12" t="str">
        <f t="shared" si="5"/>
        <v>ГБОУ СОШ №684</v>
      </c>
      <c r="C37" s="6">
        <f t="shared" si="5"/>
        <v>11684</v>
      </c>
      <c r="D37" s="6" t="str">
        <f t="shared" si="5"/>
        <v>СОШ</v>
      </c>
      <c r="E37" s="8" t="str">
        <f t="shared" si="5"/>
        <v>3б</v>
      </c>
      <c r="F37" s="8">
        <f t="shared" si="5"/>
        <v>48</v>
      </c>
      <c r="G37" s="8">
        <f t="shared" si="5"/>
        <v>46</v>
      </c>
      <c r="H37" s="8">
        <f t="shared" si="2"/>
        <v>11684034</v>
      </c>
      <c r="I37" s="9">
        <v>2</v>
      </c>
      <c r="J37" s="9"/>
      <c r="K37" s="10">
        <v>1</v>
      </c>
      <c r="L37" s="10"/>
      <c r="M37" s="9">
        <v>1</v>
      </c>
      <c r="N37" s="9"/>
      <c r="O37" s="10">
        <v>2</v>
      </c>
      <c r="P37" s="10"/>
      <c r="Q37" s="9"/>
      <c r="R37" s="9">
        <v>2</v>
      </c>
      <c r="S37" s="10"/>
      <c r="T37" s="10">
        <v>1</v>
      </c>
      <c r="U37" s="9"/>
      <c r="V37" s="9">
        <v>0</v>
      </c>
      <c r="W37" s="10">
        <v>1</v>
      </c>
      <c r="X37" s="10"/>
      <c r="Y37" s="9">
        <v>1</v>
      </c>
      <c r="Z37" s="9"/>
      <c r="AA37" s="11">
        <v>11</v>
      </c>
    </row>
    <row r="38" spans="1:27" ht="30" customHeight="1" x14ac:dyDescent="0.25">
      <c r="A38" s="4" t="str">
        <f t="shared" ref="A38:G49" si="6">A37</f>
        <v>Московский</v>
      </c>
      <c r="B38" s="12" t="str">
        <f t="shared" si="6"/>
        <v>ГБОУ СОШ №684</v>
      </c>
      <c r="C38" s="6">
        <f t="shared" si="6"/>
        <v>11684</v>
      </c>
      <c r="D38" s="6" t="str">
        <f t="shared" si="6"/>
        <v>СОШ</v>
      </c>
      <c r="E38" s="8" t="str">
        <f t="shared" si="6"/>
        <v>3б</v>
      </c>
      <c r="F38" s="8">
        <f t="shared" si="6"/>
        <v>48</v>
      </c>
      <c r="G38" s="8">
        <f t="shared" si="6"/>
        <v>46</v>
      </c>
      <c r="H38" s="8">
        <f t="shared" si="2"/>
        <v>11684035</v>
      </c>
      <c r="I38" s="9">
        <v>2</v>
      </c>
      <c r="J38" s="9"/>
      <c r="K38" s="10">
        <v>1</v>
      </c>
      <c r="L38" s="10"/>
      <c r="M38" s="9"/>
      <c r="N38" s="9">
        <v>1</v>
      </c>
      <c r="O38" s="10">
        <v>2</v>
      </c>
      <c r="P38" s="10"/>
      <c r="Q38" s="9">
        <v>2</v>
      </c>
      <c r="R38" s="9"/>
      <c r="S38" s="10">
        <v>1</v>
      </c>
      <c r="T38" s="10"/>
      <c r="U38" s="9">
        <v>1</v>
      </c>
      <c r="V38" s="9"/>
      <c r="W38" s="10">
        <v>1</v>
      </c>
      <c r="X38" s="10"/>
      <c r="Y38" s="9"/>
      <c r="Z38" s="9">
        <v>0</v>
      </c>
      <c r="AA38" s="11">
        <v>11</v>
      </c>
    </row>
    <row r="39" spans="1:27" ht="30" customHeight="1" x14ac:dyDescent="0.25">
      <c r="A39" s="4" t="str">
        <f t="shared" si="6"/>
        <v>Московский</v>
      </c>
      <c r="B39" s="12" t="str">
        <f t="shared" si="6"/>
        <v>ГБОУ СОШ №684</v>
      </c>
      <c r="C39" s="6">
        <f t="shared" si="6"/>
        <v>11684</v>
      </c>
      <c r="D39" s="6" t="str">
        <f t="shared" si="6"/>
        <v>СОШ</v>
      </c>
      <c r="E39" s="8" t="str">
        <f t="shared" si="6"/>
        <v>3б</v>
      </c>
      <c r="F39" s="8">
        <f t="shared" si="6"/>
        <v>48</v>
      </c>
      <c r="G39" s="8">
        <f t="shared" si="6"/>
        <v>46</v>
      </c>
      <c r="H39" s="8">
        <f t="shared" si="2"/>
        <v>11684036</v>
      </c>
      <c r="I39" s="9">
        <v>2</v>
      </c>
      <c r="J39" s="9"/>
      <c r="K39" s="10"/>
      <c r="L39" s="10">
        <v>1</v>
      </c>
      <c r="M39" s="9">
        <v>1</v>
      </c>
      <c r="N39" s="9"/>
      <c r="O39" s="10">
        <v>2</v>
      </c>
      <c r="P39" s="10"/>
      <c r="Q39" s="9">
        <v>1</v>
      </c>
      <c r="R39" s="9"/>
      <c r="S39" s="10">
        <v>1</v>
      </c>
      <c r="T39" s="10"/>
      <c r="U39" s="9">
        <v>0</v>
      </c>
      <c r="V39" s="9"/>
      <c r="W39" s="10">
        <v>2</v>
      </c>
      <c r="X39" s="10"/>
      <c r="Y39" s="9">
        <v>1</v>
      </c>
      <c r="Z39" s="9"/>
      <c r="AA39" s="11">
        <v>11</v>
      </c>
    </row>
    <row r="40" spans="1:27" ht="30" customHeight="1" x14ac:dyDescent="0.25">
      <c r="A40" s="4" t="str">
        <f t="shared" si="6"/>
        <v>Московский</v>
      </c>
      <c r="B40" s="12" t="str">
        <f t="shared" si="6"/>
        <v>ГБОУ СОШ №684</v>
      </c>
      <c r="C40" s="6">
        <f t="shared" si="6"/>
        <v>11684</v>
      </c>
      <c r="D40" s="6" t="str">
        <f t="shared" si="6"/>
        <v>СОШ</v>
      </c>
      <c r="E40" s="8" t="str">
        <f t="shared" si="6"/>
        <v>3б</v>
      </c>
      <c r="F40" s="8">
        <f t="shared" si="6"/>
        <v>48</v>
      </c>
      <c r="G40" s="8">
        <f t="shared" si="6"/>
        <v>46</v>
      </c>
      <c r="H40" s="8">
        <f t="shared" si="2"/>
        <v>11684037</v>
      </c>
      <c r="I40" s="9">
        <v>2</v>
      </c>
      <c r="J40" s="9"/>
      <c r="K40" s="10">
        <v>1</v>
      </c>
      <c r="L40" s="10"/>
      <c r="M40" s="9">
        <v>1</v>
      </c>
      <c r="N40" s="9"/>
      <c r="O40" s="10">
        <v>2</v>
      </c>
      <c r="P40" s="10"/>
      <c r="Q40" s="9"/>
      <c r="R40" s="9">
        <v>1</v>
      </c>
      <c r="S40" s="10"/>
      <c r="T40" s="10">
        <v>1</v>
      </c>
      <c r="U40" s="9"/>
      <c r="V40" s="9">
        <v>0</v>
      </c>
      <c r="W40" s="10">
        <v>2</v>
      </c>
      <c r="X40" s="10"/>
      <c r="Y40" s="9">
        <v>1</v>
      </c>
      <c r="Z40" s="9"/>
      <c r="AA40" s="11">
        <v>11</v>
      </c>
    </row>
    <row r="41" spans="1:27" ht="30" customHeight="1" x14ac:dyDescent="0.25">
      <c r="A41" s="4" t="str">
        <f t="shared" si="6"/>
        <v>Московский</v>
      </c>
      <c r="B41" s="12" t="str">
        <f t="shared" si="6"/>
        <v>ГБОУ СОШ №684</v>
      </c>
      <c r="C41" s="6">
        <f t="shared" si="6"/>
        <v>11684</v>
      </c>
      <c r="D41" s="6" t="str">
        <f t="shared" si="6"/>
        <v>СОШ</v>
      </c>
      <c r="E41" s="8" t="str">
        <f t="shared" si="6"/>
        <v>3б</v>
      </c>
      <c r="F41" s="8">
        <f t="shared" si="6"/>
        <v>48</v>
      </c>
      <c r="G41" s="8">
        <f t="shared" si="6"/>
        <v>46</v>
      </c>
      <c r="H41" s="8">
        <f t="shared" si="2"/>
        <v>11684038</v>
      </c>
      <c r="I41" s="9"/>
      <c r="J41" s="9">
        <v>1</v>
      </c>
      <c r="K41" s="10"/>
      <c r="L41" s="10">
        <v>1</v>
      </c>
      <c r="M41" s="9">
        <v>1</v>
      </c>
      <c r="N41" s="9"/>
      <c r="O41" s="10"/>
      <c r="P41" s="10">
        <v>1</v>
      </c>
      <c r="Q41" s="9">
        <v>1</v>
      </c>
      <c r="R41" s="9"/>
      <c r="S41" s="10">
        <v>1</v>
      </c>
      <c r="T41" s="10"/>
      <c r="U41" s="9"/>
      <c r="V41" s="9">
        <v>0</v>
      </c>
      <c r="W41" s="10">
        <v>2</v>
      </c>
      <c r="X41" s="10"/>
      <c r="Y41" s="9"/>
      <c r="Z41" s="9">
        <v>0</v>
      </c>
      <c r="AA41" s="11">
        <v>8</v>
      </c>
    </row>
    <row r="42" spans="1:27" ht="30" customHeight="1" x14ac:dyDescent="0.25">
      <c r="A42" s="4" t="str">
        <f t="shared" si="6"/>
        <v>Московский</v>
      </c>
      <c r="B42" s="12" t="str">
        <f t="shared" si="6"/>
        <v>ГБОУ СОШ №684</v>
      </c>
      <c r="C42" s="6">
        <f t="shared" si="6"/>
        <v>11684</v>
      </c>
      <c r="D42" s="6" t="str">
        <f t="shared" si="6"/>
        <v>СОШ</v>
      </c>
      <c r="E42" s="8" t="str">
        <f t="shared" si="6"/>
        <v>3б</v>
      </c>
      <c r="F42" s="8">
        <f t="shared" si="6"/>
        <v>48</v>
      </c>
      <c r="G42" s="8">
        <f t="shared" si="6"/>
        <v>46</v>
      </c>
      <c r="H42" s="8">
        <f t="shared" si="2"/>
        <v>11684039</v>
      </c>
      <c r="I42" s="9"/>
      <c r="J42" s="9">
        <v>2</v>
      </c>
      <c r="K42" s="10">
        <v>1</v>
      </c>
      <c r="L42" s="10"/>
      <c r="M42" s="9">
        <v>1</v>
      </c>
      <c r="N42" s="9"/>
      <c r="O42" s="10">
        <v>2</v>
      </c>
      <c r="P42" s="10"/>
      <c r="Q42" s="9">
        <v>2</v>
      </c>
      <c r="R42" s="9"/>
      <c r="S42" s="10"/>
      <c r="T42" s="10">
        <v>1</v>
      </c>
      <c r="U42" s="9"/>
      <c r="V42" s="9">
        <v>0</v>
      </c>
      <c r="W42" s="10"/>
      <c r="X42" s="10">
        <v>2</v>
      </c>
      <c r="Y42" s="9">
        <v>1</v>
      </c>
      <c r="Z42" s="9"/>
      <c r="AA42" s="11">
        <v>12</v>
      </c>
    </row>
    <row r="43" spans="1:27" ht="30" customHeight="1" x14ac:dyDescent="0.25">
      <c r="A43" s="4" t="str">
        <f t="shared" si="6"/>
        <v>Московский</v>
      </c>
      <c r="B43" s="12" t="str">
        <f t="shared" si="6"/>
        <v>ГБОУ СОШ №684</v>
      </c>
      <c r="C43" s="6">
        <f t="shared" si="6"/>
        <v>11684</v>
      </c>
      <c r="D43" s="6" t="str">
        <f t="shared" si="6"/>
        <v>СОШ</v>
      </c>
      <c r="E43" s="8" t="str">
        <f t="shared" si="6"/>
        <v>3б</v>
      </c>
      <c r="F43" s="8">
        <f t="shared" si="6"/>
        <v>48</v>
      </c>
      <c r="G43" s="8">
        <f t="shared" si="6"/>
        <v>46</v>
      </c>
      <c r="H43" s="8">
        <f t="shared" si="2"/>
        <v>11684040</v>
      </c>
      <c r="I43" s="9"/>
      <c r="J43" s="9">
        <v>1</v>
      </c>
      <c r="K43" s="10">
        <v>1</v>
      </c>
      <c r="L43" s="10"/>
      <c r="M43" s="9">
        <v>1</v>
      </c>
      <c r="N43" s="9"/>
      <c r="O43" s="10">
        <v>2</v>
      </c>
      <c r="P43" s="10"/>
      <c r="Q43" s="9">
        <v>0</v>
      </c>
      <c r="R43" s="9"/>
      <c r="S43" s="10">
        <v>1</v>
      </c>
      <c r="T43" s="10"/>
      <c r="U43" s="9">
        <v>1</v>
      </c>
      <c r="V43" s="9"/>
      <c r="W43" s="10">
        <v>0</v>
      </c>
      <c r="X43" s="10"/>
      <c r="Y43" s="9">
        <v>0</v>
      </c>
      <c r="Z43" s="9"/>
      <c r="AA43" s="11">
        <v>7</v>
      </c>
    </row>
    <row r="44" spans="1:27" ht="30" customHeight="1" x14ac:dyDescent="0.25">
      <c r="A44" s="4" t="str">
        <f t="shared" si="6"/>
        <v>Московский</v>
      </c>
      <c r="B44" s="12" t="str">
        <f t="shared" si="6"/>
        <v>ГБОУ СОШ №684</v>
      </c>
      <c r="C44" s="6">
        <f t="shared" si="6"/>
        <v>11684</v>
      </c>
      <c r="D44" s="6" t="str">
        <f t="shared" si="6"/>
        <v>СОШ</v>
      </c>
      <c r="E44" s="8" t="str">
        <f t="shared" si="6"/>
        <v>3б</v>
      </c>
      <c r="F44" s="8">
        <f t="shared" si="6"/>
        <v>48</v>
      </c>
      <c r="G44" s="8">
        <f t="shared" si="6"/>
        <v>46</v>
      </c>
      <c r="H44" s="8">
        <f t="shared" si="2"/>
        <v>11684041</v>
      </c>
      <c r="I44" s="9">
        <v>2</v>
      </c>
      <c r="J44" s="9"/>
      <c r="K44" s="10">
        <v>1</v>
      </c>
      <c r="L44" s="10"/>
      <c r="M44" s="9">
        <v>1</v>
      </c>
      <c r="N44" s="9"/>
      <c r="O44" s="10">
        <v>2</v>
      </c>
      <c r="P44" s="10"/>
      <c r="Q44" s="9">
        <v>2</v>
      </c>
      <c r="R44" s="9"/>
      <c r="S44" s="10">
        <v>0</v>
      </c>
      <c r="T44" s="10"/>
      <c r="U44" s="9">
        <v>1</v>
      </c>
      <c r="V44" s="9"/>
      <c r="W44" s="10"/>
      <c r="X44" s="10">
        <v>2</v>
      </c>
      <c r="Y44" s="9">
        <v>1</v>
      </c>
      <c r="Z44" s="9"/>
      <c r="AA44" s="11">
        <v>12</v>
      </c>
    </row>
    <row r="45" spans="1:27" ht="30" customHeight="1" x14ac:dyDescent="0.25">
      <c r="A45" s="4" t="str">
        <f t="shared" si="6"/>
        <v>Московский</v>
      </c>
      <c r="B45" s="12" t="str">
        <f t="shared" si="6"/>
        <v>ГБОУ СОШ №684</v>
      </c>
      <c r="C45" s="6">
        <f t="shared" si="6"/>
        <v>11684</v>
      </c>
      <c r="D45" s="6" t="str">
        <f t="shared" si="6"/>
        <v>СОШ</v>
      </c>
      <c r="E45" s="8" t="str">
        <f t="shared" si="6"/>
        <v>3б</v>
      </c>
      <c r="F45" s="8">
        <f t="shared" si="6"/>
        <v>48</v>
      </c>
      <c r="G45" s="8">
        <f t="shared" si="6"/>
        <v>46</v>
      </c>
      <c r="H45" s="8">
        <f t="shared" si="2"/>
        <v>11684042</v>
      </c>
      <c r="I45" s="9"/>
      <c r="J45" s="9">
        <v>1</v>
      </c>
      <c r="K45" s="10">
        <v>0</v>
      </c>
      <c r="L45" s="10"/>
      <c r="M45" s="9">
        <v>1</v>
      </c>
      <c r="N45" s="9"/>
      <c r="O45" s="10"/>
      <c r="P45" s="10">
        <v>2</v>
      </c>
      <c r="Q45" s="9">
        <v>2</v>
      </c>
      <c r="R45" s="9"/>
      <c r="S45" s="10">
        <v>1</v>
      </c>
      <c r="T45" s="10"/>
      <c r="U45" s="9">
        <v>0</v>
      </c>
      <c r="V45" s="9"/>
      <c r="W45" s="10">
        <v>0</v>
      </c>
      <c r="X45" s="10"/>
      <c r="Y45" s="9">
        <v>1</v>
      </c>
      <c r="Z45" s="9"/>
      <c r="AA45" s="11">
        <v>8</v>
      </c>
    </row>
    <row r="46" spans="1:27" ht="30" customHeight="1" x14ac:dyDescent="0.25">
      <c r="A46" s="4" t="str">
        <f t="shared" si="6"/>
        <v>Московский</v>
      </c>
      <c r="B46" s="12" t="str">
        <f t="shared" si="6"/>
        <v>ГБОУ СОШ №684</v>
      </c>
      <c r="C46" s="6">
        <f t="shared" si="6"/>
        <v>11684</v>
      </c>
      <c r="D46" s="6" t="str">
        <f t="shared" si="6"/>
        <v>СОШ</v>
      </c>
      <c r="E46" s="8" t="str">
        <f t="shared" si="6"/>
        <v>3б</v>
      </c>
      <c r="F46" s="8">
        <f t="shared" si="6"/>
        <v>48</v>
      </c>
      <c r="G46" s="8">
        <f t="shared" si="6"/>
        <v>46</v>
      </c>
      <c r="H46" s="8">
        <f t="shared" si="2"/>
        <v>11684043</v>
      </c>
      <c r="I46" s="9">
        <v>2</v>
      </c>
      <c r="J46" s="9"/>
      <c r="K46" s="10">
        <v>1</v>
      </c>
      <c r="L46" s="10"/>
      <c r="M46" s="9">
        <v>0</v>
      </c>
      <c r="N46" s="9"/>
      <c r="O46" s="10">
        <v>1</v>
      </c>
      <c r="P46" s="10"/>
      <c r="Q46" s="9"/>
      <c r="R46" s="9">
        <v>2</v>
      </c>
      <c r="S46" s="10">
        <v>1</v>
      </c>
      <c r="T46" s="10"/>
      <c r="U46" s="9">
        <v>0</v>
      </c>
      <c r="V46" s="9"/>
      <c r="W46" s="10"/>
      <c r="X46" s="10">
        <v>2</v>
      </c>
      <c r="Y46" s="9">
        <v>0</v>
      </c>
      <c r="Z46" s="9"/>
      <c r="AA46" s="11">
        <v>9</v>
      </c>
    </row>
    <row r="47" spans="1:27" ht="30" customHeight="1" x14ac:dyDescent="0.25">
      <c r="A47" s="4" t="str">
        <f t="shared" si="6"/>
        <v>Московский</v>
      </c>
      <c r="B47" s="12" t="str">
        <f t="shared" si="6"/>
        <v>ГБОУ СОШ №684</v>
      </c>
      <c r="C47" s="6">
        <f t="shared" si="6"/>
        <v>11684</v>
      </c>
      <c r="D47" s="6" t="str">
        <f t="shared" si="6"/>
        <v>СОШ</v>
      </c>
      <c r="E47" s="8" t="str">
        <f t="shared" si="6"/>
        <v>3б</v>
      </c>
      <c r="F47" s="8">
        <f t="shared" si="6"/>
        <v>48</v>
      </c>
      <c r="G47" s="8">
        <f t="shared" si="6"/>
        <v>46</v>
      </c>
      <c r="H47" s="8">
        <f t="shared" si="2"/>
        <v>11684044</v>
      </c>
      <c r="I47" s="9">
        <v>2</v>
      </c>
      <c r="J47" s="9"/>
      <c r="K47" s="10">
        <v>1</v>
      </c>
      <c r="L47" s="10"/>
      <c r="M47" s="9">
        <v>1</v>
      </c>
      <c r="N47" s="9"/>
      <c r="O47" s="10"/>
      <c r="P47" s="10">
        <v>2</v>
      </c>
      <c r="Q47" s="9"/>
      <c r="R47" s="9">
        <v>2</v>
      </c>
      <c r="S47" s="10">
        <v>1</v>
      </c>
      <c r="T47" s="10"/>
      <c r="U47" s="9"/>
      <c r="V47" s="9">
        <v>1</v>
      </c>
      <c r="W47" s="10">
        <v>1</v>
      </c>
      <c r="X47" s="10"/>
      <c r="Y47" s="9"/>
      <c r="Z47" s="9">
        <v>1</v>
      </c>
      <c r="AA47" s="11">
        <v>12</v>
      </c>
    </row>
    <row r="48" spans="1:27" ht="30" customHeight="1" x14ac:dyDescent="0.25">
      <c r="A48" s="4" t="str">
        <f t="shared" si="6"/>
        <v>Московский</v>
      </c>
      <c r="B48" s="12" t="str">
        <f t="shared" si="6"/>
        <v>ГБОУ СОШ №684</v>
      </c>
      <c r="C48" s="6">
        <f t="shared" si="6"/>
        <v>11684</v>
      </c>
      <c r="D48" s="6" t="str">
        <f t="shared" si="6"/>
        <v>СОШ</v>
      </c>
      <c r="E48" s="8" t="str">
        <f t="shared" si="6"/>
        <v>3б</v>
      </c>
      <c r="F48" s="8">
        <f t="shared" si="6"/>
        <v>48</v>
      </c>
      <c r="G48" s="8">
        <f t="shared" si="6"/>
        <v>46</v>
      </c>
      <c r="H48" s="8">
        <f t="shared" si="2"/>
        <v>11684045</v>
      </c>
      <c r="I48" s="9">
        <v>2</v>
      </c>
      <c r="J48" s="9"/>
      <c r="K48" s="10">
        <v>0</v>
      </c>
      <c r="L48" s="10"/>
      <c r="M48" s="9">
        <v>1</v>
      </c>
      <c r="N48" s="9"/>
      <c r="O48" s="10"/>
      <c r="P48" s="10">
        <v>2</v>
      </c>
      <c r="Q48" s="9"/>
      <c r="R48" s="9">
        <v>2</v>
      </c>
      <c r="S48" s="10"/>
      <c r="T48" s="10">
        <v>1</v>
      </c>
      <c r="U48" s="9"/>
      <c r="V48" s="9">
        <v>0</v>
      </c>
      <c r="W48" s="10">
        <v>1</v>
      </c>
      <c r="X48" s="10"/>
      <c r="Y48" s="9">
        <v>1</v>
      </c>
      <c r="Z48" s="9"/>
      <c r="AA48" s="11">
        <v>10</v>
      </c>
    </row>
    <row r="49" spans="1:27" ht="30" customHeight="1" x14ac:dyDescent="0.25">
      <c r="A49" s="4" t="str">
        <f t="shared" si="6"/>
        <v>Московский</v>
      </c>
      <c r="B49" s="12" t="str">
        <f t="shared" si="6"/>
        <v>ГБОУ СОШ №684</v>
      </c>
      <c r="C49" s="6">
        <f t="shared" si="6"/>
        <v>11684</v>
      </c>
      <c r="D49" s="6" t="str">
        <f t="shared" si="6"/>
        <v>СОШ</v>
      </c>
      <c r="E49" s="8" t="str">
        <f t="shared" si="6"/>
        <v>3б</v>
      </c>
      <c r="F49" s="8">
        <f t="shared" si="6"/>
        <v>48</v>
      </c>
      <c r="G49" s="8">
        <f t="shared" si="6"/>
        <v>46</v>
      </c>
      <c r="H49" s="8">
        <f t="shared" si="2"/>
        <v>11684046</v>
      </c>
      <c r="I49" s="9">
        <v>2</v>
      </c>
      <c r="J49" s="9"/>
      <c r="K49" s="10">
        <v>1</v>
      </c>
      <c r="L49" s="10"/>
      <c r="M49" s="9">
        <v>0</v>
      </c>
      <c r="N49" s="9"/>
      <c r="O49" s="10">
        <v>2</v>
      </c>
      <c r="P49" s="10"/>
      <c r="Q49" s="9">
        <v>0</v>
      </c>
      <c r="R49" s="9"/>
      <c r="S49" s="10">
        <v>1</v>
      </c>
      <c r="T49" s="10"/>
      <c r="U49" s="9"/>
      <c r="V49" s="9">
        <v>0</v>
      </c>
      <c r="W49" s="10"/>
      <c r="X49" s="10">
        <v>0</v>
      </c>
      <c r="Y49" s="9">
        <v>1</v>
      </c>
      <c r="Z49" s="9"/>
      <c r="AA49" s="11">
        <v>7</v>
      </c>
    </row>
    <row r="50" spans="1:27" x14ac:dyDescent="0.25">
      <c r="I50" s="15">
        <f>COUNTA(I4:I49)</f>
        <v>28</v>
      </c>
      <c r="J50" s="15">
        <f t="shared" ref="J50:AA50" si="7">COUNTA(J4:J49)</f>
        <v>18</v>
      </c>
      <c r="K50" s="15">
        <f t="shared" si="7"/>
        <v>30</v>
      </c>
      <c r="L50" s="15">
        <f t="shared" si="7"/>
        <v>16</v>
      </c>
      <c r="M50" s="15">
        <f t="shared" si="7"/>
        <v>42</v>
      </c>
      <c r="N50" s="15">
        <f t="shared" si="7"/>
        <v>4</v>
      </c>
      <c r="O50" s="15">
        <f t="shared" si="7"/>
        <v>31</v>
      </c>
      <c r="P50" s="15">
        <f t="shared" si="7"/>
        <v>15</v>
      </c>
      <c r="Q50" s="15">
        <f t="shared" si="7"/>
        <v>25</v>
      </c>
      <c r="R50" s="15">
        <f t="shared" si="7"/>
        <v>21</v>
      </c>
      <c r="S50" s="15">
        <f t="shared" si="7"/>
        <v>37</v>
      </c>
      <c r="T50" s="15">
        <f t="shared" si="7"/>
        <v>9</v>
      </c>
      <c r="U50" s="15">
        <f t="shared" si="7"/>
        <v>28</v>
      </c>
      <c r="V50" s="15">
        <f t="shared" si="7"/>
        <v>18</v>
      </c>
      <c r="W50" s="15">
        <f t="shared" si="7"/>
        <v>35</v>
      </c>
      <c r="X50" s="15">
        <f t="shared" si="7"/>
        <v>11</v>
      </c>
      <c r="Y50" s="15">
        <f t="shared" si="7"/>
        <v>42</v>
      </c>
      <c r="Z50" s="15">
        <f t="shared" si="7"/>
        <v>4</v>
      </c>
      <c r="AA50" s="15">
        <f t="shared" si="7"/>
        <v>46</v>
      </c>
    </row>
    <row r="51" spans="1:27" x14ac:dyDescent="0.25">
      <c r="I51" s="92">
        <f>SUM(I4:I49)/(I50*I52)</f>
        <v>0.875</v>
      </c>
      <c r="J51" s="92">
        <f t="shared" ref="J51:AA51" si="8">SUM(J4:J49)/(J50*J52)</f>
        <v>0.75</v>
      </c>
      <c r="K51" s="92">
        <f t="shared" si="8"/>
        <v>0.83333333333333337</v>
      </c>
      <c r="L51" s="92">
        <f t="shared" si="8"/>
        <v>0.9375</v>
      </c>
      <c r="M51" s="92">
        <f t="shared" si="8"/>
        <v>0.90476190476190477</v>
      </c>
      <c r="N51" s="92">
        <f t="shared" si="8"/>
        <v>0.5</v>
      </c>
      <c r="O51" s="92">
        <f t="shared" si="8"/>
        <v>0.90322580645161288</v>
      </c>
      <c r="P51" s="92">
        <f t="shared" si="8"/>
        <v>0.83333333333333337</v>
      </c>
      <c r="Q51" s="92">
        <f t="shared" si="8"/>
        <v>0.76</v>
      </c>
      <c r="R51" s="92">
        <f t="shared" si="8"/>
        <v>0.95238095238095233</v>
      </c>
      <c r="S51" s="92">
        <f t="shared" si="8"/>
        <v>0.86486486486486491</v>
      </c>
      <c r="T51" s="92">
        <f t="shared" si="8"/>
        <v>0.66666666666666663</v>
      </c>
      <c r="U51" s="92">
        <f t="shared" si="8"/>
        <v>0.5357142857142857</v>
      </c>
      <c r="V51" s="92">
        <f t="shared" si="8"/>
        <v>0.22222222222222221</v>
      </c>
      <c r="W51" s="92">
        <f t="shared" si="8"/>
        <v>0.7142857142857143</v>
      </c>
      <c r="X51" s="92">
        <f t="shared" si="8"/>
        <v>0.90909090909090906</v>
      </c>
      <c r="Y51" s="92">
        <f t="shared" si="8"/>
        <v>0.88095238095238093</v>
      </c>
      <c r="Z51" s="92">
        <f t="shared" si="8"/>
        <v>0.25</v>
      </c>
      <c r="AA51" s="92">
        <f t="shared" si="8"/>
        <v>0.80267558528428096</v>
      </c>
    </row>
    <row r="52" spans="1:27" s="52" customFormat="1" x14ac:dyDescent="0.25">
      <c r="A52" s="52" t="s">
        <v>120</v>
      </c>
      <c r="E52" s="14"/>
      <c r="F52" s="14"/>
      <c r="G52" s="14"/>
      <c r="H52" s="14"/>
      <c r="I52" s="15">
        <v>2</v>
      </c>
      <c r="J52" s="15">
        <v>2</v>
      </c>
      <c r="K52" s="15">
        <v>1</v>
      </c>
      <c r="L52" s="15">
        <v>1</v>
      </c>
      <c r="M52" s="15">
        <v>1</v>
      </c>
      <c r="N52" s="15">
        <v>1</v>
      </c>
      <c r="O52" s="15">
        <v>2</v>
      </c>
      <c r="P52" s="15">
        <v>2</v>
      </c>
      <c r="Q52" s="15">
        <v>2</v>
      </c>
      <c r="R52" s="15">
        <v>2</v>
      </c>
      <c r="S52" s="86">
        <v>1</v>
      </c>
      <c r="T52" s="15">
        <v>1</v>
      </c>
      <c r="U52" s="87">
        <v>1</v>
      </c>
      <c r="V52" s="15">
        <v>1</v>
      </c>
      <c r="W52" s="15">
        <v>2</v>
      </c>
      <c r="X52" s="15">
        <v>2</v>
      </c>
      <c r="Y52" s="87">
        <v>1</v>
      </c>
      <c r="Z52" s="15">
        <v>1</v>
      </c>
      <c r="AA52" s="15">
        <v>13</v>
      </c>
    </row>
    <row r="53" spans="1:27" x14ac:dyDescent="0.25">
      <c r="I53" s="15">
        <f>SUM(I4:J49)/(46*I52)</f>
        <v>0.82608695652173914</v>
      </c>
      <c r="K53" s="15">
        <f t="shared" ref="K53:AA53" si="9">SUM(K4:L49)/(46*K52)</f>
        <v>0.86956521739130432</v>
      </c>
      <c r="M53" s="15">
        <f t="shared" si="9"/>
        <v>0.86956521739130432</v>
      </c>
      <c r="O53" s="15">
        <f t="shared" si="9"/>
        <v>0.88043478260869568</v>
      </c>
      <c r="Q53" s="15">
        <f t="shared" si="9"/>
        <v>0.84782608695652173</v>
      </c>
      <c r="S53" s="15">
        <f t="shared" si="9"/>
        <v>0.82608695652173914</v>
      </c>
      <c r="U53" s="15">
        <f t="shared" si="9"/>
        <v>0.41304347826086957</v>
      </c>
      <c r="W53" s="15">
        <f t="shared" si="9"/>
        <v>0.76086956521739135</v>
      </c>
      <c r="Y53" s="15">
        <f t="shared" si="9"/>
        <v>0.82608695652173914</v>
      </c>
      <c r="AA53" s="15">
        <f t="shared" si="9"/>
        <v>0.80267558528428096</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allowBlank="1" showErrorMessage="1" sqref="E4:G49 A4"/>
    <dataValidation operator="lessThanOrEqual" allowBlank="1" showInputMessage="1" showErrorMessage="1" sqref="H4:H49"/>
    <dataValidation type="list" allowBlank="1" showInputMessage="1" showErrorMessage="1" sqref="I4:J49 O4:R49 W4:X49">
      <formula1>балл2</formula1>
    </dataValidation>
    <dataValidation type="list" allowBlank="1" showInputMessage="1" showErrorMessage="1" sqref="K4:N49 S4:V49 Y4:Z49">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dimension ref="A1:AE55"/>
  <sheetViews>
    <sheetView showGridLines="0" topLeftCell="C43" zoomScale="90" zoomScaleNormal="90" workbookViewId="0">
      <selection activeCell="C55" sqref="A55:XFD55"/>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9" width="7.42578125" style="15" customWidth="1"/>
    <col min="10" max="26" width="5.7109375" style="15" customWidth="1"/>
  </cols>
  <sheetData>
    <row r="1" spans="1:31"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1"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1"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1" ht="30" customHeight="1" x14ac:dyDescent="0.25">
      <c r="A4" s="4" t="s">
        <v>17</v>
      </c>
      <c r="B4" s="12" t="s">
        <v>68</v>
      </c>
      <c r="C4" s="6">
        <f>VLOOKUP(B4,[33]Списки!$C$1:$E$40,2,FALSE)</f>
        <v>11698</v>
      </c>
      <c r="D4" s="6" t="str">
        <f>VLOOKUP(B4,[33]Списки!$C$1:$E$40,3,FALSE)</f>
        <v>прогимназия</v>
      </c>
      <c r="E4" s="7" t="s">
        <v>23</v>
      </c>
      <c r="F4" s="8">
        <v>51</v>
      </c>
      <c r="G4" s="8">
        <v>48</v>
      </c>
      <c r="H4" s="8">
        <f>C4*1000+1</f>
        <v>11698001</v>
      </c>
      <c r="I4" s="9">
        <v>2</v>
      </c>
      <c r="J4" s="9"/>
      <c r="K4" s="10">
        <v>1</v>
      </c>
      <c r="L4" s="10"/>
      <c r="M4" s="9">
        <v>0</v>
      </c>
      <c r="N4" s="9"/>
      <c r="O4" s="10"/>
      <c r="P4" s="10">
        <v>2</v>
      </c>
      <c r="Q4" s="9"/>
      <c r="R4" s="9">
        <v>2</v>
      </c>
      <c r="S4" s="10">
        <v>1</v>
      </c>
      <c r="T4" s="10"/>
      <c r="U4" s="9">
        <v>0</v>
      </c>
      <c r="V4" s="9"/>
      <c r="W4" s="10">
        <v>2</v>
      </c>
      <c r="X4" s="10"/>
      <c r="Y4" s="9">
        <v>1</v>
      </c>
      <c r="Z4" s="9"/>
      <c r="AA4" s="11">
        <f>IF(COUNTBLANK(I4:Z4)&lt;=9,SUM(I4:Z4),"Не писал")</f>
        <v>11</v>
      </c>
      <c r="AC4" s="58" t="s">
        <v>81</v>
      </c>
      <c r="AD4" s="58" t="s">
        <v>150</v>
      </c>
      <c r="AE4" s="58" t="s">
        <v>106</v>
      </c>
    </row>
    <row r="5" spans="1:31" ht="30" customHeight="1" x14ac:dyDescent="0.25">
      <c r="A5" s="4" t="str">
        <f>A4</f>
        <v>Московский</v>
      </c>
      <c r="B5" s="12" t="str">
        <f t="shared" ref="B5:G20" si="0">B4</f>
        <v>ГБОУ прогимназия №698</v>
      </c>
      <c r="C5" s="6">
        <f t="shared" si="0"/>
        <v>11698</v>
      </c>
      <c r="D5" s="6" t="str">
        <f t="shared" si="0"/>
        <v>прогимназия</v>
      </c>
      <c r="E5" s="8" t="str">
        <f t="shared" si="0"/>
        <v>3а</v>
      </c>
      <c r="F5" s="8">
        <f t="shared" si="0"/>
        <v>51</v>
      </c>
      <c r="G5" s="8">
        <f t="shared" si="0"/>
        <v>48</v>
      </c>
      <c r="H5" s="8">
        <f>H4+1</f>
        <v>11698002</v>
      </c>
      <c r="I5" s="9"/>
      <c r="J5" s="9">
        <v>2</v>
      </c>
      <c r="K5" s="10"/>
      <c r="L5" s="10">
        <v>1</v>
      </c>
      <c r="M5" s="9">
        <v>1</v>
      </c>
      <c r="N5" s="9"/>
      <c r="O5" s="10">
        <v>1</v>
      </c>
      <c r="P5" s="10"/>
      <c r="Q5" s="9">
        <v>2</v>
      </c>
      <c r="R5" s="9"/>
      <c r="S5" s="10"/>
      <c r="T5" s="10">
        <v>0</v>
      </c>
      <c r="U5" s="9"/>
      <c r="V5" s="9">
        <v>0</v>
      </c>
      <c r="W5" s="10">
        <v>0</v>
      </c>
      <c r="X5" s="10"/>
      <c r="Y5" s="9">
        <v>1</v>
      </c>
      <c r="Z5" s="9"/>
      <c r="AA5" s="11">
        <f t="shared" ref="AA5:AA28" si="1">IF(COUNTBLANK(I5:Z5)&lt;=9,SUM(I5:Z5),"Не писал")</f>
        <v>8</v>
      </c>
      <c r="AC5" s="83">
        <v>0</v>
      </c>
      <c r="AD5" s="83">
        <f>COUNTIF(AA$4:AA$51,AC5)</f>
        <v>0</v>
      </c>
      <c r="AE5" s="125">
        <f>AD5/$AD$19</f>
        <v>0</v>
      </c>
    </row>
    <row r="6" spans="1:31" ht="30" customHeight="1" x14ac:dyDescent="0.25">
      <c r="A6" s="4" t="str">
        <f t="shared" ref="A6:G21" si="2">A5</f>
        <v>Московский</v>
      </c>
      <c r="B6" s="12" t="str">
        <f t="shared" si="0"/>
        <v>ГБОУ прогимназия №698</v>
      </c>
      <c r="C6" s="6">
        <f t="shared" si="0"/>
        <v>11698</v>
      </c>
      <c r="D6" s="6" t="str">
        <f t="shared" si="0"/>
        <v>прогимназия</v>
      </c>
      <c r="E6" s="8" t="str">
        <f t="shared" si="0"/>
        <v>3а</v>
      </c>
      <c r="F6" s="8">
        <f t="shared" si="0"/>
        <v>51</v>
      </c>
      <c r="G6" s="8">
        <f t="shared" si="0"/>
        <v>48</v>
      </c>
      <c r="H6" s="8">
        <f t="shared" ref="H6:H51" si="3">H5+1</f>
        <v>11698003</v>
      </c>
      <c r="I6" s="9"/>
      <c r="J6" s="9">
        <v>2</v>
      </c>
      <c r="K6" s="10">
        <v>1</v>
      </c>
      <c r="L6" s="10"/>
      <c r="M6" s="9">
        <v>0</v>
      </c>
      <c r="N6" s="9"/>
      <c r="O6" s="10"/>
      <c r="P6" s="10">
        <v>2</v>
      </c>
      <c r="Q6" s="9"/>
      <c r="R6" s="9">
        <v>1</v>
      </c>
      <c r="S6" s="10">
        <v>1</v>
      </c>
      <c r="T6" s="10"/>
      <c r="U6" s="9"/>
      <c r="V6" s="9">
        <v>0</v>
      </c>
      <c r="W6" s="10"/>
      <c r="X6" s="10">
        <v>2</v>
      </c>
      <c r="Y6" s="9">
        <v>0</v>
      </c>
      <c r="Z6" s="9"/>
      <c r="AA6" s="11">
        <f t="shared" si="1"/>
        <v>9</v>
      </c>
      <c r="AC6" s="83">
        <v>1</v>
      </c>
      <c r="AD6" s="83">
        <f t="shared" ref="AD6:AD18" si="4">COUNTIF(AA$4:AA$51,AC6)</f>
        <v>0</v>
      </c>
      <c r="AE6" s="125">
        <f t="shared" ref="AE6:AE18" si="5">AD6/$AD$19</f>
        <v>0</v>
      </c>
    </row>
    <row r="7" spans="1:31" ht="30" customHeight="1" x14ac:dyDescent="0.25">
      <c r="A7" s="4" t="str">
        <f t="shared" si="2"/>
        <v>Московский</v>
      </c>
      <c r="B7" s="12" t="str">
        <f t="shared" si="0"/>
        <v>ГБОУ прогимназия №698</v>
      </c>
      <c r="C7" s="6">
        <f t="shared" si="0"/>
        <v>11698</v>
      </c>
      <c r="D7" s="6" t="str">
        <f t="shared" si="0"/>
        <v>прогимназия</v>
      </c>
      <c r="E7" s="8" t="str">
        <f t="shared" si="0"/>
        <v>3а</v>
      </c>
      <c r="F7" s="8">
        <f t="shared" si="0"/>
        <v>51</v>
      </c>
      <c r="G7" s="8">
        <f t="shared" si="0"/>
        <v>48</v>
      </c>
      <c r="H7" s="8">
        <f t="shared" si="3"/>
        <v>11698004</v>
      </c>
      <c r="I7" s="9"/>
      <c r="J7" s="9">
        <v>2</v>
      </c>
      <c r="K7" s="10"/>
      <c r="L7" s="10">
        <v>1</v>
      </c>
      <c r="M7" s="9">
        <v>1</v>
      </c>
      <c r="N7" s="9"/>
      <c r="O7" s="10">
        <v>2</v>
      </c>
      <c r="P7" s="10"/>
      <c r="Q7" s="9">
        <v>2</v>
      </c>
      <c r="R7" s="9"/>
      <c r="S7" s="10">
        <v>1</v>
      </c>
      <c r="T7" s="10"/>
      <c r="U7" s="9"/>
      <c r="V7" s="9">
        <v>0</v>
      </c>
      <c r="W7" s="10">
        <v>2</v>
      </c>
      <c r="X7" s="10"/>
      <c r="Y7" s="9">
        <v>1</v>
      </c>
      <c r="Z7" s="9"/>
      <c r="AA7" s="11">
        <f t="shared" si="1"/>
        <v>12</v>
      </c>
      <c r="AC7" s="83">
        <v>2</v>
      </c>
      <c r="AD7" s="83">
        <f t="shared" si="4"/>
        <v>2</v>
      </c>
      <c r="AE7" s="125">
        <f t="shared" si="5"/>
        <v>4.1666666666666664E-2</v>
      </c>
    </row>
    <row r="8" spans="1:31" ht="30" customHeight="1" x14ac:dyDescent="0.25">
      <c r="A8" s="4" t="str">
        <f t="shared" si="2"/>
        <v>Московский</v>
      </c>
      <c r="B8" s="12" t="str">
        <f t="shared" si="0"/>
        <v>ГБОУ прогимназия №698</v>
      </c>
      <c r="C8" s="6">
        <f t="shared" si="0"/>
        <v>11698</v>
      </c>
      <c r="D8" s="6" t="str">
        <f t="shared" si="0"/>
        <v>прогимназия</v>
      </c>
      <c r="E8" s="8" t="str">
        <f t="shared" si="0"/>
        <v>3а</v>
      </c>
      <c r="F8" s="8">
        <f t="shared" si="0"/>
        <v>51</v>
      </c>
      <c r="G8" s="8">
        <f t="shared" si="0"/>
        <v>48</v>
      </c>
      <c r="H8" s="8">
        <f t="shared" si="3"/>
        <v>11698005</v>
      </c>
      <c r="I8" s="9"/>
      <c r="J8" s="9">
        <v>2</v>
      </c>
      <c r="K8" s="10">
        <v>1</v>
      </c>
      <c r="L8" s="10"/>
      <c r="M8" s="9">
        <v>0</v>
      </c>
      <c r="N8" s="9"/>
      <c r="O8" s="10">
        <v>2</v>
      </c>
      <c r="P8" s="10"/>
      <c r="Q8" s="9">
        <v>2</v>
      </c>
      <c r="R8" s="9"/>
      <c r="S8" s="10">
        <v>1</v>
      </c>
      <c r="T8" s="10"/>
      <c r="U8" s="9">
        <v>0</v>
      </c>
      <c r="V8" s="9"/>
      <c r="W8" s="10"/>
      <c r="X8" s="10">
        <v>2</v>
      </c>
      <c r="Y8" s="9">
        <v>1</v>
      </c>
      <c r="Z8" s="9"/>
      <c r="AA8" s="11">
        <f t="shared" si="1"/>
        <v>11</v>
      </c>
      <c r="AC8" s="83">
        <v>3</v>
      </c>
      <c r="AD8" s="83">
        <f t="shared" si="4"/>
        <v>0</v>
      </c>
      <c r="AE8" s="125">
        <f t="shared" si="5"/>
        <v>0</v>
      </c>
    </row>
    <row r="9" spans="1:31" ht="30" customHeight="1" x14ac:dyDescent="0.25">
      <c r="A9" s="4" t="str">
        <f t="shared" si="2"/>
        <v>Московский</v>
      </c>
      <c r="B9" s="12" t="str">
        <f t="shared" si="0"/>
        <v>ГБОУ прогимназия №698</v>
      </c>
      <c r="C9" s="6">
        <f t="shared" si="0"/>
        <v>11698</v>
      </c>
      <c r="D9" s="6" t="str">
        <f t="shared" si="0"/>
        <v>прогимназия</v>
      </c>
      <c r="E9" s="8" t="str">
        <f t="shared" si="0"/>
        <v>3а</v>
      </c>
      <c r="F9" s="8">
        <f t="shared" si="0"/>
        <v>51</v>
      </c>
      <c r="G9" s="8">
        <f t="shared" si="0"/>
        <v>48</v>
      </c>
      <c r="H9" s="8">
        <f t="shared" si="3"/>
        <v>11698006</v>
      </c>
      <c r="I9" s="9"/>
      <c r="J9" s="9">
        <v>1</v>
      </c>
      <c r="K9" s="10">
        <v>1</v>
      </c>
      <c r="L9" s="10"/>
      <c r="M9" s="9">
        <v>1</v>
      </c>
      <c r="N9" s="9"/>
      <c r="O9" s="10"/>
      <c r="P9" s="10">
        <v>2</v>
      </c>
      <c r="Q9" s="9">
        <v>2</v>
      </c>
      <c r="R9" s="9"/>
      <c r="S9" s="10"/>
      <c r="T9" s="10">
        <v>1</v>
      </c>
      <c r="U9" s="9"/>
      <c r="V9" s="9">
        <v>1</v>
      </c>
      <c r="W9" s="10">
        <v>2</v>
      </c>
      <c r="X9" s="10"/>
      <c r="Y9" s="9">
        <v>1</v>
      </c>
      <c r="Z9" s="9"/>
      <c r="AA9" s="11">
        <f t="shared" si="1"/>
        <v>12</v>
      </c>
      <c r="AC9" s="83">
        <v>4</v>
      </c>
      <c r="AD9" s="83">
        <f t="shared" si="4"/>
        <v>2</v>
      </c>
      <c r="AE9" s="125">
        <f t="shared" si="5"/>
        <v>4.1666666666666664E-2</v>
      </c>
    </row>
    <row r="10" spans="1:31" ht="30" customHeight="1" x14ac:dyDescent="0.25">
      <c r="A10" s="4" t="str">
        <f t="shared" si="2"/>
        <v>Московский</v>
      </c>
      <c r="B10" s="12" t="str">
        <f t="shared" si="0"/>
        <v>ГБОУ прогимназия №698</v>
      </c>
      <c r="C10" s="6">
        <f t="shared" si="0"/>
        <v>11698</v>
      </c>
      <c r="D10" s="6" t="str">
        <f t="shared" si="0"/>
        <v>прогимназия</v>
      </c>
      <c r="E10" s="8" t="str">
        <f t="shared" si="0"/>
        <v>3а</v>
      </c>
      <c r="F10" s="8">
        <f t="shared" si="0"/>
        <v>51</v>
      </c>
      <c r="G10" s="8">
        <f t="shared" si="0"/>
        <v>48</v>
      </c>
      <c r="H10" s="8">
        <f t="shared" si="3"/>
        <v>11698007</v>
      </c>
      <c r="I10" s="9"/>
      <c r="J10" s="9">
        <v>2</v>
      </c>
      <c r="K10" s="10">
        <v>1</v>
      </c>
      <c r="L10" s="10"/>
      <c r="M10" s="9">
        <v>1</v>
      </c>
      <c r="N10" s="9"/>
      <c r="O10" s="10">
        <v>2</v>
      </c>
      <c r="P10" s="10"/>
      <c r="Q10" s="9"/>
      <c r="R10" s="9">
        <v>2</v>
      </c>
      <c r="S10" s="10">
        <v>1</v>
      </c>
      <c r="T10" s="10"/>
      <c r="U10" s="9">
        <v>0</v>
      </c>
      <c r="V10" s="9"/>
      <c r="W10" s="10">
        <v>1</v>
      </c>
      <c r="X10" s="10"/>
      <c r="Y10" s="9">
        <v>1</v>
      </c>
      <c r="Z10" s="9"/>
      <c r="AA10" s="11">
        <f t="shared" si="1"/>
        <v>11</v>
      </c>
      <c r="AC10" s="83">
        <v>5</v>
      </c>
      <c r="AD10" s="83">
        <f t="shared" si="4"/>
        <v>0</v>
      </c>
      <c r="AE10" s="125">
        <f t="shared" si="5"/>
        <v>0</v>
      </c>
    </row>
    <row r="11" spans="1:31" ht="30" customHeight="1" x14ac:dyDescent="0.25">
      <c r="A11" s="4" t="str">
        <f t="shared" si="2"/>
        <v>Московский</v>
      </c>
      <c r="B11" s="12" t="str">
        <f t="shared" si="0"/>
        <v>ГБОУ прогимназия №698</v>
      </c>
      <c r="C11" s="6">
        <f t="shared" si="0"/>
        <v>11698</v>
      </c>
      <c r="D11" s="6" t="str">
        <f t="shared" si="0"/>
        <v>прогимназия</v>
      </c>
      <c r="E11" s="8" t="str">
        <f t="shared" si="0"/>
        <v>3а</v>
      </c>
      <c r="F11" s="8">
        <f t="shared" si="0"/>
        <v>51</v>
      </c>
      <c r="G11" s="8">
        <f t="shared" si="0"/>
        <v>48</v>
      </c>
      <c r="H11" s="8">
        <f t="shared" si="3"/>
        <v>11698008</v>
      </c>
      <c r="I11" s="9"/>
      <c r="J11" s="9">
        <v>2</v>
      </c>
      <c r="K11" s="10"/>
      <c r="L11" s="10">
        <v>0</v>
      </c>
      <c r="M11" s="9">
        <v>0</v>
      </c>
      <c r="N11" s="9"/>
      <c r="O11" s="10">
        <v>2</v>
      </c>
      <c r="P11" s="10"/>
      <c r="Q11" s="9">
        <v>2</v>
      </c>
      <c r="R11" s="9"/>
      <c r="S11" s="10"/>
      <c r="T11" s="10">
        <v>1</v>
      </c>
      <c r="U11" s="9">
        <v>0</v>
      </c>
      <c r="V11" s="9"/>
      <c r="W11" s="10">
        <v>2</v>
      </c>
      <c r="X11" s="10"/>
      <c r="Y11" s="9">
        <v>1</v>
      </c>
      <c r="Z11" s="9"/>
      <c r="AA11" s="11">
        <f t="shared" si="1"/>
        <v>10</v>
      </c>
      <c r="AC11" s="83">
        <v>6</v>
      </c>
      <c r="AD11" s="83">
        <f t="shared" si="4"/>
        <v>1</v>
      </c>
      <c r="AE11" s="125">
        <f t="shared" si="5"/>
        <v>2.0833333333333332E-2</v>
      </c>
    </row>
    <row r="12" spans="1:31" ht="30" customHeight="1" x14ac:dyDescent="0.25">
      <c r="A12" s="4" t="str">
        <f t="shared" si="2"/>
        <v>Московский</v>
      </c>
      <c r="B12" s="12" t="str">
        <f t="shared" si="0"/>
        <v>ГБОУ прогимназия №698</v>
      </c>
      <c r="C12" s="6">
        <f t="shared" si="0"/>
        <v>11698</v>
      </c>
      <c r="D12" s="6" t="str">
        <f t="shared" si="0"/>
        <v>прогимназия</v>
      </c>
      <c r="E12" s="8" t="str">
        <f t="shared" si="0"/>
        <v>3а</v>
      </c>
      <c r="F12" s="8">
        <f t="shared" si="0"/>
        <v>51</v>
      </c>
      <c r="G12" s="8">
        <f t="shared" si="0"/>
        <v>48</v>
      </c>
      <c r="H12" s="8">
        <f t="shared" si="3"/>
        <v>11698009</v>
      </c>
      <c r="I12" s="9"/>
      <c r="J12" s="9">
        <v>2</v>
      </c>
      <c r="K12" s="10">
        <v>1</v>
      </c>
      <c r="L12" s="10"/>
      <c r="M12" s="9">
        <v>0</v>
      </c>
      <c r="N12" s="9"/>
      <c r="O12" s="10"/>
      <c r="P12" s="10">
        <v>2</v>
      </c>
      <c r="Q12" s="9">
        <v>2</v>
      </c>
      <c r="R12" s="9"/>
      <c r="S12" s="10"/>
      <c r="T12" s="10">
        <v>1</v>
      </c>
      <c r="U12" s="9">
        <v>0</v>
      </c>
      <c r="V12" s="9"/>
      <c r="W12" s="10">
        <v>1</v>
      </c>
      <c r="X12" s="10"/>
      <c r="Y12" s="9">
        <v>1</v>
      </c>
      <c r="Z12" s="9"/>
      <c r="AA12" s="11">
        <f t="shared" si="1"/>
        <v>10</v>
      </c>
      <c r="AC12" s="83">
        <v>7</v>
      </c>
      <c r="AD12" s="83">
        <f t="shared" si="4"/>
        <v>2</v>
      </c>
      <c r="AE12" s="125">
        <f t="shared" si="5"/>
        <v>4.1666666666666664E-2</v>
      </c>
    </row>
    <row r="13" spans="1:31" ht="30" customHeight="1" x14ac:dyDescent="0.25">
      <c r="A13" s="4" t="str">
        <f t="shared" si="2"/>
        <v>Московский</v>
      </c>
      <c r="B13" s="12" t="str">
        <f t="shared" si="0"/>
        <v>ГБОУ прогимназия №698</v>
      </c>
      <c r="C13" s="6">
        <f t="shared" si="0"/>
        <v>11698</v>
      </c>
      <c r="D13" s="6" t="str">
        <f t="shared" si="0"/>
        <v>прогимназия</v>
      </c>
      <c r="E13" s="8" t="str">
        <f t="shared" si="0"/>
        <v>3а</v>
      </c>
      <c r="F13" s="8">
        <f t="shared" si="0"/>
        <v>51</v>
      </c>
      <c r="G13" s="8">
        <f t="shared" si="0"/>
        <v>48</v>
      </c>
      <c r="H13" s="8">
        <f t="shared" si="3"/>
        <v>11698010</v>
      </c>
      <c r="I13" s="9"/>
      <c r="J13" s="9">
        <v>2</v>
      </c>
      <c r="K13" s="10">
        <v>1</v>
      </c>
      <c r="L13" s="10"/>
      <c r="M13" s="9">
        <v>0</v>
      </c>
      <c r="N13" s="9"/>
      <c r="O13" s="10">
        <v>2</v>
      </c>
      <c r="P13" s="10"/>
      <c r="Q13" s="9"/>
      <c r="R13" s="9">
        <v>2</v>
      </c>
      <c r="S13" s="10">
        <v>1</v>
      </c>
      <c r="T13" s="10"/>
      <c r="U13" s="9">
        <v>1</v>
      </c>
      <c r="V13" s="9"/>
      <c r="W13" s="10"/>
      <c r="X13" s="10">
        <v>2</v>
      </c>
      <c r="Y13" s="9">
        <v>1</v>
      </c>
      <c r="Z13" s="9"/>
      <c r="AA13" s="11">
        <f t="shared" si="1"/>
        <v>12</v>
      </c>
      <c r="AC13" s="83">
        <v>8</v>
      </c>
      <c r="AD13" s="83">
        <f t="shared" si="4"/>
        <v>5</v>
      </c>
      <c r="AE13" s="125">
        <f t="shared" si="5"/>
        <v>0.10416666666666667</v>
      </c>
    </row>
    <row r="14" spans="1:31" ht="30" customHeight="1" x14ac:dyDescent="0.25">
      <c r="A14" s="4" t="str">
        <f t="shared" si="2"/>
        <v>Московский</v>
      </c>
      <c r="B14" s="12" t="str">
        <f t="shared" si="0"/>
        <v>ГБОУ прогимназия №698</v>
      </c>
      <c r="C14" s="6">
        <f t="shared" si="0"/>
        <v>11698</v>
      </c>
      <c r="D14" s="6" t="str">
        <f t="shared" si="0"/>
        <v>прогимназия</v>
      </c>
      <c r="E14" s="8" t="str">
        <f t="shared" si="0"/>
        <v>3а</v>
      </c>
      <c r="F14" s="8">
        <f t="shared" si="0"/>
        <v>51</v>
      </c>
      <c r="G14" s="8">
        <f t="shared" si="0"/>
        <v>48</v>
      </c>
      <c r="H14" s="8">
        <f t="shared" si="3"/>
        <v>11698011</v>
      </c>
      <c r="I14" s="9">
        <v>2</v>
      </c>
      <c r="J14" s="9"/>
      <c r="K14" s="10"/>
      <c r="L14" s="10">
        <v>1</v>
      </c>
      <c r="M14" s="9">
        <v>1</v>
      </c>
      <c r="N14" s="9"/>
      <c r="O14" s="10">
        <v>2</v>
      </c>
      <c r="P14" s="10"/>
      <c r="Q14" s="9">
        <v>2</v>
      </c>
      <c r="R14" s="9"/>
      <c r="S14" s="10"/>
      <c r="T14" s="10">
        <v>1</v>
      </c>
      <c r="U14" s="9"/>
      <c r="V14" s="9">
        <v>1</v>
      </c>
      <c r="W14" s="10">
        <v>2</v>
      </c>
      <c r="X14" s="10"/>
      <c r="Y14" s="9">
        <v>1</v>
      </c>
      <c r="Z14" s="9"/>
      <c r="AA14" s="11">
        <f t="shared" si="1"/>
        <v>13</v>
      </c>
      <c r="AC14" s="83">
        <v>9</v>
      </c>
      <c r="AD14" s="83">
        <f t="shared" si="4"/>
        <v>3</v>
      </c>
      <c r="AE14" s="125">
        <f t="shared" si="5"/>
        <v>6.25E-2</v>
      </c>
    </row>
    <row r="15" spans="1:31" ht="30" customHeight="1" x14ac:dyDescent="0.25">
      <c r="A15" s="4" t="str">
        <f t="shared" si="2"/>
        <v>Московский</v>
      </c>
      <c r="B15" s="12" t="str">
        <f t="shared" si="0"/>
        <v>ГБОУ прогимназия №698</v>
      </c>
      <c r="C15" s="6">
        <f t="shared" si="0"/>
        <v>11698</v>
      </c>
      <c r="D15" s="6" t="str">
        <f t="shared" si="0"/>
        <v>прогимназия</v>
      </c>
      <c r="E15" s="8" t="str">
        <f t="shared" si="0"/>
        <v>3а</v>
      </c>
      <c r="F15" s="8">
        <f t="shared" si="0"/>
        <v>51</v>
      </c>
      <c r="G15" s="8">
        <f t="shared" si="0"/>
        <v>48</v>
      </c>
      <c r="H15" s="8">
        <f t="shared" si="3"/>
        <v>11698012</v>
      </c>
      <c r="I15" s="9"/>
      <c r="J15" s="9">
        <v>2</v>
      </c>
      <c r="K15" s="10"/>
      <c r="L15" s="10">
        <v>0</v>
      </c>
      <c r="M15" s="9">
        <v>1</v>
      </c>
      <c r="N15" s="9"/>
      <c r="O15" s="10">
        <v>2</v>
      </c>
      <c r="P15" s="10"/>
      <c r="Q15" s="9">
        <v>2</v>
      </c>
      <c r="R15" s="9"/>
      <c r="S15" s="10">
        <v>1</v>
      </c>
      <c r="T15" s="10"/>
      <c r="U15" s="9"/>
      <c r="V15" s="9">
        <v>0</v>
      </c>
      <c r="W15" s="10"/>
      <c r="X15" s="10">
        <v>2</v>
      </c>
      <c r="Y15" s="9">
        <v>1</v>
      </c>
      <c r="Z15" s="9"/>
      <c r="AA15" s="11">
        <f t="shared" si="1"/>
        <v>11</v>
      </c>
      <c r="AC15" s="83">
        <v>10</v>
      </c>
      <c r="AD15" s="83">
        <f t="shared" si="4"/>
        <v>11</v>
      </c>
      <c r="AE15" s="125">
        <f t="shared" si="5"/>
        <v>0.22916666666666666</v>
      </c>
    </row>
    <row r="16" spans="1:31" ht="30" customHeight="1" x14ac:dyDescent="0.25">
      <c r="A16" s="4" t="str">
        <f t="shared" si="2"/>
        <v>Московский</v>
      </c>
      <c r="B16" s="12" t="str">
        <f t="shared" si="0"/>
        <v>ГБОУ прогимназия №698</v>
      </c>
      <c r="C16" s="6">
        <f t="shared" si="0"/>
        <v>11698</v>
      </c>
      <c r="D16" s="6" t="str">
        <f t="shared" si="0"/>
        <v>прогимназия</v>
      </c>
      <c r="E16" s="8" t="str">
        <f t="shared" si="0"/>
        <v>3а</v>
      </c>
      <c r="F16" s="8">
        <f t="shared" si="0"/>
        <v>51</v>
      </c>
      <c r="G16" s="8">
        <f t="shared" si="0"/>
        <v>48</v>
      </c>
      <c r="H16" s="8">
        <f t="shared" si="3"/>
        <v>11698013</v>
      </c>
      <c r="I16" s="9"/>
      <c r="J16" s="9">
        <v>2</v>
      </c>
      <c r="K16" s="10">
        <v>0</v>
      </c>
      <c r="L16" s="10"/>
      <c r="M16" s="9"/>
      <c r="N16" s="9">
        <v>1</v>
      </c>
      <c r="O16" s="10">
        <v>2</v>
      </c>
      <c r="P16" s="10"/>
      <c r="Q16" s="9">
        <v>2</v>
      </c>
      <c r="R16" s="9"/>
      <c r="S16" s="10"/>
      <c r="T16" s="10">
        <v>1</v>
      </c>
      <c r="U16" s="9">
        <v>0</v>
      </c>
      <c r="V16" s="9"/>
      <c r="W16" s="10"/>
      <c r="X16" s="10">
        <v>1</v>
      </c>
      <c r="Y16" s="9">
        <v>1</v>
      </c>
      <c r="Z16" s="9"/>
      <c r="AA16" s="11">
        <f t="shared" si="1"/>
        <v>10</v>
      </c>
      <c r="AC16" s="83">
        <v>11</v>
      </c>
      <c r="AD16" s="83">
        <f t="shared" si="4"/>
        <v>12</v>
      </c>
      <c r="AE16" s="125">
        <f t="shared" si="5"/>
        <v>0.25</v>
      </c>
    </row>
    <row r="17" spans="1:31" ht="30" customHeight="1" x14ac:dyDescent="0.25">
      <c r="A17" s="4" t="str">
        <f t="shared" si="2"/>
        <v>Московский</v>
      </c>
      <c r="B17" s="12" t="str">
        <f t="shared" si="0"/>
        <v>ГБОУ прогимназия №698</v>
      </c>
      <c r="C17" s="6">
        <f t="shared" si="0"/>
        <v>11698</v>
      </c>
      <c r="D17" s="6" t="str">
        <f t="shared" si="0"/>
        <v>прогимназия</v>
      </c>
      <c r="E17" s="8" t="str">
        <f t="shared" si="0"/>
        <v>3а</v>
      </c>
      <c r="F17" s="8">
        <f t="shared" si="0"/>
        <v>51</v>
      </c>
      <c r="G17" s="8">
        <f t="shared" si="0"/>
        <v>48</v>
      </c>
      <c r="H17" s="8">
        <f t="shared" si="3"/>
        <v>11698014</v>
      </c>
      <c r="I17" s="9"/>
      <c r="J17" s="9">
        <v>2</v>
      </c>
      <c r="K17" s="10">
        <v>1</v>
      </c>
      <c r="L17" s="10"/>
      <c r="M17" s="9">
        <v>0</v>
      </c>
      <c r="N17" s="9"/>
      <c r="O17" s="10">
        <v>2</v>
      </c>
      <c r="P17" s="10"/>
      <c r="Q17" s="9">
        <v>2</v>
      </c>
      <c r="R17" s="9"/>
      <c r="S17" s="10">
        <v>1</v>
      </c>
      <c r="T17" s="10"/>
      <c r="U17" s="9">
        <v>0</v>
      </c>
      <c r="V17" s="9"/>
      <c r="W17" s="10">
        <v>2</v>
      </c>
      <c r="X17" s="10"/>
      <c r="Y17" s="9">
        <v>1</v>
      </c>
      <c r="Z17" s="9"/>
      <c r="AA17" s="11">
        <f t="shared" si="1"/>
        <v>11</v>
      </c>
      <c r="AC17" s="83">
        <v>12</v>
      </c>
      <c r="AD17" s="83">
        <f t="shared" si="4"/>
        <v>5</v>
      </c>
      <c r="AE17" s="125">
        <f t="shared" si="5"/>
        <v>0.10416666666666667</v>
      </c>
    </row>
    <row r="18" spans="1:31" ht="30" customHeight="1" x14ac:dyDescent="0.25">
      <c r="A18" s="4" t="str">
        <f t="shared" si="2"/>
        <v>Московский</v>
      </c>
      <c r="B18" s="12" t="str">
        <f t="shared" si="0"/>
        <v>ГБОУ прогимназия №698</v>
      </c>
      <c r="C18" s="6">
        <f t="shared" si="0"/>
        <v>11698</v>
      </c>
      <c r="D18" s="6" t="str">
        <f t="shared" si="0"/>
        <v>прогимназия</v>
      </c>
      <c r="E18" s="8" t="str">
        <f t="shared" si="0"/>
        <v>3а</v>
      </c>
      <c r="F18" s="8">
        <f t="shared" si="0"/>
        <v>51</v>
      </c>
      <c r="G18" s="8">
        <f t="shared" si="0"/>
        <v>48</v>
      </c>
      <c r="H18" s="8">
        <f t="shared" si="3"/>
        <v>11698015</v>
      </c>
      <c r="I18" s="9"/>
      <c r="J18" s="9">
        <v>2</v>
      </c>
      <c r="K18" s="10">
        <v>1</v>
      </c>
      <c r="L18" s="10"/>
      <c r="M18" s="9">
        <v>0</v>
      </c>
      <c r="N18" s="9"/>
      <c r="O18" s="10">
        <v>1</v>
      </c>
      <c r="P18" s="10"/>
      <c r="Q18" s="9">
        <v>2</v>
      </c>
      <c r="R18" s="9"/>
      <c r="S18" s="10">
        <v>0</v>
      </c>
      <c r="T18" s="10"/>
      <c r="U18" s="9"/>
      <c r="V18" s="9">
        <v>0</v>
      </c>
      <c r="W18" s="10"/>
      <c r="X18" s="10">
        <v>2</v>
      </c>
      <c r="Y18" s="9">
        <v>0</v>
      </c>
      <c r="Z18" s="9"/>
      <c r="AA18" s="11">
        <f t="shared" si="1"/>
        <v>8</v>
      </c>
      <c r="AC18" s="83">
        <v>13</v>
      </c>
      <c r="AD18" s="83">
        <f t="shared" si="4"/>
        <v>5</v>
      </c>
      <c r="AE18" s="125">
        <f t="shared" si="5"/>
        <v>0.10416666666666667</v>
      </c>
    </row>
    <row r="19" spans="1:31" ht="30" customHeight="1" x14ac:dyDescent="0.25">
      <c r="A19" s="4" t="str">
        <f t="shared" si="2"/>
        <v>Московский</v>
      </c>
      <c r="B19" s="12" t="str">
        <f t="shared" si="0"/>
        <v>ГБОУ прогимназия №698</v>
      </c>
      <c r="C19" s="6">
        <f t="shared" si="0"/>
        <v>11698</v>
      </c>
      <c r="D19" s="6" t="str">
        <f t="shared" si="0"/>
        <v>прогимназия</v>
      </c>
      <c r="E19" s="8" t="str">
        <f t="shared" si="0"/>
        <v>3а</v>
      </c>
      <c r="F19" s="8">
        <f t="shared" si="0"/>
        <v>51</v>
      </c>
      <c r="G19" s="8">
        <f t="shared" si="0"/>
        <v>48</v>
      </c>
      <c r="H19" s="8">
        <f t="shared" si="3"/>
        <v>11698016</v>
      </c>
      <c r="I19" s="9">
        <v>1</v>
      </c>
      <c r="J19" s="9"/>
      <c r="K19" s="10">
        <v>1</v>
      </c>
      <c r="L19" s="10"/>
      <c r="M19" s="9">
        <v>1</v>
      </c>
      <c r="N19" s="9"/>
      <c r="O19" s="10"/>
      <c r="P19" s="10">
        <v>2</v>
      </c>
      <c r="Q19" s="9">
        <v>1</v>
      </c>
      <c r="R19" s="9"/>
      <c r="S19" s="10"/>
      <c r="T19" s="10">
        <v>1</v>
      </c>
      <c r="U19" s="9">
        <v>0</v>
      </c>
      <c r="V19" s="9"/>
      <c r="W19" s="10">
        <v>2</v>
      </c>
      <c r="X19" s="10"/>
      <c r="Y19" s="9">
        <v>1</v>
      </c>
      <c r="Z19" s="9"/>
      <c r="AA19" s="11">
        <f t="shared" si="1"/>
        <v>10</v>
      </c>
      <c r="AC19" s="52"/>
      <c r="AD19" s="85">
        <f>SUM(AD5:AD18)</f>
        <v>48</v>
      </c>
      <c r="AE19" s="52"/>
    </row>
    <row r="20" spans="1:31" ht="30" customHeight="1" x14ac:dyDescent="0.25">
      <c r="A20" s="4" t="str">
        <f t="shared" si="2"/>
        <v>Московский</v>
      </c>
      <c r="B20" s="12" t="str">
        <f t="shared" si="0"/>
        <v>ГБОУ прогимназия №698</v>
      </c>
      <c r="C20" s="6">
        <f t="shared" si="0"/>
        <v>11698</v>
      </c>
      <c r="D20" s="6" t="str">
        <f t="shared" si="0"/>
        <v>прогимназия</v>
      </c>
      <c r="E20" s="8" t="str">
        <f t="shared" si="0"/>
        <v>3а</v>
      </c>
      <c r="F20" s="8">
        <f t="shared" si="0"/>
        <v>51</v>
      </c>
      <c r="G20" s="8">
        <f t="shared" si="0"/>
        <v>48</v>
      </c>
      <c r="H20" s="8">
        <f t="shared" si="3"/>
        <v>11698017</v>
      </c>
      <c r="I20" s="9"/>
      <c r="J20" s="9">
        <v>2</v>
      </c>
      <c r="K20" s="10">
        <v>1</v>
      </c>
      <c r="L20" s="10"/>
      <c r="M20" s="9"/>
      <c r="N20" s="9">
        <v>0</v>
      </c>
      <c r="O20" s="10">
        <v>2</v>
      </c>
      <c r="P20" s="10"/>
      <c r="Q20" s="9">
        <v>2</v>
      </c>
      <c r="R20" s="9"/>
      <c r="S20" s="10">
        <v>1</v>
      </c>
      <c r="T20" s="10"/>
      <c r="U20" s="9">
        <v>1</v>
      </c>
      <c r="V20" s="9"/>
      <c r="W20" s="10">
        <v>2</v>
      </c>
      <c r="X20" s="10"/>
      <c r="Y20" s="9">
        <v>1</v>
      </c>
      <c r="Z20" s="9"/>
      <c r="AA20" s="11">
        <f t="shared" si="1"/>
        <v>12</v>
      </c>
    </row>
    <row r="21" spans="1:31" ht="30" customHeight="1" x14ac:dyDescent="0.25">
      <c r="A21" s="4" t="str">
        <f t="shared" si="2"/>
        <v>Московский</v>
      </c>
      <c r="B21" s="12" t="str">
        <f t="shared" si="2"/>
        <v>ГБОУ прогимназия №698</v>
      </c>
      <c r="C21" s="6">
        <f t="shared" si="2"/>
        <v>11698</v>
      </c>
      <c r="D21" s="6" t="str">
        <f t="shared" si="2"/>
        <v>прогимназия</v>
      </c>
      <c r="E21" s="8" t="str">
        <f t="shared" si="2"/>
        <v>3а</v>
      </c>
      <c r="F21" s="8">
        <f t="shared" si="2"/>
        <v>51</v>
      </c>
      <c r="G21" s="8">
        <f t="shared" si="2"/>
        <v>48</v>
      </c>
      <c r="H21" s="8">
        <f t="shared" si="3"/>
        <v>11698018</v>
      </c>
      <c r="I21" s="9"/>
      <c r="J21" s="9">
        <v>2</v>
      </c>
      <c r="K21" s="10">
        <v>1</v>
      </c>
      <c r="L21" s="10"/>
      <c r="M21" s="9">
        <v>1</v>
      </c>
      <c r="N21" s="9"/>
      <c r="O21" s="10"/>
      <c r="P21" s="10">
        <v>1</v>
      </c>
      <c r="Q21" s="9">
        <v>2</v>
      </c>
      <c r="R21" s="9"/>
      <c r="S21" s="10">
        <v>1</v>
      </c>
      <c r="T21" s="10"/>
      <c r="U21" s="9">
        <v>1</v>
      </c>
      <c r="V21" s="9"/>
      <c r="W21" s="10">
        <v>1</v>
      </c>
      <c r="X21" s="10"/>
      <c r="Y21" s="9">
        <v>1</v>
      </c>
      <c r="Z21" s="9"/>
      <c r="AA21" s="11">
        <f t="shared" si="1"/>
        <v>11</v>
      </c>
    </row>
    <row r="22" spans="1:31" ht="30" customHeight="1" x14ac:dyDescent="0.25">
      <c r="A22" s="4" t="str">
        <f t="shared" ref="A22:G37" si="6">A21</f>
        <v>Московский</v>
      </c>
      <c r="B22" s="12" t="str">
        <f t="shared" si="6"/>
        <v>ГБОУ прогимназия №698</v>
      </c>
      <c r="C22" s="6">
        <f t="shared" si="6"/>
        <v>11698</v>
      </c>
      <c r="D22" s="6" t="str">
        <f t="shared" si="6"/>
        <v>прогимназия</v>
      </c>
      <c r="E22" s="8" t="str">
        <f t="shared" si="6"/>
        <v>3а</v>
      </c>
      <c r="F22" s="8">
        <f t="shared" si="6"/>
        <v>51</v>
      </c>
      <c r="G22" s="8">
        <f t="shared" si="6"/>
        <v>48</v>
      </c>
      <c r="H22" s="8">
        <f t="shared" si="3"/>
        <v>11698019</v>
      </c>
      <c r="I22" s="9"/>
      <c r="J22" s="9">
        <v>2</v>
      </c>
      <c r="K22" s="10">
        <v>1</v>
      </c>
      <c r="L22" s="10"/>
      <c r="M22" s="9">
        <v>0</v>
      </c>
      <c r="N22" s="9"/>
      <c r="O22" s="10">
        <v>1</v>
      </c>
      <c r="P22" s="10"/>
      <c r="Q22" s="9">
        <v>2</v>
      </c>
      <c r="R22" s="9"/>
      <c r="S22" s="10">
        <v>1</v>
      </c>
      <c r="T22" s="10"/>
      <c r="U22" s="9">
        <v>1</v>
      </c>
      <c r="V22" s="9"/>
      <c r="W22" s="10">
        <v>2</v>
      </c>
      <c r="X22" s="10"/>
      <c r="Y22" s="9">
        <v>1</v>
      </c>
      <c r="Z22" s="9"/>
      <c r="AA22" s="11">
        <f t="shared" si="1"/>
        <v>11</v>
      </c>
    </row>
    <row r="23" spans="1:31" ht="30" customHeight="1" x14ac:dyDescent="0.25">
      <c r="A23" s="4" t="str">
        <f t="shared" si="6"/>
        <v>Московский</v>
      </c>
      <c r="B23" s="12" t="str">
        <f t="shared" si="6"/>
        <v>ГБОУ прогимназия №698</v>
      </c>
      <c r="C23" s="6">
        <f t="shared" si="6"/>
        <v>11698</v>
      </c>
      <c r="D23" s="6" t="str">
        <f t="shared" si="6"/>
        <v>прогимназия</v>
      </c>
      <c r="E23" s="8" t="str">
        <f t="shared" si="6"/>
        <v>3а</v>
      </c>
      <c r="F23" s="8">
        <f t="shared" si="6"/>
        <v>51</v>
      </c>
      <c r="G23" s="8">
        <f t="shared" si="6"/>
        <v>48</v>
      </c>
      <c r="H23" s="8">
        <f t="shared" si="3"/>
        <v>11698020</v>
      </c>
      <c r="I23" s="9"/>
      <c r="J23" s="9">
        <v>2</v>
      </c>
      <c r="K23" s="10">
        <v>1</v>
      </c>
      <c r="L23" s="10"/>
      <c r="M23" s="9"/>
      <c r="N23" s="9">
        <v>0</v>
      </c>
      <c r="O23" s="10"/>
      <c r="P23" s="10">
        <v>1</v>
      </c>
      <c r="Q23" s="9"/>
      <c r="R23" s="9">
        <v>2</v>
      </c>
      <c r="S23" s="10"/>
      <c r="T23" s="10">
        <v>1</v>
      </c>
      <c r="U23" s="9"/>
      <c r="V23" s="9">
        <v>0</v>
      </c>
      <c r="W23" s="10">
        <v>1</v>
      </c>
      <c r="X23" s="10"/>
      <c r="Y23" s="9"/>
      <c r="Z23" s="9">
        <v>0</v>
      </c>
      <c r="AA23" s="11">
        <f t="shared" si="1"/>
        <v>8</v>
      </c>
    </row>
    <row r="24" spans="1:31" ht="30" customHeight="1" x14ac:dyDescent="0.25">
      <c r="A24" s="4" t="str">
        <f t="shared" si="6"/>
        <v>Московский</v>
      </c>
      <c r="B24" s="12" t="str">
        <f t="shared" si="6"/>
        <v>ГБОУ прогимназия №698</v>
      </c>
      <c r="C24" s="6">
        <f t="shared" si="6"/>
        <v>11698</v>
      </c>
      <c r="D24" s="6" t="str">
        <f t="shared" si="6"/>
        <v>прогимназия</v>
      </c>
      <c r="E24" s="8" t="str">
        <f t="shared" si="6"/>
        <v>3а</v>
      </c>
      <c r="F24" s="8">
        <f t="shared" si="6"/>
        <v>51</v>
      </c>
      <c r="G24" s="8">
        <f t="shared" si="6"/>
        <v>48</v>
      </c>
      <c r="H24" s="8">
        <f t="shared" si="3"/>
        <v>11698021</v>
      </c>
      <c r="I24" s="9"/>
      <c r="J24" s="9">
        <v>0</v>
      </c>
      <c r="K24" s="10">
        <v>1</v>
      </c>
      <c r="L24" s="10"/>
      <c r="M24" s="9">
        <v>0</v>
      </c>
      <c r="N24" s="9"/>
      <c r="O24" s="10">
        <v>2</v>
      </c>
      <c r="P24" s="10"/>
      <c r="Q24" s="9">
        <v>2</v>
      </c>
      <c r="R24" s="9"/>
      <c r="S24" s="10">
        <v>1</v>
      </c>
      <c r="T24" s="10"/>
      <c r="U24" s="9">
        <v>1</v>
      </c>
      <c r="V24" s="9"/>
      <c r="W24" s="10"/>
      <c r="X24" s="10">
        <v>2</v>
      </c>
      <c r="Y24" s="9"/>
      <c r="Z24" s="9">
        <v>1</v>
      </c>
      <c r="AA24" s="11">
        <f t="shared" si="1"/>
        <v>10</v>
      </c>
    </row>
    <row r="25" spans="1:31" ht="30" customHeight="1" x14ac:dyDescent="0.25">
      <c r="A25" s="4" t="str">
        <f t="shared" si="6"/>
        <v>Московский</v>
      </c>
      <c r="B25" s="12" t="str">
        <f t="shared" si="6"/>
        <v>ГБОУ прогимназия №698</v>
      </c>
      <c r="C25" s="6">
        <f t="shared" si="6"/>
        <v>11698</v>
      </c>
      <c r="D25" s="6" t="str">
        <f t="shared" si="6"/>
        <v>прогимназия</v>
      </c>
      <c r="E25" s="8" t="str">
        <f t="shared" si="6"/>
        <v>3а</v>
      </c>
      <c r="F25" s="8">
        <f t="shared" si="6"/>
        <v>51</v>
      </c>
      <c r="G25" s="8">
        <f t="shared" si="6"/>
        <v>48</v>
      </c>
      <c r="H25" s="8">
        <f t="shared" si="3"/>
        <v>11698022</v>
      </c>
      <c r="I25" s="9"/>
      <c r="J25" s="9">
        <v>2</v>
      </c>
      <c r="K25" s="10"/>
      <c r="L25" s="10">
        <v>1</v>
      </c>
      <c r="M25" s="9">
        <v>1</v>
      </c>
      <c r="N25" s="9"/>
      <c r="O25" s="10">
        <v>2</v>
      </c>
      <c r="P25" s="10"/>
      <c r="Q25" s="9">
        <v>1</v>
      </c>
      <c r="R25" s="9"/>
      <c r="S25" s="10">
        <v>1</v>
      </c>
      <c r="T25" s="10"/>
      <c r="U25" s="9">
        <v>0</v>
      </c>
      <c r="V25" s="9"/>
      <c r="W25" s="10">
        <v>1</v>
      </c>
      <c r="X25" s="10"/>
      <c r="Y25" s="9">
        <v>1</v>
      </c>
      <c r="Z25" s="9"/>
      <c r="AA25" s="11">
        <f t="shared" si="1"/>
        <v>10</v>
      </c>
    </row>
    <row r="26" spans="1:31" ht="30" customHeight="1" x14ac:dyDescent="0.25">
      <c r="A26" s="4" t="str">
        <f t="shared" si="6"/>
        <v>Московский</v>
      </c>
      <c r="B26" s="12" t="str">
        <f t="shared" si="6"/>
        <v>ГБОУ прогимназия №698</v>
      </c>
      <c r="C26" s="6">
        <f t="shared" si="6"/>
        <v>11698</v>
      </c>
      <c r="D26" s="6" t="str">
        <f t="shared" si="6"/>
        <v>прогимназия</v>
      </c>
      <c r="E26" s="8" t="str">
        <f t="shared" si="6"/>
        <v>3а</v>
      </c>
      <c r="F26" s="8">
        <f t="shared" si="6"/>
        <v>51</v>
      </c>
      <c r="G26" s="8">
        <f t="shared" si="6"/>
        <v>48</v>
      </c>
      <c r="H26" s="8">
        <f t="shared" si="3"/>
        <v>11698023</v>
      </c>
      <c r="I26" s="9"/>
      <c r="J26" s="9">
        <v>2</v>
      </c>
      <c r="K26" s="10">
        <v>1</v>
      </c>
      <c r="L26" s="10"/>
      <c r="M26" s="9"/>
      <c r="N26" s="9">
        <v>1</v>
      </c>
      <c r="O26" s="10"/>
      <c r="P26" s="10">
        <v>2</v>
      </c>
      <c r="Q26" s="9"/>
      <c r="R26" s="9">
        <v>2</v>
      </c>
      <c r="S26" s="10"/>
      <c r="T26" s="10">
        <v>0</v>
      </c>
      <c r="U26" s="9">
        <v>0</v>
      </c>
      <c r="V26" s="9"/>
      <c r="W26" s="10">
        <v>2</v>
      </c>
      <c r="X26" s="10"/>
      <c r="Y26" s="9">
        <v>1</v>
      </c>
      <c r="Z26" s="9"/>
      <c r="AA26" s="11">
        <f t="shared" si="1"/>
        <v>11</v>
      </c>
    </row>
    <row r="27" spans="1:31" ht="30" customHeight="1" x14ac:dyDescent="0.25">
      <c r="A27" s="4" t="str">
        <f t="shared" si="6"/>
        <v>Московский</v>
      </c>
      <c r="B27" s="12" t="str">
        <f t="shared" si="6"/>
        <v>ГБОУ прогимназия №698</v>
      </c>
      <c r="C27" s="6">
        <f t="shared" si="6"/>
        <v>11698</v>
      </c>
      <c r="D27" s="6" t="str">
        <f t="shared" si="6"/>
        <v>прогимназия</v>
      </c>
      <c r="E27" s="8" t="str">
        <f t="shared" si="6"/>
        <v>3а</v>
      </c>
      <c r="F27" s="8">
        <f t="shared" si="6"/>
        <v>51</v>
      </c>
      <c r="G27" s="8">
        <f t="shared" si="6"/>
        <v>48</v>
      </c>
      <c r="H27" s="8">
        <f t="shared" si="3"/>
        <v>11698024</v>
      </c>
      <c r="I27" s="9"/>
      <c r="J27" s="9">
        <v>2</v>
      </c>
      <c r="K27" s="10"/>
      <c r="L27" s="10">
        <v>1</v>
      </c>
      <c r="M27" s="9">
        <v>1</v>
      </c>
      <c r="N27" s="9"/>
      <c r="O27" s="10">
        <v>2</v>
      </c>
      <c r="P27" s="10"/>
      <c r="Q27" s="9">
        <v>2</v>
      </c>
      <c r="R27" s="9"/>
      <c r="S27" s="10">
        <v>1</v>
      </c>
      <c r="T27" s="10"/>
      <c r="U27" s="9"/>
      <c r="V27" s="9">
        <v>0</v>
      </c>
      <c r="W27" s="10"/>
      <c r="X27" s="10">
        <v>2</v>
      </c>
      <c r="Y27" s="9">
        <v>1</v>
      </c>
      <c r="Z27" s="9"/>
      <c r="AA27" s="11">
        <f t="shared" si="1"/>
        <v>12</v>
      </c>
    </row>
    <row r="28" spans="1:31" ht="30" customHeight="1" x14ac:dyDescent="0.25">
      <c r="A28" s="4" t="str">
        <f t="shared" si="6"/>
        <v>Московский</v>
      </c>
      <c r="B28" s="12" t="str">
        <f t="shared" si="6"/>
        <v>ГБОУ прогимназия №698</v>
      </c>
      <c r="C28" s="6">
        <f t="shared" si="6"/>
        <v>11698</v>
      </c>
      <c r="D28" s="6" t="str">
        <f t="shared" si="6"/>
        <v>прогимназия</v>
      </c>
      <c r="E28" s="8" t="str">
        <f t="shared" si="6"/>
        <v>3а</v>
      </c>
      <c r="F28" s="8">
        <f t="shared" si="6"/>
        <v>51</v>
      </c>
      <c r="G28" s="8">
        <f t="shared" si="6"/>
        <v>48</v>
      </c>
      <c r="H28" s="8">
        <f t="shared" si="3"/>
        <v>11698025</v>
      </c>
      <c r="I28" s="9"/>
      <c r="J28" s="9">
        <v>2</v>
      </c>
      <c r="K28" s="10"/>
      <c r="L28" s="10">
        <v>1</v>
      </c>
      <c r="M28" s="9">
        <v>1</v>
      </c>
      <c r="N28" s="9"/>
      <c r="O28" s="10"/>
      <c r="P28" s="10">
        <v>2</v>
      </c>
      <c r="Q28" s="9">
        <v>2</v>
      </c>
      <c r="R28" s="9"/>
      <c r="S28" s="10">
        <v>1</v>
      </c>
      <c r="T28" s="10"/>
      <c r="U28" s="9">
        <v>0</v>
      </c>
      <c r="V28" s="9"/>
      <c r="W28" s="10">
        <v>2</v>
      </c>
      <c r="X28" s="10"/>
      <c r="Y28" s="9"/>
      <c r="Z28" s="9">
        <v>0</v>
      </c>
      <c r="AA28" s="11">
        <f t="shared" si="1"/>
        <v>11</v>
      </c>
    </row>
    <row r="29" spans="1:31" ht="30" customHeight="1" x14ac:dyDescent="0.25">
      <c r="A29" s="4" t="str">
        <f t="shared" si="6"/>
        <v>Московский</v>
      </c>
      <c r="B29" s="12" t="str">
        <f t="shared" si="6"/>
        <v>ГБОУ прогимназия №698</v>
      </c>
      <c r="C29" s="6">
        <f t="shared" si="6"/>
        <v>11698</v>
      </c>
      <c r="D29" s="6" t="str">
        <f t="shared" si="6"/>
        <v>прогимназия</v>
      </c>
      <c r="E29" s="13" t="s">
        <v>24</v>
      </c>
      <c r="F29" s="8">
        <f t="shared" si="6"/>
        <v>51</v>
      </c>
      <c r="G29" s="8">
        <f t="shared" si="6"/>
        <v>48</v>
      </c>
      <c r="H29" s="8">
        <f t="shared" si="3"/>
        <v>11698026</v>
      </c>
      <c r="I29" s="9">
        <v>2</v>
      </c>
      <c r="J29" s="9"/>
      <c r="K29" s="10">
        <v>1</v>
      </c>
      <c r="L29" s="10"/>
      <c r="M29" s="9">
        <v>1</v>
      </c>
      <c r="N29" s="9"/>
      <c r="O29" s="10">
        <v>2</v>
      </c>
      <c r="P29" s="10"/>
      <c r="Q29" s="9">
        <v>2</v>
      </c>
      <c r="R29" s="9"/>
      <c r="S29" s="10">
        <v>1</v>
      </c>
      <c r="T29" s="10"/>
      <c r="U29" s="9">
        <v>1</v>
      </c>
      <c r="V29" s="9"/>
      <c r="W29" s="10"/>
      <c r="X29" s="10">
        <v>2</v>
      </c>
      <c r="Y29" s="9">
        <v>1</v>
      </c>
      <c r="Z29" s="9"/>
      <c r="AA29" s="11">
        <f>IF(COUNTBLANK(I29:Z29)&lt;=9,SUM(I29:Z29),"Не писал")</f>
        <v>13</v>
      </c>
    </row>
    <row r="30" spans="1:31" ht="30" customHeight="1" x14ac:dyDescent="0.25">
      <c r="A30" s="4" t="str">
        <f t="shared" si="6"/>
        <v>Московский</v>
      </c>
      <c r="B30" s="12" t="str">
        <f t="shared" si="6"/>
        <v>ГБОУ прогимназия №698</v>
      </c>
      <c r="C30" s="6">
        <f t="shared" si="6"/>
        <v>11698</v>
      </c>
      <c r="D30" s="6" t="str">
        <f t="shared" si="6"/>
        <v>прогимназия</v>
      </c>
      <c r="E30" s="8" t="str">
        <f t="shared" si="6"/>
        <v>3б</v>
      </c>
      <c r="F30" s="8">
        <f t="shared" si="6"/>
        <v>51</v>
      </c>
      <c r="G30" s="8">
        <f t="shared" si="6"/>
        <v>48</v>
      </c>
      <c r="H30" s="8">
        <f t="shared" si="3"/>
        <v>11698027</v>
      </c>
      <c r="I30" s="9"/>
      <c r="J30" s="9">
        <v>2</v>
      </c>
      <c r="K30" s="10"/>
      <c r="L30" s="10">
        <v>1</v>
      </c>
      <c r="M30" s="9">
        <v>1</v>
      </c>
      <c r="N30" s="9"/>
      <c r="O30" s="10">
        <v>2</v>
      </c>
      <c r="P30" s="10"/>
      <c r="Q30" s="9">
        <v>2</v>
      </c>
      <c r="R30" s="9"/>
      <c r="S30" s="10">
        <v>1</v>
      </c>
      <c r="T30" s="10"/>
      <c r="U30" s="9">
        <v>1</v>
      </c>
      <c r="V30" s="9"/>
      <c r="W30" s="10">
        <v>2</v>
      </c>
      <c r="X30" s="10"/>
      <c r="Y30" s="9">
        <v>1</v>
      </c>
      <c r="Z30" s="9"/>
      <c r="AA30" s="11">
        <f t="shared" ref="AA30:AA51" si="7">IF(COUNTBLANK(I30:Z30)&lt;=9,SUM(I30:Z30),"Не писал")</f>
        <v>13</v>
      </c>
    </row>
    <row r="31" spans="1:31" ht="30" customHeight="1" x14ac:dyDescent="0.25">
      <c r="A31" s="4" t="str">
        <f t="shared" si="6"/>
        <v>Московский</v>
      </c>
      <c r="B31" s="12" t="str">
        <f t="shared" si="6"/>
        <v>ГБОУ прогимназия №698</v>
      </c>
      <c r="C31" s="6">
        <f t="shared" si="6"/>
        <v>11698</v>
      </c>
      <c r="D31" s="6" t="str">
        <f t="shared" si="6"/>
        <v>прогимназия</v>
      </c>
      <c r="E31" s="8" t="str">
        <f t="shared" si="6"/>
        <v>3б</v>
      </c>
      <c r="F31" s="8">
        <f t="shared" si="6"/>
        <v>51</v>
      </c>
      <c r="G31" s="8">
        <f t="shared" si="6"/>
        <v>48</v>
      </c>
      <c r="H31" s="8">
        <f t="shared" si="3"/>
        <v>11698028</v>
      </c>
      <c r="I31" s="9">
        <v>2</v>
      </c>
      <c r="J31" s="9"/>
      <c r="K31" s="10"/>
      <c r="L31" s="10">
        <v>1</v>
      </c>
      <c r="M31" s="9">
        <v>1</v>
      </c>
      <c r="N31" s="9"/>
      <c r="O31" s="10"/>
      <c r="P31" s="10">
        <v>2</v>
      </c>
      <c r="Q31" s="9">
        <v>2</v>
      </c>
      <c r="R31" s="9"/>
      <c r="S31" s="10"/>
      <c r="T31" s="10">
        <v>1</v>
      </c>
      <c r="U31" s="9">
        <v>1</v>
      </c>
      <c r="V31" s="9"/>
      <c r="W31" s="10">
        <v>2</v>
      </c>
      <c r="X31" s="10"/>
      <c r="Y31" s="9">
        <v>1</v>
      </c>
      <c r="Z31" s="9"/>
      <c r="AA31" s="11">
        <f t="shared" si="7"/>
        <v>13</v>
      </c>
    </row>
    <row r="32" spans="1:31" ht="30" customHeight="1" x14ac:dyDescent="0.25">
      <c r="A32" s="4" t="str">
        <f t="shared" si="6"/>
        <v>Московский</v>
      </c>
      <c r="B32" s="12" t="str">
        <f t="shared" si="6"/>
        <v>ГБОУ прогимназия №698</v>
      </c>
      <c r="C32" s="6">
        <f t="shared" si="6"/>
        <v>11698</v>
      </c>
      <c r="D32" s="6" t="str">
        <f t="shared" si="6"/>
        <v>прогимназия</v>
      </c>
      <c r="E32" s="8" t="str">
        <f t="shared" si="6"/>
        <v>3б</v>
      </c>
      <c r="F32" s="8">
        <f t="shared" si="6"/>
        <v>51</v>
      </c>
      <c r="G32" s="8">
        <f t="shared" si="6"/>
        <v>48</v>
      </c>
      <c r="H32" s="8">
        <f t="shared" si="3"/>
        <v>11698029</v>
      </c>
      <c r="I32" s="9">
        <v>2</v>
      </c>
      <c r="J32" s="9"/>
      <c r="K32" s="10">
        <v>1</v>
      </c>
      <c r="L32" s="10"/>
      <c r="M32" s="9">
        <v>1</v>
      </c>
      <c r="N32" s="9"/>
      <c r="O32" s="10">
        <v>2</v>
      </c>
      <c r="P32" s="10"/>
      <c r="Q32" s="9">
        <v>2</v>
      </c>
      <c r="R32" s="9"/>
      <c r="S32" s="10">
        <v>1</v>
      </c>
      <c r="T32" s="10"/>
      <c r="U32" s="9">
        <v>1</v>
      </c>
      <c r="V32" s="9"/>
      <c r="W32" s="10"/>
      <c r="X32" s="10">
        <v>2</v>
      </c>
      <c r="Y32" s="9">
        <v>1</v>
      </c>
      <c r="Z32" s="9"/>
      <c r="AA32" s="11">
        <f t="shared" si="7"/>
        <v>13</v>
      </c>
    </row>
    <row r="33" spans="1:27" ht="30" customHeight="1" x14ac:dyDescent="0.25">
      <c r="A33" s="4" t="str">
        <f t="shared" si="6"/>
        <v>Московский</v>
      </c>
      <c r="B33" s="12" t="str">
        <f t="shared" si="6"/>
        <v>ГБОУ прогимназия №698</v>
      </c>
      <c r="C33" s="6">
        <f t="shared" si="6"/>
        <v>11698</v>
      </c>
      <c r="D33" s="6" t="str">
        <f t="shared" si="6"/>
        <v>прогимназия</v>
      </c>
      <c r="E33" s="8" t="str">
        <f t="shared" si="6"/>
        <v>3б</v>
      </c>
      <c r="F33" s="8">
        <f t="shared" si="6"/>
        <v>51</v>
      </c>
      <c r="G33" s="8">
        <f t="shared" si="6"/>
        <v>48</v>
      </c>
      <c r="H33" s="8">
        <f t="shared" si="3"/>
        <v>11698030</v>
      </c>
      <c r="I33" s="9">
        <v>2</v>
      </c>
      <c r="J33" s="9"/>
      <c r="K33" s="10">
        <v>1</v>
      </c>
      <c r="L33" s="10"/>
      <c r="M33" s="9">
        <v>1</v>
      </c>
      <c r="N33" s="9"/>
      <c r="O33" s="10">
        <v>2</v>
      </c>
      <c r="P33" s="10"/>
      <c r="Q33" s="9"/>
      <c r="R33" s="9">
        <v>2</v>
      </c>
      <c r="S33" s="10">
        <v>1</v>
      </c>
      <c r="T33" s="10"/>
      <c r="U33" s="9">
        <v>1</v>
      </c>
      <c r="V33" s="9"/>
      <c r="W33" s="10">
        <v>1</v>
      </c>
      <c r="X33" s="10"/>
      <c r="Y33" s="9">
        <v>0</v>
      </c>
      <c r="Z33" s="9"/>
      <c r="AA33" s="11">
        <f t="shared" si="7"/>
        <v>11</v>
      </c>
    </row>
    <row r="34" spans="1:27" ht="30" customHeight="1" x14ac:dyDescent="0.25">
      <c r="A34" s="4" t="str">
        <f t="shared" si="6"/>
        <v>Московский</v>
      </c>
      <c r="B34" s="12" t="str">
        <f t="shared" si="6"/>
        <v>ГБОУ прогимназия №698</v>
      </c>
      <c r="C34" s="6">
        <f t="shared" si="6"/>
        <v>11698</v>
      </c>
      <c r="D34" s="6" t="str">
        <f t="shared" si="6"/>
        <v>прогимназия</v>
      </c>
      <c r="E34" s="8" t="str">
        <f t="shared" si="6"/>
        <v>3б</v>
      </c>
      <c r="F34" s="8">
        <f t="shared" si="6"/>
        <v>51</v>
      </c>
      <c r="G34" s="8">
        <f t="shared" si="6"/>
        <v>48</v>
      </c>
      <c r="H34" s="8">
        <f t="shared" si="3"/>
        <v>11698031</v>
      </c>
      <c r="I34" s="9">
        <v>2</v>
      </c>
      <c r="J34" s="9"/>
      <c r="K34" s="10">
        <v>1</v>
      </c>
      <c r="L34" s="10"/>
      <c r="M34" s="9">
        <v>1</v>
      </c>
      <c r="N34" s="9"/>
      <c r="O34" s="10">
        <v>1</v>
      </c>
      <c r="P34" s="10"/>
      <c r="Q34" s="9">
        <v>2</v>
      </c>
      <c r="R34" s="9"/>
      <c r="S34" s="10">
        <v>1</v>
      </c>
      <c r="T34" s="10"/>
      <c r="U34" s="9"/>
      <c r="V34" s="9">
        <v>0</v>
      </c>
      <c r="W34" s="10">
        <v>2</v>
      </c>
      <c r="X34" s="10"/>
      <c r="Y34" s="9">
        <v>1</v>
      </c>
      <c r="Z34" s="9"/>
      <c r="AA34" s="11">
        <f t="shared" si="7"/>
        <v>11</v>
      </c>
    </row>
    <row r="35" spans="1:27" ht="30" customHeight="1" x14ac:dyDescent="0.25">
      <c r="A35" s="4" t="str">
        <f t="shared" si="6"/>
        <v>Московский</v>
      </c>
      <c r="B35" s="12" t="str">
        <f t="shared" si="6"/>
        <v>ГБОУ прогимназия №698</v>
      </c>
      <c r="C35" s="6">
        <f t="shared" si="6"/>
        <v>11698</v>
      </c>
      <c r="D35" s="6" t="str">
        <f t="shared" si="6"/>
        <v>прогимназия</v>
      </c>
      <c r="E35" s="8" t="str">
        <f t="shared" si="6"/>
        <v>3б</v>
      </c>
      <c r="F35" s="8">
        <f t="shared" si="6"/>
        <v>51</v>
      </c>
      <c r="G35" s="8">
        <f t="shared" si="6"/>
        <v>48</v>
      </c>
      <c r="H35" s="8">
        <f t="shared" si="3"/>
        <v>11698032</v>
      </c>
      <c r="I35" s="9"/>
      <c r="J35" s="9">
        <v>2</v>
      </c>
      <c r="K35" s="10">
        <v>1</v>
      </c>
      <c r="L35" s="10"/>
      <c r="M35" s="9">
        <v>0</v>
      </c>
      <c r="N35" s="9"/>
      <c r="O35" s="10">
        <v>2</v>
      </c>
      <c r="P35" s="10"/>
      <c r="Q35" s="9"/>
      <c r="R35" s="9">
        <v>2</v>
      </c>
      <c r="S35" s="10">
        <v>1</v>
      </c>
      <c r="T35" s="10"/>
      <c r="U35" s="9">
        <v>0</v>
      </c>
      <c r="V35" s="9"/>
      <c r="W35" s="10">
        <v>2</v>
      </c>
      <c r="X35" s="10"/>
      <c r="Y35" s="9">
        <v>1</v>
      </c>
      <c r="Z35" s="9"/>
      <c r="AA35" s="11">
        <f t="shared" si="7"/>
        <v>11</v>
      </c>
    </row>
    <row r="36" spans="1:27" ht="30" customHeight="1" x14ac:dyDescent="0.25">
      <c r="A36" s="4" t="str">
        <f t="shared" si="6"/>
        <v>Московский</v>
      </c>
      <c r="B36" s="12" t="str">
        <f t="shared" si="6"/>
        <v>ГБОУ прогимназия №698</v>
      </c>
      <c r="C36" s="6">
        <f t="shared" si="6"/>
        <v>11698</v>
      </c>
      <c r="D36" s="6" t="str">
        <f t="shared" si="6"/>
        <v>прогимназия</v>
      </c>
      <c r="E36" s="8" t="str">
        <f t="shared" si="6"/>
        <v>3б</v>
      </c>
      <c r="F36" s="8">
        <f t="shared" si="6"/>
        <v>51</v>
      </c>
      <c r="G36" s="8">
        <f t="shared" si="6"/>
        <v>48</v>
      </c>
      <c r="H36" s="8">
        <f t="shared" si="3"/>
        <v>11698033</v>
      </c>
      <c r="I36" s="9">
        <v>2</v>
      </c>
      <c r="J36" s="9"/>
      <c r="K36" s="10"/>
      <c r="L36" s="10">
        <v>1</v>
      </c>
      <c r="M36" s="9"/>
      <c r="N36" s="9">
        <v>1</v>
      </c>
      <c r="O36" s="10">
        <v>2</v>
      </c>
      <c r="P36" s="10"/>
      <c r="Q36" s="9">
        <v>2</v>
      </c>
      <c r="R36" s="9"/>
      <c r="S36" s="10">
        <v>0</v>
      </c>
      <c r="T36" s="10"/>
      <c r="U36" s="9">
        <v>0</v>
      </c>
      <c r="V36" s="9"/>
      <c r="W36" s="10">
        <v>1</v>
      </c>
      <c r="X36" s="10"/>
      <c r="Y36" s="9"/>
      <c r="Z36" s="9">
        <v>1</v>
      </c>
      <c r="AA36" s="11">
        <f t="shared" si="7"/>
        <v>10</v>
      </c>
    </row>
    <row r="37" spans="1:27" ht="30" customHeight="1" x14ac:dyDescent="0.25">
      <c r="A37" s="4" t="str">
        <f t="shared" si="6"/>
        <v>Московский</v>
      </c>
      <c r="B37" s="12" t="str">
        <f t="shared" si="6"/>
        <v>ГБОУ прогимназия №698</v>
      </c>
      <c r="C37" s="6">
        <f t="shared" si="6"/>
        <v>11698</v>
      </c>
      <c r="D37" s="6" t="str">
        <f t="shared" si="6"/>
        <v>прогимназия</v>
      </c>
      <c r="E37" s="8" t="str">
        <f t="shared" si="6"/>
        <v>3б</v>
      </c>
      <c r="F37" s="8">
        <f t="shared" si="6"/>
        <v>51</v>
      </c>
      <c r="G37" s="8">
        <f t="shared" si="6"/>
        <v>48</v>
      </c>
      <c r="H37" s="8">
        <f t="shared" si="3"/>
        <v>11698034</v>
      </c>
      <c r="I37" s="9">
        <v>2</v>
      </c>
      <c r="J37" s="9"/>
      <c r="K37" s="10"/>
      <c r="L37" s="10">
        <v>1</v>
      </c>
      <c r="M37" s="9">
        <v>1</v>
      </c>
      <c r="N37" s="9"/>
      <c r="O37" s="10"/>
      <c r="P37" s="10">
        <v>2</v>
      </c>
      <c r="Q37" s="9"/>
      <c r="R37" s="9">
        <v>1</v>
      </c>
      <c r="S37" s="10"/>
      <c r="T37" s="10">
        <v>1</v>
      </c>
      <c r="U37" s="9"/>
      <c r="V37" s="9">
        <v>0</v>
      </c>
      <c r="W37" s="10">
        <v>2</v>
      </c>
      <c r="X37" s="10"/>
      <c r="Y37" s="9">
        <v>0</v>
      </c>
      <c r="Z37" s="9"/>
      <c r="AA37" s="11">
        <f t="shared" si="7"/>
        <v>10</v>
      </c>
    </row>
    <row r="38" spans="1:27" ht="30" customHeight="1" x14ac:dyDescent="0.25">
      <c r="A38" s="4" t="str">
        <f t="shared" ref="A38:G51" si="8">A37</f>
        <v>Московский</v>
      </c>
      <c r="B38" s="12" t="str">
        <f t="shared" si="8"/>
        <v>ГБОУ прогимназия №698</v>
      </c>
      <c r="C38" s="6">
        <f t="shared" si="8"/>
        <v>11698</v>
      </c>
      <c r="D38" s="6" t="str">
        <f t="shared" si="8"/>
        <v>прогимназия</v>
      </c>
      <c r="E38" s="8" t="str">
        <f t="shared" si="8"/>
        <v>3б</v>
      </c>
      <c r="F38" s="8">
        <f t="shared" si="8"/>
        <v>51</v>
      </c>
      <c r="G38" s="8">
        <f t="shared" si="8"/>
        <v>48</v>
      </c>
      <c r="H38" s="8">
        <f t="shared" si="3"/>
        <v>11698035</v>
      </c>
      <c r="I38" s="9"/>
      <c r="J38" s="9">
        <v>1</v>
      </c>
      <c r="K38" s="10">
        <v>1</v>
      </c>
      <c r="L38" s="10"/>
      <c r="M38" s="9"/>
      <c r="N38" s="9">
        <v>1</v>
      </c>
      <c r="O38" s="10"/>
      <c r="P38" s="10">
        <v>1</v>
      </c>
      <c r="Q38" s="9">
        <v>2</v>
      </c>
      <c r="R38" s="9"/>
      <c r="S38" s="10"/>
      <c r="T38" s="10">
        <v>1</v>
      </c>
      <c r="U38" s="9">
        <v>1</v>
      </c>
      <c r="V38" s="9"/>
      <c r="W38" s="10"/>
      <c r="X38" s="10">
        <v>2</v>
      </c>
      <c r="Y38" s="9"/>
      <c r="Z38" s="9">
        <v>0</v>
      </c>
      <c r="AA38" s="11">
        <f t="shared" si="7"/>
        <v>10</v>
      </c>
    </row>
    <row r="39" spans="1:27" ht="30" customHeight="1" x14ac:dyDescent="0.25">
      <c r="A39" s="4" t="str">
        <f t="shared" si="8"/>
        <v>Московский</v>
      </c>
      <c r="B39" s="12" t="str">
        <f t="shared" si="8"/>
        <v>ГБОУ прогимназия №698</v>
      </c>
      <c r="C39" s="6">
        <f t="shared" si="8"/>
        <v>11698</v>
      </c>
      <c r="D39" s="6" t="str">
        <f t="shared" si="8"/>
        <v>прогимназия</v>
      </c>
      <c r="E39" s="8" t="str">
        <f t="shared" si="8"/>
        <v>3б</v>
      </c>
      <c r="F39" s="8">
        <f t="shared" si="8"/>
        <v>51</v>
      </c>
      <c r="G39" s="8">
        <f t="shared" si="8"/>
        <v>48</v>
      </c>
      <c r="H39" s="8">
        <f t="shared" si="3"/>
        <v>11698036</v>
      </c>
      <c r="I39" s="9">
        <v>2</v>
      </c>
      <c r="J39" s="9"/>
      <c r="K39" s="10">
        <v>1</v>
      </c>
      <c r="L39" s="10"/>
      <c r="M39" s="9"/>
      <c r="N39" s="9">
        <v>0</v>
      </c>
      <c r="O39" s="10">
        <v>2</v>
      </c>
      <c r="P39" s="10"/>
      <c r="Q39" s="9">
        <v>2</v>
      </c>
      <c r="R39" s="9"/>
      <c r="S39" s="10">
        <v>1</v>
      </c>
      <c r="T39" s="10"/>
      <c r="U39" s="9"/>
      <c r="V39" s="9">
        <v>0</v>
      </c>
      <c r="W39" s="10"/>
      <c r="X39" s="10">
        <v>2</v>
      </c>
      <c r="Y39" s="9"/>
      <c r="Z39" s="9">
        <v>0</v>
      </c>
      <c r="AA39" s="11">
        <f t="shared" si="7"/>
        <v>10</v>
      </c>
    </row>
    <row r="40" spans="1:27" ht="30" customHeight="1" x14ac:dyDescent="0.25">
      <c r="A40" s="4" t="str">
        <f t="shared" si="8"/>
        <v>Московский</v>
      </c>
      <c r="B40" s="12" t="str">
        <f t="shared" si="8"/>
        <v>ГБОУ прогимназия №698</v>
      </c>
      <c r="C40" s="6">
        <f t="shared" si="8"/>
        <v>11698</v>
      </c>
      <c r="D40" s="6" t="str">
        <f t="shared" si="8"/>
        <v>прогимназия</v>
      </c>
      <c r="E40" s="8" t="str">
        <f t="shared" si="8"/>
        <v>3б</v>
      </c>
      <c r="F40" s="8">
        <f t="shared" si="8"/>
        <v>51</v>
      </c>
      <c r="G40" s="8">
        <f t="shared" si="8"/>
        <v>48</v>
      </c>
      <c r="H40" s="8">
        <f t="shared" si="3"/>
        <v>11698037</v>
      </c>
      <c r="I40" s="9"/>
      <c r="J40" s="9">
        <v>1</v>
      </c>
      <c r="K40" s="10">
        <v>1</v>
      </c>
      <c r="L40" s="10"/>
      <c r="M40" s="9"/>
      <c r="N40" s="9">
        <v>0</v>
      </c>
      <c r="O40" s="10"/>
      <c r="P40" s="10">
        <v>2</v>
      </c>
      <c r="Q40" s="9"/>
      <c r="R40" s="9">
        <v>2</v>
      </c>
      <c r="S40" s="10"/>
      <c r="T40" s="10">
        <v>0</v>
      </c>
      <c r="U40" s="9"/>
      <c r="V40" s="9">
        <v>1</v>
      </c>
      <c r="W40" s="10">
        <v>2</v>
      </c>
      <c r="X40" s="10"/>
      <c r="Y40" s="9"/>
      <c r="Z40" s="9">
        <v>0</v>
      </c>
      <c r="AA40" s="11">
        <f t="shared" si="7"/>
        <v>9</v>
      </c>
    </row>
    <row r="41" spans="1:27" ht="30" customHeight="1" x14ac:dyDescent="0.25">
      <c r="A41" s="4" t="str">
        <f t="shared" si="8"/>
        <v>Московский</v>
      </c>
      <c r="B41" s="12" t="str">
        <f t="shared" si="8"/>
        <v>ГБОУ прогимназия №698</v>
      </c>
      <c r="C41" s="6">
        <f t="shared" si="8"/>
        <v>11698</v>
      </c>
      <c r="D41" s="6" t="str">
        <f t="shared" si="8"/>
        <v>прогимназия</v>
      </c>
      <c r="E41" s="8" t="str">
        <f t="shared" si="8"/>
        <v>3б</v>
      </c>
      <c r="F41" s="8">
        <f t="shared" si="8"/>
        <v>51</v>
      </c>
      <c r="G41" s="8">
        <f t="shared" si="8"/>
        <v>48</v>
      </c>
      <c r="H41" s="8">
        <f t="shared" si="3"/>
        <v>11698038</v>
      </c>
      <c r="I41" s="9"/>
      <c r="J41" s="9">
        <v>2</v>
      </c>
      <c r="K41" s="10"/>
      <c r="L41" s="10">
        <v>1</v>
      </c>
      <c r="M41" s="9">
        <v>1</v>
      </c>
      <c r="N41" s="9"/>
      <c r="O41" s="10">
        <v>2</v>
      </c>
      <c r="P41" s="10"/>
      <c r="Q41" s="9">
        <v>1</v>
      </c>
      <c r="R41" s="9"/>
      <c r="S41" s="10"/>
      <c r="T41" s="10">
        <v>1</v>
      </c>
      <c r="U41" s="9">
        <v>0</v>
      </c>
      <c r="V41" s="9"/>
      <c r="W41" s="10">
        <v>2</v>
      </c>
      <c r="X41" s="10"/>
      <c r="Y41" s="9">
        <v>0</v>
      </c>
      <c r="Z41" s="9"/>
      <c r="AA41" s="11">
        <f t="shared" si="7"/>
        <v>10</v>
      </c>
    </row>
    <row r="42" spans="1:27" ht="30" customHeight="1" x14ac:dyDescent="0.25">
      <c r="A42" s="4" t="str">
        <f t="shared" si="8"/>
        <v>Московский</v>
      </c>
      <c r="B42" s="12" t="str">
        <f t="shared" si="8"/>
        <v>ГБОУ прогимназия №698</v>
      </c>
      <c r="C42" s="6">
        <f t="shared" si="8"/>
        <v>11698</v>
      </c>
      <c r="D42" s="6" t="str">
        <f t="shared" si="8"/>
        <v>прогимназия</v>
      </c>
      <c r="E42" s="8" t="str">
        <f t="shared" si="8"/>
        <v>3б</v>
      </c>
      <c r="F42" s="8">
        <f t="shared" si="8"/>
        <v>51</v>
      </c>
      <c r="G42" s="8">
        <f t="shared" si="8"/>
        <v>48</v>
      </c>
      <c r="H42" s="8">
        <f t="shared" si="3"/>
        <v>11698039</v>
      </c>
      <c r="I42" s="9"/>
      <c r="J42" s="9">
        <v>1</v>
      </c>
      <c r="K42" s="10"/>
      <c r="L42" s="10">
        <v>1</v>
      </c>
      <c r="M42" s="9">
        <v>1</v>
      </c>
      <c r="N42" s="9"/>
      <c r="O42" s="10"/>
      <c r="P42" s="10">
        <v>2</v>
      </c>
      <c r="Q42" s="9">
        <v>1</v>
      </c>
      <c r="R42" s="9"/>
      <c r="S42" s="10"/>
      <c r="T42" s="10">
        <v>1</v>
      </c>
      <c r="U42" s="9">
        <v>0</v>
      </c>
      <c r="V42" s="9"/>
      <c r="W42" s="10">
        <v>2</v>
      </c>
      <c r="X42" s="10"/>
      <c r="Y42" s="9">
        <v>0</v>
      </c>
      <c r="Z42" s="9"/>
      <c r="AA42" s="11">
        <f t="shared" si="7"/>
        <v>9</v>
      </c>
    </row>
    <row r="43" spans="1:27" ht="30" customHeight="1" x14ac:dyDescent="0.25">
      <c r="A43" s="4" t="str">
        <f t="shared" si="8"/>
        <v>Московский</v>
      </c>
      <c r="B43" s="12" t="str">
        <f t="shared" si="8"/>
        <v>ГБОУ прогимназия №698</v>
      </c>
      <c r="C43" s="6">
        <f t="shared" si="8"/>
        <v>11698</v>
      </c>
      <c r="D43" s="6" t="str">
        <f t="shared" si="8"/>
        <v>прогимназия</v>
      </c>
      <c r="E43" s="8" t="str">
        <f t="shared" si="8"/>
        <v>3б</v>
      </c>
      <c r="F43" s="8">
        <f t="shared" si="8"/>
        <v>51</v>
      </c>
      <c r="G43" s="8">
        <f t="shared" si="8"/>
        <v>48</v>
      </c>
      <c r="H43" s="8">
        <f t="shared" si="3"/>
        <v>11698040</v>
      </c>
      <c r="I43" s="9"/>
      <c r="J43" s="9">
        <v>2</v>
      </c>
      <c r="K43" s="10">
        <v>1</v>
      </c>
      <c r="L43" s="10"/>
      <c r="M43" s="9">
        <v>0</v>
      </c>
      <c r="N43" s="9"/>
      <c r="O43" s="10"/>
      <c r="P43" s="10">
        <v>2</v>
      </c>
      <c r="Q43" s="9">
        <v>2</v>
      </c>
      <c r="R43" s="9"/>
      <c r="S43" s="10">
        <v>0</v>
      </c>
      <c r="T43" s="10"/>
      <c r="U43" s="9">
        <v>0</v>
      </c>
      <c r="V43" s="9"/>
      <c r="W43" s="10">
        <v>0</v>
      </c>
      <c r="X43" s="10"/>
      <c r="Y43" s="9">
        <v>1</v>
      </c>
      <c r="Z43" s="9"/>
      <c r="AA43" s="11">
        <f t="shared" si="7"/>
        <v>8</v>
      </c>
    </row>
    <row r="44" spans="1:27" ht="30" customHeight="1" x14ac:dyDescent="0.25">
      <c r="A44" s="4" t="str">
        <f t="shared" si="8"/>
        <v>Московский</v>
      </c>
      <c r="B44" s="12" t="str">
        <f t="shared" si="8"/>
        <v>ГБОУ прогимназия №698</v>
      </c>
      <c r="C44" s="6">
        <f t="shared" si="8"/>
        <v>11698</v>
      </c>
      <c r="D44" s="6" t="str">
        <f t="shared" si="8"/>
        <v>прогимназия</v>
      </c>
      <c r="E44" s="8" t="str">
        <f t="shared" si="8"/>
        <v>3б</v>
      </c>
      <c r="F44" s="8">
        <f t="shared" si="8"/>
        <v>51</v>
      </c>
      <c r="G44" s="8">
        <f t="shared" si="8"/>
        <v>48</v>
      </c>
      <c r="H44" s="8">
        <f t="shared" si="3"/>
        <v>11698041</v>
      </c>
      <c r="I44" s="9"/>
      <c r="J44" s="9">
        <v>2</v>
      </c>
      <c r="K44" s="10"/>
      <c r="L44" s="10">
        <v>1</v>
      </c>
      <c r="M44" s="9"/>
      <c r="N44" s="9">
        <v>1</v>
      </c>
      <c r="O44" s="10">
        <v>2</v>
      </c>
      <c r="P44" s="10"/>
      <c r="Q44" s="9">
        <v>0</v>
      </c>
      <c r="R44" s="9"/>
      <c r="S44" s="10"/>
      <c r="T44" s="10">
        <v>0</v>
      </c>
      <c r="U44" s="9">
        <v>0</v>
      </c>
      <c r="V44" s="9"/>
      <c r="W44" s="10">
        <v>1</v>
      </c>
      <c r="X44" s="10"/>
      <c r="Y44" s="9">
        <v>1</v>
      </c>
      <c r="Z44" s="9"/>
      <c r="AA44" s="11">
        <f t="shared" si="7"/>
        <v>8</v>
      </c>
    </row>
    <row r="45" spans="1:27" ht="30" customHeight="1" x14ac:dyDescent="0.25">
      <c r="A45" s="4" t="str">
        <f t="shared" si="8"/>
        <v>Московский</v>
      </c>
      <c r="B45" s="12" t="str">
        <f t="shared" si="8"/>
        <v>ГБОУ прогимназия №698</v>
      </c>
      <c r="C45" s="6">
        <f t="shared" si="8"/>
        <v>11698</v>
      </c>
      <c r="D45" s="6" t="str">
        <f t="shared" si="8"/>
        <v>прогимназия</v>
      </c>
      <c r="E45" s="8" t="str">
        <f t="shared" si="8"/>
        <v>3б</v>
      </c>
      <c r="F45" s="8">
        <f t="shared" si="8"/>
        <v>51</v>
      </c>
      <c r="G45" s="8">
        <f t="shared" si="8"/>
        <v>48</v>
      </c>
      <c r="H45" s="8">
        <f t="shared" si="3"/>
        <v>11698042</v>
      </c>
      <c r="I45" s="9"/>
      <c r="J45" s="9">
        <v>0</v>
      </c>
      <c r="K45" s="10">
        <v>1</v>
      </c>
      <c r="L45" s="10"/>
      <c r="M45" s="9">
        <v>1</v>
      </c>
      <c r="N45" s="9"/>
      <c r="O45" s="10"/>
      <c r="P45" s="10">
        <v>1</v>
      </c>
      <c r="Q45" s="9">
        <v>2</v>
      </c>
      <c r="R45" s="9"/>
      <c r="S45" s="10"/>
      <c r="T45" s="10">
        <v>0</v>
      </c>
      <c r="U45" s="9"/>
      <c r="V45" s="9">
        <v>0</v>
      </c>
      <c r="W45" s="10"/>
      <c r="X45" s="10">
        <v>2</v>
      </c>
      <c r="Y45" s="9"/>
      <c r="Z45" s="9">
        <v>0</v>
      </c>
      <c r="AA45" s="11">
        <f t="shared" si="7"/>
        <v>7</v>
      </c>
    </row>
    <row r="46" spans="1:27" ht="30" customHeight="1" x14ac:dyDescent="0.25">
      <c r="A46" s="4" t="str">
        <f t="shared" si="8"/>
        <v>Московский</v>
      </c>
      <c r="B46" s="12" t="str">
        <f t="shared" si="8"/>
        <v>ГБОУ прогимназия №698</v>
      </c>
      <c r="C46" s="6">
        <f t="shared" si="8"/>
        <v>11698</v>
      </c>
      <c r="D46" s="6" t="str">
        <f t="shared" si="8"/>
        <v>прогимназия</v>
      </c>
      <c r="E46" s="8" t="str">
        <f t="shared" si="8"/>
        <v>3б</v>
      </c>
      <c r="F46" s="8">
        <f t="shared" si="8"/>
        <v>51</v>
      </c>
      <c r="G46" s="8">
        <f t="shared" si="8"/>
        <v>48</v>
      </c>
      <c r="H46" s="8">
        <f t="shared" si="3"/>
        <v>11698043</v>
      </c>
      <c r="I46" s="9">
        <v>1</v>
      </c>
      <c r="J46" s="9"/>
      <c r="K46" s="10"/>
      <c r="L46" s="10">
        <v>1</v>
      </c>
      <c r="M46" s="9">
        <v>1</v>
      </c>
      <c r="N46" s="9"/>
      <c r="O46" s="10">
        <v>2</v>
      </c>
      <c r="P46" s="10"/>
      <c r="Q46" s="9">
        <v>1</v>
      </c>
      <c r="R46" s="9"/>
      <c r="S46" s="10">
        <v>0</v>
      </c>
      <c r="T46" s="10"/>
      <c r="U46" s="9">
        <v>0</v>
      </c>
      <c r="V46" s="9"/>
      <c r="W46" s="10">
        <v>1</v>
      </c>
      <c r="X46" s="10"/>
      <c r="Y46" s="9">
        <v>0</v>
      </c>
      <c r="Z46" s="9"/>
      <c r="AA46" s="11">
        <f t="shared" si="7"/>
        <v>7</v>
      </c>
    </row>
    <row r="47" spans="1:27" ht="30" customHeight="1" x14ac:dyDescent="0.25">
      <c r="A47" s="4" t="str">
        <f t="shared" si="8"/>
        <v>Московский</v>
      </c>
      <c r="B47" s="12" t="str">
        <f t="shared" si="8"/>
        <v>ГБОУ прогимназия №698</v>
      </c>
      <c r="C47" s="6">
        <f t="shared" si="8"/>
        <v>11698</v>
      </c>
      <c r="D47" s="6" t="str">
        <f t="shared" si="8"/>
        <v>прогимназия</v>
      </c>
      <c r="E47" s="8" t="str">
        <f t="shared" si="8"/>
        <v>3б</v>
      </c>
      <c r="F47" s="8">
        <f t="shared" si="8"/>
        <v>51</v>
      </c>
      <c r="G47" s="8">
        <f t="shared" si="8"/>
        <v>48</v>
      </c>
      <c r="H47" s="8">
        <f t="shared" si="3"/>
        <v>11698044</v>
      </c>
      <c r="I47" s="9"/>
      <c r="J47" s="9">
        <v>0</v>
      </c>
      <c r="K47" s="10"/>
      <c r="L47" s="10">
        <v>1</v>
      </c>
      <c r="M47" s="9">
        <v>1</v>
      </c>
      <c r="N47" s="9"/>
      <c r="O47" s="10">
        <v>2</v>
      </c>
      <c r="P47" s="10"/>
      <c r="Q47" s="9">
        <v>2</v>
      </c>
      <c r="R47" s="9"/>
      <c r="S47" s="10">
        <v>0</v>
      </c>
      <c r="T47" s="10"/>
      <c r="U47" s="9"/>
      <c r="V47" s="9">
        <v>0</v>
      </c>
      <c r="W47" s="10"/>
      <c r="X47" s="10">
        <v>0</v>
      </c>
      <c r="Y47" s="9">
        <v>0</v>
      </c>
      <c r="Z47" s="9"/>
      <c r="AA47" s="11">
        <f t="shared" si="7"/>
        <v>6</v>
      </c>
    </row>
    <row r="48" spans="1:27" ht="30" customHeight="1" x14ac:dyDescent="0.25">
      <c r="A48" s="4" t="str">
        <f t="shared" si="8"/>
        <v>Московский</v>
      </c>
      <c r="B48" s="12" t="str">
        <f t="shared" si="8"/>
        <v>ГБОУ прогимназия №698</v>
      </c>
      <c r="C48" s="6">
        <f t="shared" si="8"/>
        <v>11698</v>
      </c>
      <c r="D48" s="6" t="str">
        <f t="shared" si="8"/>
        <v>прогимназия</v>
      </c>
      <c r="E48" s="8" t="str">
        <f t="shared" si="8"/>
        <v>3б</v>
      </c>
      <c r="F48" s="8">
        <f t="shared" si="8"/>
        <v>51</v>
      </c>
      <c r="G48" s="8">
        <f t="shared" si="8"/>
        <v>48</v>
      </c>
      <c r="H48" s="8">
        <f t="shared" si="3"/>
        <v>11698045</v>
      </c>
      <c r="I48" s="9">
        <v>1</v>
      </c>
      <c r="J48" s="9"/>
      <c r="K48" s="10">
        <v>0</v>
      </c>
      <c r="L48" s="10"/>
      <c r="M48" s="9">
        <v>0</v>
      </c>
      <c r="N48" s="9"/>
      <c r="O48" s="10">
        <v>0</v>
      </c>
      <c r="P48" s="10"/>
      <c r="Q48" s="9"/>
      <c r="R48" s="9">
        <v>2</v>
      </c>
      <c r="S48" s="10">
        <v>0</v>
      </c>
      <c r="T48" s="10"/>
      <c r="U48" s="9">
        <v>0</v>
      </c>
      <c r="V48" s="9"/>
      <c r="W48" s="10">
        <v>1</v>
      </c>
      <c r="X48" s="10"/>
      <c r="Y48" s="9">
        <v>0</v>
      </c>
      <c r="Z48" s="9"/>
      <c r="AA48" s="11">
        <f t="shared" si="7"/>
        <v>4</v>
      </c>
    </row>
    <row r="49" spans="1:27" ht="30" customHeight="1" x14ac:dyDescent="0.25">
      <c r="A49" s="4" t="str">
        <f t="shared" si="8"/>
        <v>Московский</v>
      </c>
      <c r="B49" s="12" t="str">
        <f t="shared" si="8"/>
        <v>ГБОУ прогимназия №698</v>
      </c>
      <c r="C49" s="6">
        <f t="shared" si="8"/>
        <v>11698</v>
      </c>
      <c r="D49" s="6" t="str">
        <f t="shared" si="8"/>
        <v>прогимназия</v>
      </c>
      <c r="E49" s="8" t="str">
        <f t="shared" si="8"/>
        <v>3б</v>
      </c>
      <c r="F49" s="8">
        <f t="shared" si="8"/>
        <v>51</v>
      </c>
      <c r="G49" s="8">
        <f t="shared" si="8"/>
        <v>48</v>
      </c>
      <c r="H49" s="8">
        <f t="shared" si="3"/>
        <v>11698046</v>
      </c>
      <c r="I49" s="9"/>
      <c r="J49" s="9">
        <v>0</v>
      </c>
      <c r="K49" s="10">
        <v>1</v>
      </c>
      <c r="L49" s="10"/>
      <c r="M49" s="9">
        <v>0</v>
      </c>
      <c r="N49" s="9"/>
      <c r="O49" s="10"/>
      <c r="P49" s="10">
        <v>2</v>
      </c>
      <c r="Q49" s="9"/>
      <c r="R49" s="9">
        <v>0</v>
      </c>
      <c r="S49" s="10"/>
      <c r="T49" s="10">
        <v>1</v>
      </c>
      <c r="U49" s="9"/>
      <c r="V49" s="9">
        <v>0</v>
      </c>
      <c r="W49" s="10">
        <v>0</v>
      </c>
      <c r="X49" s="10"/>
      <c r="Y49" s="9">
        <v>0</v>
      </c>
      <c r="Z49" s="9"/>
      <c r="AA49" s="11">
        <f t="shared" si="7"/>
        <v>4</v>
      </c>
    </row>
    <row r="50" spans="1:27" ht="30" customHeight="1" x14ac:dyDescent="0.25">
      <c r="A50" s="4" t="str">
        <f t="shared" si="8"/>
        <v>Московский</v>
      </c>
      <c r="B50" s="12" t="str">
        <f t="shared" si="8"/>
        <v>ГБОУ прогимназия №698</v>
      </c>
      <c r="C50" s="6">
        <f t="shared" si="8"/>
        <v>11698</v>
      </c>
      <c r="D50" s="6" t="str">
        <f t="shared" si="8"/>
        <v>прогимназия</v>
      </c>
      <c r="E50" s="8" t="str">
        <f t="shared" si="8"/>
        <v>3б</v>
      </c>
      <c r="F50" s="8">
        <f t="shared" si="8"/>
        <v>51</v>
      </c>
      <c r="G50" s="8">
        <f t="shared" si="8"/>
        <v>48</v>
      </c>
      <c r="H50" s="8">
        <f t="shared" si="3"/>
        <v>11698047</v>
      </c>
      <c r="I50" s="9"/>
      <c r="J50" s="9">
        <v>1</v>
      </c>
      <c r="K50" s="10">
        <v>0</v>
      </c>
      <c r="L50" s="10"/>
      <c r="M50" s="9">
        <v>0</v>
      </c>
      <c r="N50" s="9"/>
      <c r="O50" s="10"/>
      <c r="P50" s="10">
        <v>1</v>
      </c>
      <c r="Q50" s="9">
        <v>0</v>
      </c>
      <c r="R50" s="9"/>
      <c r="S50" s="10">
        <v>0</v>
      </c>
      <c r="T50" s="10"/>
      <c r="U50" s="9"/>
      <c r="V50" s="9">
        <v>0</v>
      </c>
      <c r="W50" s="10"/>
      <c r="X50" s="10">
        <v>0</v>
      </c>
      <c r="Y50" s="9"/>
      <c r="Z50" s="9">
        <v>0</v>
      </c>
      <c r="AA50" s="11">
        <f t="shared" si="7"/>
        <v>2</v>
      </c>
    </row>
    <row r="51" spans="1:27" ht="30" customHeight="1" x14ac:dyDescent="0.25">
      <c r="A51" s="4" t="str">
        <f t="shared" si="8"/>
        <v>Московский</v>
      </c>
      <c r="B51" s="12" t="str">
        <f t="shared" si="8"/>
        <v>ГБОУ прогимназия №698</v>
      </c>
      <c r="C51" s="6">
        <f t="shared" si="8"/>
        <v>11698</v>
      </c>
      <c r="D51" s="6" t="str">
        <f t="shared" si="8"/>
        <v>прогимназия</v>
      </c>
      <c r="E51" s="8" t="str">
        <f t="shared" si="8"/>
        <v>3б</v>
      </c>
      <c r="F51" s="8">
        <f t="shared" si="8"/>
        <v>51</v>
      </c>
      <c r="G51" s="8">
        <f t="shared" si="8"/>
        <v>48</v>
      </c>
      <c r="H51" s="8">
        <f t="shared" si="3"/>
        <v>11698048</v>
      </c>
      <c r="I51" s="9"/>
      <c r="J51" s="9">
        <v>2</v>
      </c>
      <c r="K51" s="10">
        <v>0</v>
      </c>
      <c r="L51" s="10"/>
      <c r="M51" s="9"/>
      <c r="N51" s="9">
        <v>0</v>
      </c>
      <c r="O51" s="10">
        <v>0</v>
      </c>
      <c r="P51" s="10"/>
      <c r="Q51" s="9">
        <v>0</v>
      </c>
      <c r="R51" s="9"/>
      <c r="S51" s="10">
        <v>0</v>
      </c>
      <c r="T51" s="10"/>
      <c r="U51" s="9">
        <v>0</v>
      </c>
      <c r="V51" s="9"/>
      <c r="W51" s="10"/>
      <c r="X51" s="10">
        <v>0</v>
      </c>
      <c r="Y51" s="9">
        <v>0</v>
      </c>
      <c r="Z51" s="9"/>
      <c r="AA51" s="11">
        <f t="shared" si="7"/>
        <v>2</v>
      </c>
    </row>
    <row r="52" spans="1:27" x14ac:dyDescent="0.25">
      <c r="I52" s="15">
        <f>COUNTA(I4:I51)</f>
        <v>13</v>
      </c>
      <c r="J52" s="15">
        <f t="shared" ref="J52:AA52" si="9">COUNTA(J4:J51)</f>
        <v>35</v>
      </c>
      <c r="K52" s="15">
        <f t="shared" si="9"/>
        <v>31</v>
      </c>
      <c r="L52" s="15">
        <f t="shared" si="9"/>
        <v>17</v>
      </c>
      <c r="M52" s="15">
        <f t="shared" si="9"/>
        <v>38</v>
      </c>
      <c r="N52" s="15">
        <f t="shared" si="9"/>
        <v>10</v>
      </c>
      <c r="O52" s="15">
        <f t="shared" si="9"/>
        <v>30</v>
      </c>
      <c r="P52" s="15">
        <f t="shared" si="9"/>
        <v>18</v>
      </c>
      <c r="Q52" s="15">
        <f t="shared" si="9"/>
        <v>36</v>
      </c>
      <c r="R52" s="15">
        <f t="shared" si="9"/>
        <v>12</v>
      </c>
      <c r="S52" s="15">
        <f t="shared" si="9"/>
        <v>30</v>
      </c>
      <c r="T52" s="15">
        <f t="shared" si="9"/>
        <v>18</v>
      </c>
      <c r="U52" s="15">
        <f t="shared" si="9"/>
        <v>31</v>
      </c>
      <c r="V52" s="15">
        <f t="shared" si="9"/>
        <v>17</v>
      </c>
      <c r="W52" s="15">
        <f t="shared" si="9"/>
        <v>32</v>
      </c>
      <c r="X52" s="15">
        <f t="shared" si="9"/>
        <v>16</v>
      </c>
      <c r="Y52" s="15">
        <f t="shared" si="9"/>
        <v>39</v>
      </c>
      <c r="Z52" s="15">
        <f t="shared" si="9"/>
        <v>9</v>
      </c>
      <c r="AA52" s="15">
        <f t="shared" si="9"/>
        <v>48</v>
      </c>
    </row>
    <row r="53" spans="1:27" x14ac:dyDescent="0.25">
      <c r="I53" s="92">
        <f>SUM(I4:I51)/(I52*I54)</f>
        <v>0.88461538461538458</v>
      </c>
      <c r="J53" s="92">
        <f t="shared" ref="J53:AA53" si="10">SUM(J4:J51)/(J52*J54)</f>
        <v>0.81428571428571428</v>
      </c>
      <c r="K53" s="92">
        <f t="shared" si="10"/>
        <v>0.87096774193548387</v>
      </c>
      <c r="L53" s="92">
        <f t="shared" si="10"/>
        <v>0.88235294117647056</v>
      </c>
      <c r="M53" s="92">
        <f t="shared" si="10"/>
        <v>0.60526315789473684</v>
      </c>
      <c r="N53" s="92">
        <f t="shared" si="10"/>
        <v>0.5</v>
      </c>
      <c r="O53" s="92">
        <f t="shared" si="10"/>
        <v>0.8666666666666667</v>
      </c>
      <c r="P53" s="92">
        <f t="shared" si="10"/>
        <v>0.86111111111111116</v>
      </c>
      <c r="Q53" s="92">
        <f t="shared" si="10"/>
        <v>0.84722222222222221</v>
      </c>
      <c r="R53" s="92">
        <f t="shared" si="10"/>
        <v>0.83333333333333337</v>
      </c>
      <c r="S53" s="92">
        <f t="shared" si="10"/>
        <v>0.73333333333333328</v>
      </c>
      <c r="T53" s="92">
        <f t="shared" si="10"/>
        <v>0.72222222222222221</v>
      </c>
      <c r="U53" s="92">
        <f t="shared" si="10"/>
        <v>0.35483870967741937</v>
      </c>
      <c r="V53" s="92">
        <f t="shared" si="10"/>
        <v>0.17647058823529413</v>
      </c>
      <c r="W53" s="92">
        <f t="shared" si="10"/>
        <v>0.75</v>
      </c>
      <c r="X53" s="92">
        <f t="shared" si="10"/>
        <v>0.78125</v>
      </c>
      <c r="Y53" s="92">
        <f t="shared" si="10"/>
        <v>0.71794871794871795</v>
      </c>
      <c r="Z53" s="92">
        <f t="shared" si="10"/>
        <v>0.22222222222222221</v>
      </c>
      <c r="AA53" s="92">
        <f t="shared" si="10"/>
        <v>0.74679487179487181</v>
      </c>
    </row>
    <row r="54" spans="1:27" s="52" customFormat="1" x14ac:dyDescent="0.25">
      <c r="A54" s="52" t="s">
        <v>120</v>
      </c>
      <c r="E54" s="14"/>
      <c r="F54" s="14"/>
      <c r="G54" s="14"/>
      <c r="H54" s="14"/>
      <c r="I54" s="15">
        <v>2</v>
      </c>
      <c r="J54" s="15">
        <v>2</v>
      </c>
      <c r="K54" s="15">
        <v>1</v>
      </c>
      <c r="L54" s="15">
        <v>1</v>
      </c>
      <c r="M54" s="15">
        <v>1</v>
      </c>
      <c r="N54" s="15">
        <v>1</v>
      </c>
      <c r="O54" s="15">
        <v>2</v>
      </c>
      <c r="P54" s="15">
        <v>2</v>
      </c>
      <c r="Q54" s="15">
        <v>2</v>
      </c>
      <c r="R54" s="15">
        <v>2</v>
      </c>
      <c r="S54" s="86">
        <v>1</v>
      </c>
      <c r="T54" s="15">
        <v>1</v>
      </c>
      <c r="U54" s="87">
        <v>1</v>
      </c>
      <c r="V54" s="15">
        <v>1</v>
      </c>
      <c r="W54" s="15">
        <v>2</v>
      </c>
      <c r="X54" s="15">
        <v>2</v>
      </c>
      <c r="Y54" s="87">
        <v>1</v>
      </c>
      <c r="Z54" s="15">
        <v>1</v>
      </c>
      <c r="AA54" s="15">
        <v>13</v>
      </c>
    </row>
    <row r="55" spans="1:27" x14ac:dyDescent="0.25">
      <c r="I55" s="15">
        <f>SUM(I4:J51)/(48*I54)</f>
        <v>0.83333333333333337</v>
      </c>
      <c r="K55" s="15">
        <f t="shared" ref="K55:AA55" si="11">SUM(K4:L51)/(48*K54)</f>
        <v>0.875</v>
      </c>
      <c r="M55" s="15">
        <f t="shared" si="11"/>
        <v>0.58333333333333337</v>
      </c>
      <c r="O55" s="15">
        <f t="shared" si="11"/>
        <v>0.86458333333333337</v>
      </c>
      <c r="Q55" s="15">
        <f t="shared" si="11"/>
        <v>0.84375</v>
      </c>
      <c r="S55" s="15">
        <f t="shared" si="11"/>
        <v>0.72916666666666663</v>
      </c>
      <c r="U55" s="15">
        <f t="shared" si="11"/>
        <v>0.29166666666666669</v>
      </c>
      <c r="W55" s="15">
        <f t="shared" si="11"/>
        <v>0.76041666666666663</v>
      </c>
      <c r="Y55" s="15">
        <f t="shared" si="11"/>
        <v>0.625</v>
      </c>
      <c r="AA55" s="15">
        <f t="shared" si="11"/>
        <v>0.74679487179487181</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allowBlank="1" showErrorMessage="1" sqref="E4:G51 A4"/>
    <dataValidation operator="lessThanOrEqual" allowBlank="1" showInputMessage="1" showErrorMessage="1" sqref="H4:H51"/>
    <dataValidation type="list" allowBlank="1" showInputMessage="1" showErrorMessage="1" sqref="I4:J51 W4:X51 O4:R51">
      <formula1>балл2</formula1>
    </dataValidation>
    <dataValidation type="list" allowBlank="1" showInputMessage="1" showErrorMessage="1" sqref="K4:N51 Y4:Z51 S4:V51">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AA12"/>
  <sheetViews>
    <sheetView showGridLines="0" zoomScale="90" zoomScaleNormal="90" workbookViewId="0">
      <selection activeCell="A12" sqref="A12:XFD12"/>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27"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27"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27"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27" ht="30" customHeight="1" x14ac:dyDescent="0.25">
      <c r="A4" s="4" t="s">
        <v>17</v>
      </c>
      <c r="B4" s="12" t="s">
        <v>69</v>
      </c>
      <c r="C4" s="6">
        <f>VLOOKUP(B4,[35]Списки!$C$1:$E$44,2,FALSE)</f>
        <v>11901</v>
      </c>
      <c r="D4" s="6" t="str">
        <f>VLOOKUP(B4,[35]Списки!$C$1:$E$44,3,FALSE)</f>
        <v>СОШ</v>
      </c>
      <c r="E4" s="7" t="s">
        <v>70</v>
      </c>
      <c r="F4" s="8">
        <v>5</v>
      </c>
      <c r="G4" s="8">
        <v>5</v>
      </c>
      <c r="H4" s="8">
        <f>C4*1000+1</f>
        <v>11901001</v>
      </c>
      <c r="I4" s="25"/>
      <c r="J4" s="25">
        <v>2</v>
      </c>
      <c r="K4" s="26">
        <v>1</v>
      </c>
      <c r="L4" s="26">
        <v>1</v>
      </c>
      <c r="M4" s="25"/>
      <c r="N4" s="25">
        <v>1</v>
      </c>
      <c r="O4" s="26">
        <v>1</v>
      </c>
      <c r="P4" s="26"/>
      <c r="Q4" s="25"/>
      <c r="R4" s="25"/>
      <c r="S4" s="26">
        <v>1</v>
      </c>
      <c r="T4" s="26"/>
      <c r="U4" s="25"/>
      <c r="V4" s="25">
        <v>1</v>
      </c>
      <c r="W4" s="26"/>
      <c r="X4" s="26">
        <v>1</v>
      </c>
      <c r="Y4" s="25"/>
      <c r="Z4" s="25">
        <v>1</v>
      </c>
      <c r="AA4" s="11">
        <f>IF(COUNTBLANK(I4:Z4)&lt;=9,SUM(I4:Z4),"Не писал")</f>
        <v>10</v>
      </c>
    </row>
    <row r="5" spans="1:27" ht="30" customHeight="1" x14ac:dyDescent="0.25">
      <c r="A5" s="4" t="str">
        <f>A4</f>
        <v>Московский</v>
      </c>
      <c r="B5" s="12" t="str">
        <f t="shared" ref="B5:G8" si="0">B4</f>
        <v>Школа «Студиум»</v>
      </c>
      <c r="C5" s="6">
        <f t="shared" si="0"/>
        <v>11901</v>
      </c>
      <c r="D5" s="6" t="str">
        <f t="shared" si="0"/>
        <v>СОШ</v>
      </c>
      <c r="E5" s="8" t="str">
        <f t="shared" si="0"/>
        <v>3</v>
      </c>
      <c r="F5" s="8">
        <f t="shared" si="0"/>
        <v>5</v>
      </c>
      <c r="G5" s="8">
        <f t="shared" si="0"/>
        <v>5</v>
      </c>
      <c r="H5" s="8">
        <f>H4+1</f>
        <v>11901002</v>
      </c>
      <c r="I5" s="25"/>
      <c r="J5" s="25">
        <v>2</v>
      </c>
      <c r="K5" s="26">
        <v>1</v>
      </c>
      <c r="L5" s="26"/>
      <c r="M5" s="25"/>
      <c r="N5" s="25">
        <v>1</v>
      </c>
      <c r="O5" s="26">
        <v>1</v>
      </c>
      <c r="P5" s="26"/>
      <c r="Q5" s="25"/>
      <c r="R5" s="25">
        <v>2</v>
      </c>
      <c r="S5" s="26">
        <v>1</v>
      </c>
      <c r="T5" s="26"/>
      <c r="U5" s="25"/>
      <c r="V5" s="25">
        <v>1</v>
      </c>
      <c r="W5" s="26"/>
      <c r="X5" s="26">
        <v>2</v>
      </c>
      <c r="Y5" s="25">
        <v>1</v>
      </c>
      <c r="Z5" s="25"/>
      <c r="AA5" s="11">
        <f t="shared" ref="AA5:AA8" si="1">IF(COUNTBLANK(I5:Z5)&lt;=9,SUM(I5:Z5),"Не писал")</f>
        <v>12</v>
      </c>
    </row>
    <row r="6" spans="1:27" ht="30" customHeight="1" x14ac:dyDescent="0.25">
      <c r="A6" s="4" t="str">
        <f t="shared" ref="A6:A8" si="2">A5</f>
        <v>Московский</v>
      </c>
      <c r="B6" s="12" t="str">
        <f t="shared" si="0"/>
        <v>Школа «Студиум»</v>
      </c>
      <c r="C6" s="6">
        <f t="shared" si="0"/>
        <v>11901</v>
      </c>
      <c r="D6" s="6" t="str">
        <f t="shared" si="0"/>
        <v>СОШ</v>
      </c>
      <c r="E6" s="8" t="str">
        <f t="shared" si="0"/>
        <v>3</v>
      </c>
      <c r="F6" s="8">
        <f t="shared" si="0"/>
        <v>5</v>
      </c>
      <c r="G6" s="8">
        <f t="shared" si="0"/>
        <v>5</v>
      </c>
      <c r="H6" s="8">
        <f t="shared" ref="H6:H8" si="3">H5+1</f>
        <v>11901003</v>
      </c>
      <c r="I6" s="25"/>
      <c r="J6" s="25">
        <v>2</v>
      </c>
      <c r="K6" s="26"/>
      <c r="L6" s="26">
        <v>1</v>
      </c>
      <c r="M6" s="25">
        <v>1</v>
      </c>
      <c r="N6" s="25"/>
      <c r="O6" s="26">
        <v>2</v>
      </c>
      <c r="P6" s="26"/>
      <c r="Q6" s="25"/>
      <c r="R6" s="25">
        <v>2</v>
      </c>
      <c r="S6" s="26">
        <v>1</v>
      </c>
      <c r="T6" s="26"/>
      <c r="U6" s="25"/>
      <c r="V6" s="25">
        <v>1</v>
      </c>
      <c r="W6" s="26">
        <v>2</v>
      </c>
      <c r="X6" s="26"/>
      <c r="Y6" s="25">
        <v>1</v>
      </c>
      <c r="Z6" s="25"/>
      <c r="AA6" s="11">
        <f t="shared" si="1"/>
        <v>13</v>
      </c>
    </row>
    <row r="7" spans="1:27" ht="30" customHeight="1" x14ac:dyDescent="0.25">
      <c r="A7" s="4" t="str">
        <f t="shared" si="2"/>
        <v>Московский</v>
      </c>
      <c r="B7" s="12" t="str">
        <f t="shared" si="0"/>
        <v>Школа «Студиум»</v>
      </c>
      <c r="C7" s="6">
        <f t="shared" si="0"/>
        <v>11901</v>
      </c>
      <c r="D7" s="6" t="str">
        <f t="shared" si="0"/>
        <v>СОШ</v>
      </c>
      <c r="E7" s="8" t="str">
        <f t="shared" si="0"/>
        <v>3</v>
      </c>
      <c r="F7" s="8">
        <f t="shared" si="0"/>
        <v>5</v>
      </c>
      <c r="G7" s="8">
        <f t="shared" si="0"/>
        <v>5</v>
      </c>
      <c r="H7" s="8">
        <f t="shared" si="3"/>
        <v>11901004</v>
      </c>
      <c r="I7" s="25">
        <v>2</v>
      </c>
      <c r="J7" s="25"/>
      <c r="K7" s="26">
        <v>1</v>
      </c>
      <c r="L7" s="26"/>
      <c r="M7" s="25">
        <v>1</v>
      </c>
      <c r="N7" s="25"/>
      <c r="O7" s="26"/>
      <c r="P7" s="26">
        <v>1</v>
      </c>
      <c r="Q7" s="25"/>
      <c r="R7" s="25">
        <v>2</v>
      </c>
      <c r="S7" s="26">
        <v>1</v>
      </c>
      <c r="T7" s="26"/>
      <c r="U7" s="25"/>
      <c r="V7" s="25">
        <v>1</v>
      </c>
      <c r="W7" s="26"/>
      <c r="X7" s="26">
        <v>1</v>
      </c>
      <c r="Y7" s="25">
        <v>1</v>
      </c>
      <c r="Z7" s="25"/>
      <c r="AA7" s="11">
        <f t="shared" si="1"/>
        <v>11</v>
      </c>
    </row>
    <row r="8" spans="1:27" ht="30" customHeight="1" x14ac:dyDescent="0.25">
      <c r="A8" s="4" t="str">
        <f t="shared" si="2"/>
        <v>Московский</v>
      </c>
      <c r="B8" s="12" t="str">
        <f t="shared" si="0"/>
        <v>Школа «Студиум»</v>
      </c>
      <c r="C8" s="6">
        <f t="shared" si="0"/>
        <v>11901</v>
      </c>
      <c r="D8" s="6" t="str">
        <f t="shared" si="0"/>
        <v>СОШ</v>
      </c>
      <c r="E8" s="8" t="str">
        <f t="shared" si="0"/>
        <v>3</v>
      </c>
      <c r="F8" s="8">
        <f t="shared" si="0"/>
        <v>5</v>
      </c>
      <c r="G8" s="8">
        <f t="shared" si="0"/>
        <v>5</v>
      </c>
      <c r="H8" s="8">
        <f t="shared" si="3"/>
        <v>11901005</v>
      </c>
      <c r="I8" s="25"/>
      <c r="J8" s="25">
        <v>2</v>
      </c>
      <c r="K8" s="26">
        <v>1</v>
      </c>
      <c r="L8" s="26"/>
      <c r="M8" s="25">
        <v>1</v>
      </c>
      <c r="N8" s="25"/>
      <c r="O8" s="26">
        <v>1</v>
      </c>
      <c r="P8" s="26"/>
      <c r="Q8" s="25"/>
      <c r="R8" s="25">
        <v>0</v>
      </c>
      <c r="S8" s="26">
        <v>1</v>
      </c>
      <c r="T8" s="26"/>
      <c r="U8" s="25"/>
      <c r="V8" s="25">
        <v>1</v>
      </c>
      <c r="W8" s="26"/>
      <c r="X8" s="26">
        <v>0</v>
      </c>
      <c r="Y8" s="25"/>
      <c r="Z8" s="25">
        <v>1</v>
      </c>
      <c r="AA8" s="11">
        <f t="shared" si="1"/>
        <v>8</v>
      </c>
    </row>
    <row r="9" spans="1:27" x14ac:dyDescent="0.25">
      <c r="I9" s="15">
        <f>COUNTA(I4:I8)</f>
        <v>1</v>
      </c>
      <c r="J9" s="15">
        <f t="shared" ref="J9:AA9" si="4">COUNTA(J4:J8)</f>
        <v>4</v>
      </c>
      <c r="K9" s="15">
        <f t="shared" si="4"/>
        <v>4</v>
      </c>
      <c r="L9" s="15">
        <f t="shared" si="4"/>
        <v>2</v>
      </c>
      <c r="M9" s="15">
        <f t="shared" si="4"/>
        <v>3</v>
      </c>
      <c r="N9" s="15">
        <f t="shared" si="4"/>
        <v>2</v>
      </c>
      <c r="O9" s="15">
        <f t="shared" si="4"/>
        <v>4</v>
      </c>
      <c r="P9" s="15">
        <f t="shared" si="4"/>
        <v>1</v>
      </c>
      <c r="Q9" s="15">
        <f t="shared" si="4"/>
        <v>0</v>
      </c>
      <c r="R9" s="15">
        <f t="shared" si="4"/>
        <v>4</v>
      </c>
      <c r="S9" s="15">
        <f t="shared" si="4"/>
        <v>5</v>
      </c>
      <c r="T9" s="15">
        <f t="shared" si="4"/>
        <v>0</v>
      </c>
      <c r="U9" s="15">
        <f t="shared" si="4"/>
        <v>0</v>
      </c>
      <c r="V9" s="15">
        <f t="shared" si="4"/>
        <v>5</v>
      </c>
      <c r="W9" s="15">
        <f t="shared" si="4"/>
        <v>1</v>
      </c>
      <c r="X9" s="15">
        <f t="shared" si="4"/>
        <v>4</v>
      </c>
      <c r="Y9" s="15">
        <f t="shared" si="4"/>
        <v>3</v>
      </c>
      <c r="Z9" s="15">
        <f t="shared" si="4"/>
        <v>2</v>
      </c>
      <c r="AA9" s="15">
        <f t="shared" si="4"/>
        <v>5</v>
      </c>
    </row>
    <row r="10" spans="1:27" x14ac:dyDescent="0.25">
      <c r="I10" s="15">
        <f>SUM(I4:I8)/(I9*I11)</f>
        <v>1</v>
      </c>
      <c r="J10" s="15">
        <f t="shared" ref="J10:AA10" si="5">SUM(J4:J8)/(J9*J11)</f>
        <v>1</v>
      </c>
      <c r="K10" s="15">
        <f t="shared" si="5"/>
        <v>1</v>
      </c>
      <c r="L10" s="15">
        <f t="shared" si="5"/>
        <v>1</v>
      </c>
      <c r="M10" s="15">
        <f t="shared" si="5"/>
        <v>1</v>
      </c>
      <c r="N10" s="15">
        <f t="shared" si="5"/>
        <v>1</v>
      </c>
      <c r="O10" s="15">
        <f t="shared" si="5"/>
        <v>0.625</v>
      </c>
      <c r="P10" s="15">
        <f t="shared" si="5"/>
        <v>0.5</v>
      </c>
      <c r="R10" s="15">
        <f t="shared" si="5"/>
        <v>0.75</v>
      </c>
      <c r="S10" s="15">
        <f t="shared" si="5"/>
        <v>1</v>
      </c>
      <c r="V10" s="15">
        <f t="shared" si="5"/>
        <v>1</v>
      </c>
      <c r="W10" s="15">
        <f t="shared" si="5"/>
        <v>1</v>
      </c>
      <c r="X10" s="15">
        <f t="shared" si="5"/>
        <v>0.5</v>
      </c>
      <c r="Y10" s="15">
        <f t="shared" si="5"/>
        <v>1</v>
      </c>
      <c r="Z10" s="15">
        <f t="shared" si="5"/>
        <v>1</v>
      </c>
      <c r="AA10" s="92">
        <f t="shared" si="5"/>
        <v>0.83076923076923082</v>
      </c>
    </row>
    <row r="11" spans="1:27" s="52" customFormat="1" x14ac:dyDescent="0.25">
      <c r="A11" s="52" t="s">
        <v>120</v>
      </c>
      <c r="E11" s="14"/>
      <c r="F11" s="14"/>
      <c r="G11" s="14"/>
      <c r="H11" s="14"/>
      <c r="I11" s="15">
        <v>2</v>
      </c>
      <c r="J11" s="15">
        <v>2</v>
      </c>
      <c r="K11" s="15">
        <v>1</v>
      </c>
      <c r="L11" s="15">
        <v>1</v>
      </c>
      <c r="M11" s="15">
        <v>1</v>
      </c>
      <c r="N11" s="15">
        <v>1</v>
      </c>
      <c r="O11" s="15">
        <v>2</v>
      </c>
      <c r="P11" s="15">
        <v>2</v>
      </c>
      <c r="Q11" s="15">
        <v>2</v>
      </c>
      <c r="R11" s="15">
        <v>2</v>
      </c>
      <c r="S11" s="86">
        <v>1</v>
      </c>
      <c r="T11" s="15">
        <v>1</v>
      </c>
      <c r="U11" s="87">
        <v>1</v>
      </c>
      <c r="V11" s="15">
        <v>1</v>
      </c>
      <c r="W11" s="15">
        <v>2</v>
      </c>
      <c r="X11" s="15">
        <v>2</v>
      </c>
      <c r="Y11" s="87">
        <v>1</v>
      </c>
      <c r="Z11" s="15">
        <v>1</v>
      </c>
      <c r="AA11" s="15">
        <v>13</v>
      </c>
    </row>
    <row r="12" spans="1:27" x14ac:dyDescent="0.25">
      <c r="I12" s="15">
        <f>SUM(I4:J8)/(5*I11)</f>
        <v>1</v>
      </c>
      <c r="K12" s="94">
        <v>1</v>
      </c>
      <c r="M12" s="15">
        <f t="shared" ref="M12:AA12" si="6">SUM(M4:N8)/(5*M11)</f>
        <v>1</v>
      </c>
      <c r="O12" s="15">
        <f t="shared" si="6"/>
        <v>0.6</v>
      </c>
      <c r="Q12" s="15">
        <f t="shared" si="6"/>
        <v>0.6</v>
      </c>
      <c r="S12" s="15">
        <f t="shared" si="6"/>
        <v>1</v>
      </c>
      <c r="U12" s="15">
        <f t="shared" si="6"/>
        <v>1</v>
      </c>
      <c r="W12" s="15">
        <f t="shared" si="6"/>
        <v>0.6</v>
      </c>
      <c r="Y12" s="15">
        <f t="shared" si="6"/>
        <v>1</v>
      </c>
      <c r="AA12" s="15">
        <f t="shared" si="6"/>
        <v>0.83076923076923082</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6">
    <dataValidation type="list" allowBlank="1" showInputMessage="1" showErrorMessage="1" sqref="K4:N8 S4:V8 Y4:Z8">
      <formula1>балл1</formula1>
      <formula2>0</formula2>
    </dataValidation>
    <dataValidation type="list" allowBlank="1" showInputMessage="1" showErrorMessage="1" sqref="I4:J8 O4:R8 W4:X8">
      <formula1>балл2</formula1>
      <formula2>0</formula2>
    </dataValidation>
    <dataValidation type="list" allowBlank="1" showErrorMessage="1" sqref="A4">
      <formula1>Район</formula1>
    </dataValidation>
    <dataValidation allowBlank="1" showErrorMessage="1" sqref="E4:G8"/>
    <dataValidation operator="lessThanOrEqual" allowBlank="1" showInputMessage="1" showErrorMessage="1" sqref="H4:H8"/>
    <dataValidation type="list" allowBlank="1" showInputMessage="1" showErrorMessage="1" sqref="B4">
      <formula1>Название</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8:G48"/>
  <sheetViews>
    <sheetView topLeftCell="AI1" workbookViewId="0">
      <selection activeCell="AM36" sqref="AM36"/>
    </sheetView>
  </sheetViews>
  <sheetFormatPr defaultRowHeight="15" x14ac:dyDescent="0.25"/>
  <cols>
    <col min="1" max="1" width="20" customWidth="1"/>
    <col min="3" max="3" width="6.5703125" customWidth="1"/>
    <col min="4" max="4" width="7.28515625" customWidth="1"/>
    <col min="5" max="5" width="7.140625" customWidth="1"/>
    <col min="6" max="6" width="6.140625" customWidth="1"/>
    <col min="7" max="7" width="12.7109375" customWidth="1"/>
    <col min="8" max="8" width="4.140625" customWidth="1"/>
    <col min="9" max="9" width="4.5703125" customWidth="1"/>
    <col min="16" max="16" width="6.7109375" customWidth="1"/>
    <col min="24" max="24" width="8" customWidth="1"/>
  </cols>
  <sheetData>
    <row r="38" spans="1:7" s="52" customFormat="1" ht="23.25" x14ac:dyDescent="0.35">
      <c r="A38" s="142" t="s">
        <v>167</v>
      </c>
    </row>
    <row r="39" spans="1:7" ht="47.25" customHeight="1" x14ac:dyDescent="0.25">
      <c r="A39" s="132" t="s">
        <v>153</v>
      </c>
      <c r="B39" s="175" t="s">
        <v>154</v>
      </c>
      <c r="C39" s="175"/>
      <c r="D39" s="175"/>
      <c r="E39" s="175"/>
      <c r="F39" s="175"/>
      <c r="G39" s="133" t="s">
        <v>168</v>
      </c>
    </row>
    <row r="40" spans="1:7" ht="36" customHeight="1" x14ac:dyDescent="0.25">
      <c r="A40" s="171" t="s">
        <v>155</v>
      </c>
      <c r="B40" s="176" t="s">
        <v>156</v>
      </c>
      <c r="C40" s="176"/>
      <c r="D40" s="176"/>
      <c r="E40" s="176"/>
      <c r="F40" s="176"/>
      <c r="G40" s="83" t="s">
        <v>72</v>
      </c>
    </row>
    <row r="41" spans="1:7" ht="47.25" customHeight="1" x14ac:dyDescent="0.25">
      <c r="A41" s="171"/>
      <c r="B41" s="176" t="s">
        <v>157</v>
      </c>
      <c r="C41" s="176"/>
      <c r="D41" s="176"/>
      <c r="E41" s="176"/>
      <c r="F41" s="176"/>
      <c r="G41" s="83" t="s">
        <v>73</v>
      </c>
    </row>
    <row r="42" spans="1:7" ht="47.25" customHeight="1" x14ac:dyDescent="0.25">
      <c r="A42" s="171"/>
      <c r="B42" s="176" t="s">
        <v>158</v>
      </c>
      <c r="C42" s="176"/>
      <c r="D42" s="176"/>
      <c r="E42" s="176"/>
      <c r="F42" s="176"/>
      <c r="G42" s="83" t="s">
        <v>74</v>
      </c>
    </row>
    <row r="43" spans="1:7" ht="29.25" customHeight="1" x14ac:dyDescent="0.25">
      <c r="A43" s="172" t="s">
        <v>159</v>
      </c>
      <c r="B43" s="173" t="s">
        <v>160</v>
      </c>
      <c r="C43" s="173"/>
      <c r="D43" s="173"/>
      <c r="E43" s="173"/>
      <c r="F43" s="173"/>
      <c r="G43" s="83" t="s">
        <v>75</v>
      </c>
    </row>
    <row r="44" spans="1:7" ht="39" customHeight="1" x14ac:dyDescent="0.25">
      <c r="A44" s="172"/>
      <c r="B44" s="173" t="s">
        <v>161</v>
      </c>
      <c r="C44" s="173"/>
      <c r="D44" s="173"/>
      <c r="E44" s="173"/>
      <c r="F44" s="173"/>
      <c r="G44" s="83" t="s">
        <v>76</v>
      </c>
    </row>
    <row r="45" spans="1:7" ht="45.75" customHeight="1" x14ac:dyDescent="0.25">
      <c r="A45" s="172"/>
      <c r="B45" s="173" t="s">
        <v>162</v>
      </c>
      <c r="C45" s="173"/>
      <c r="D45" s="173"/>
      <c r="E45" s="173"/>
      <c r="F45" s="173"/>
      <c r="G45" s="83" t="s">
        <v>77</v>
      </c>
    </row>
    <row r="46" spans="1:7" ht="57.75" customHeight="1" x14ac:dyDescent="0.25">
      <c r="A46" s="172"/>
      <c r="B46" s="173" t="s">
        <v>163</v>
      </c>
      <c r="C46" s="173"/>
      <c r="D46" s="173"/>
      <c r="E46" s="173"/>
      <c r="F46" s="173"/>
      <c r="G46" s="83" t="s">
        <v>78</v>
      </c>
    </row>
    <row r="47" spans="1:7" ht="23.25" customHeight="1" x14ac:dyDescent="0.25">
      <c r="A47" s="172"/>
      <c r="B47" s="173" t="s">
        <v>164</v>
      </c>
      <c r="C47" s="173"/>
      <c r="D47" s="173"/>
      <c r="E47" s="173"/>
      <c r="F47" s="173"/>
      <c r="G47" s="83" t="s">
        <v>79</v>
      </c>
    </row>
    <row r="48" spans="1:7" ht="33.75" customHeight="1" x14ac:dyDescent="0.25">
      <c r="A48" s="131" t="s">
        <v>165</v>
      </c>
      <c r="B48" s="174" t="s">
        <v>166</v>
      </c>
      <c r="C48" s="174"/>
      <c r="D48" s="174"/>
      <c r="E48" s="174"/>
      <c r="F48" s="174"/>
      <c r="G48" s="83" t="s">
        <v>80</v>
      </c>
    </row>
  </sheetData>
  <mergeCells count="12">
    <mergeCell ref="A40:A42"/>
    <mergeCell ref="A43:A47"/>
    <mergeCell ref="B47:F47"/>
    <mergeCell ref="B48:F48"/>
    <mergeCell ref="B39:F39"/>
    <mergeCell ref="B40:F40"/>
    <mergeCell ref="B41:F41"/>
    <mergeCell ref="B42:F42"/>
    <mergeCell ref="B44:F44"/>
    <mergeCell ref="B43:F43"/>
    <mergeCell ref="B45:F45"/>
    <mergeCell ref="B46:F46"/>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1:AA9"/>
  <sheetViews>
    <sheetView showGridLines="0" zoomScale="90" zoomScaleNormal="90" workbookViewId="0">
      <selection activeCell="A9" sqref="A9:XFD9"/>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5.7109375" style="15" customWidth="1"/>
  </cols>
  <sheetData>
    <row r="1" spans="1:27"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27"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27"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27" ht="30" customHeight="1" x14ac:dyDescent="0.25">
      <c r="A4" s="4" t="s">
        <v>17</v>
      </c>
      <c r="B4" s="12" t="s">
        <v>71</v>
      </c>
      <c r="C4" s="6">
        <f>VLOOKUP(B4,[34]Списки!$C$1:$E$44,2,FALSE)</f>
        <v>11902</v>
      </c>
      <c r="D4" s="6" t="str">
        <f>VLOOKUP(B4,[34]Списки!$C$1:$E$44,3,FALSE)</f>
        <v>СОШ</v>
      </c>
      <c r="E4" s="7" t="s">
        <v>70</v>
      </c>
      <c r="F4" s="8">
        <v>2</v>
      </c>
      <c r="G4" s="8">
        <v>2</v>
      </c>
      <c r="H4" s="8">
        <f>C4*1000+1</f>
        <v>11902001</v>
      </c>
      <c r="I4" s="9">
        <v>2</v>
      </c>
      <c r="J4" s="9"/>
      <c r="K4" s="10">
        <v>1</v>
      </c>
      <c r="L4" s="10"/>
      <c r="M4" s="9">
        <v>1</v>
      </c>
      <c r="N4" s="9"/>
      <c r="O4" s="10"/>
      <c r="P4" s="10">
        <v>2</v>
      </c>
      <c r="Q4" s="9"/>
      <c r="R4" s="9">
        <v>2</v>
      </c>
      <c r="S4" s="10">
        <v>1</v>
      </c>
      <c r="T4" s="10"/>
      <c r="U4" s="9">
        <v>1</v>
      </c>
      <c r="V4" s="9"/>
      <c r="W4" s="10">
        <v>2</v>
      </c>
      <c r="X4" s="10"/>
      <c r="Y4" s="9">
        <v>1</v>
      </c>
      <c r="Z4" s="9"/>
      <c r="AA4" s="11">
        <f>IF(COUNTBLANK(I4:Z4)&lt;=9,SUM(I4:Z4),"Не писал")</f>
        <v>13</v>
      </c>
    </row>
    <row r="5" spans="1:27" ht="30" customHeight="1" x14ac:dyDescent="0.25">
      <c r="A5" s="4" t="str">
        <f>A4</f>
        <v>Московский</v>
      </c>
      <c r="B5" s="12" t="str">
        <f t="shared" ref="B5:G5" si="0">B4</f>
        <v>ЧОУ СОШ "Гимназия"Северная Венеция</v>
      </c>
      <c r="C5" s="6">
        <f t="shared" si="0"/>
        <v>11902</v>
      </c>
      <c r="D5" s="6" t="str">
        <f t="shared" si="0"/>
        <v>СОШ</v>
      </c>
      <c r="E5" s="8" t="str">
        <f t="shared" si="0"/>
        <v>3</v>
      </c>
      <c r="F5" s="8">
        <f t="shared" si="0"/>
        <v>2</v>
      </c>
      <c r="G5" s="8">
        <f t="shared" si="0"/>
        <v>2</v>
      </c>
      <c r="H5" s="8">
        <f>H4+1</f>
        <v>11902002</v>
      </c>
      <c r="I5" s="9">
        <v>2</v>
      </c>
      <c r="J5" s="9"/>
      <c r="K5" s="10">
        <v>1</v>
      </c>
      <c r="L5" s="10"/>
      <c r="M5" s="9">
        <v>1</v>
      </c>
      <c r="N5" s="9"/>
      <c r="O5" s="10">
        <v>2</v>
      </c>
      <c r="P5" s="10"/>
      <c r="Q5" s="9">
        <v>2</v>
      </c>
      <c r="R5" s="9"/>
      <c r="S5" s="10">
        <v>1</v>
      </c>
      <c r="T5" s="10"/>
      <c r="U5" s="9">
        <v>1</v>
      </c>
      <c r="V5" s="9"/>
      <c r="W5" s="10">
        <v>2</v>
      </c>
      <c r="X5" s="10"/>
      <c r="Y5" s="9">
        <v>1</v>
      </c>
      <c r="Z5" s="9"/>
      <c r="AA5" s="11">
        <f t="shared" ref="AA5" si="1">IF(COUNTBLANK(I5:Z5)&lt;=9,SUM(I5:Z5),"Не писал")</f>
        <v>13</v>
      </c>
    </row>
    <row r="6" spans="1:27" x14ac:dyDescent="0.25">
      <c r="I6" s="15">
        <f>COUNTA(I4:I5)</f>
        <v>2</v>
      </c>
      <c r="J6" s="15">
        <f t="shared" ref="J6:AA6" si="2">COUNTA(J4:J5)</f>
        <v>0</v>
      </c>
      <c r="K6" s="15">
        <f t="shared" si="2"/>
        <v>2</v>
      </c>
      <c r="L6" s="15">
        <f t="shared" si="2"/>
        <v>0</v>
      </c>
      <c r="M6" s="15">
        <f t="shared" si="2"/>
        <v>2</v>
      </c>
      <c r="N6" s="15">
        <f t="shared" si="2"/>
        <v>0</v>
      </c>
      <c r="O6" s="15">
        <f t="shared" si="2"/>
        <v>1</v>
      </c>
      <c r="P6" s="15">
        <f t="shared" si="2"/>
        <v>1</v>
      </c>
      <c r="Q6" s="15">
        <f t="shared" si="2"/>
        <v>1</v>
      </c>
      <c r="R6" s="15">
        <f t="shared" si="2"/>
        <v>1</v>
      </c>
      <c r="S6" s="15">
        <f t="shared" si="2"/>
        <v>2</v>
      </c>
      <c r="T6" s="15">
        <f t="shared" si="2"/>
        <v>0</v>
      </c>
      <c r="U6" s="15">
        <f t="shared" si="2"/>
        <v>2</v>
      </c>
      <c r="V6" s="15">
        <f t="shared" si="2"/>
        <v>0</v>
      </c>
      <c r="W6" s="15">
        <f t="shared" si="2"/>
        <v>2</v>
      </c>
      <c r="X6" s="15">
        <f t="shared" si="2"/>
        <v>0</v>
      </c>
      <c r="Y6" s="15">
        <f t="shared" si="2"/>
        <v>2</v>
      </c>
      <c r="Z6" s="15">
        <f t="shared" si="2"/>
        <v>0</v>
      </c>
      <c r="AA6" s="15">
        <f t="shared" si="2"/>
        <v>2</v>
      </c>
    </row>
    <row r="7" spans="1:27" x14ac:dyDescent="0.25">
      <c r="I7" s="93">
        <f>SUM(I4:I5)/(I6*I8)</f>
        <v>1</v>
      </c>
      <c r="J7" s="93"/>
      <c r="K7" s="93">
        <f t="shared" ref="K7:AA7" si="3">SUM(K4:K5)/(K6*K8)</f>
        <v>1</v>
      </c>
      <c r="L7" s="93"/>
      <c r="M7" s="93">
        <f t="shared" si="3"/>
        <v>1</v>
      </c>
      <c r="N7" s="93"/>
      <c r="O7" s="93">
        <f t="shared" si="3"/>
        <v>1</v>
      </c>
      <c r="P7" s="93">
        <f t="shared" si="3"/>
        <v>1</v>
      </c>
      <c r="Q7" s="93">
        <f t="shared" si="3"/>
        <v>1</v>
      </c>
      <c r="R7" s="93">
        <f t="shared" si="3"/>
        <v>1</v>
      </c>
      <c r="S7" s="93">
        <f t="shared" si="3"/>
        <v>1</v>
      </c>
      <c r="T7" s="93"/>
      <c r="U7" s="93">
        <f t="shared" si="3"/>
        <v>1</v>
      </c>
      <c r="V7" s="93"/>
      <c r="W7" s="93">
        <f t="shared" si="3"/>
        <v>1</v>
      </c>
      <c r="X7" s="93"/>
      <c r="Y7" s="93">
        <f t="shared" si="3"/>
        <v>1</v>
      </c>
      <c r="Z7" s="93"/>
      <c r="AA7" s="93">
        <f t="shared" si="3"/>
        <v>1</v>
      </c>
    </row>
    <row r="8" spans="1:27" s="52" customFormat="1" x14ac:dyDescent="0.25">
      <c r="A8" s="52" t="s">
        <v>120</v>
      </c>
      <c r="E8" s="14"/>
      <c r="F8" s="14"/>
      <c r="G8" s="14"/>
      <c r="H8" s="14"/>
      <c r="I8" s="15">
        <v>2</v>
      </c>
      <c r="J8" s="15">
        <v>2</v>
      </c>
      <c r="K8" s="15">
        <v>1</v>
      </c>
      <c r="L8" s="15">
        <v>1</v>
      </c>
      <c r="M8" s="15">
        <v>1</v>
      </c>
      <c r="N8" s="15">
        <v>1</v>
      </c>
      <c r="O8" s="15">
        <v>2</v>
      </c>
      <c r="P8" s="15">
        <v>2</v>
      </c>
      <c r="Q8" s="15">
        <v>2</v>
      </c>
      <c r="R8" s="15">
        <v>2</v>
      </c>
      <c r="S8" s="86">
        <v>1</v>
      </c>
      <c r="T8" s="15">
        <v>1</v>
      </c>
      <c r="U8" s="87">
        <v>1</v>
      </c>
      <c r="V8" s="15">
        <v>1</v>
      </c>
      <c r="W8" s="15">
        <v>2</v>
      </c>
      <c r="X8" s="15">
        <v>2</v>
      </c>
      <c r="Y8" s="87">
        <v>1</v>
      </c>
      <c r="Z8" s="15">
        <v>1</v>
      </c>
      <c r="AA8" s="15">
        <v>13</v>
      </c>
    </row>
    <row r="9" spans="1:27" x14ac:dyDescent="0.25">
      <c r="I9" s="15">
        <f>SUM(I4:J5)/(2*I8)</f>
        <v>1</v>
      </c>
      <c r="K9" s="15">
        <f t="shared" ref="K9:AA9" si="4">SUM(K4:L5)/(2*K8)</f>
        <v>1</v>
      </c>
      <c r="M9" s="15">
        <f t="shared" si="4"/>
        <v>1</v>
      </c>
      <c r="O9" s="15">
        <f t="shared" si="4"/>
        <v>1</v>
      </c>
      <c r="Q9" s="15">
        <f t="shared" si="4"/>
        <v>1</v>
      </c>
      <c r="S9" s="15">
        <f t="shared" si="4"/>
        <v>1</v>
      </c>
      <c r="U9" s="15">
        <f t="shared" si="4"/>
        <v>1</v>
      </c>
      <c r="W9" s="15">
        <f t="shared" si="4"/>
        <v>1</v>
      </c>
      <c r="Y9" s="15">
        <f t="shared" si="4"/>
        <v>1</v>
      </c>
      <c r="AA9" s="15">
        <f t="shared" si="4"/>
        <v>1</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6">
    <dataValidation type="list" allowBlank="1" showErrorMessage="1" sqref="A4">
      <formula1>Район</formula1>
    </dataValidation>
    <dataValidation allowBlank="1" showErrorMessage="1" sqref="E4:G5"/>
    <dataValidation operator="lessThanOrEqual" allowBlank="1" showInputMessage="1" showErrorMessage="1" sqref="H4:H5"/>
    <dataValidation type="list" allowBlank="1" showInputMessage="1" showErrorMessage="1" sqref="I4:J5 O4:R5 W4:X5">
      <formula1>балл2</formula1>
    </dataValidation>
    <dataValidation type="list" allowBlank="1" showInputMessage="1" showErrorMessage="1" sqref="K4:N5 S4:V5 Y4:Z5">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AD73"/>
  <sheetViews>
    <sheetView showGridLines="0" topLeftCell="A58" zoomScale="60" zoomScaleNormal="60" workbookViewId="0">
      <selection activeCell="J83" sqref="J83"/>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8"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5" t="s">
        <v>18</v>
      </c>
      <c r="C4" s="6">
        <f>VLOOKUP(B4,[36]Списки!$C$1:$E$40,2,FALSE)</f>
        <v>11001</v>
      </c>
      <c r="D4" s="6" t="str">
        <f>VLOOKUP(B4,[36]Списки!$C$1:$E$40,3,FALSE)</f>
        <v>СОШ с углуб.</v>
      </c>
      <c r="E4" s="7" t="s">
        <v>19</v>
      </c>
      <c r="F4" s="8">
        <v>73</v>
      </c>
      <c r="G4" s="8">
        <v>66</v>
      </c>
      <c r="H4" s="8">
        <f>C4*1000+1</f>
        <v>11001001</v>
      </c>
      <c r="I4" s="9"/>
      <c r="J4" s="9">
        <v>1</v>
      </c>
      <c r="K4" s="10"/>
      <c r="L4" s="10">
        <v>1</v>
      </c>
      <c r="M4" s="9"/>
      <c r="N4" s="9">
        <v>1</v>
      </c>
      <c r="O4" s="10"/>
      <c r="P4" s="10">
        <v>2</v>
      </c>
      <c r="Q4" s="9">
        <v>1</v>
      </c>
      <c r="R4" s="9"/>
      <c r="S4" s="10">
        <v>1</v>
      </c>
      <c r="T4" s="10"/>
      <c r="U4" s="9"/>
      <c r="V4" s="9">
        <v>1</v>
      </c>
      <c r="W4" s="10"/>
      <c r="X4" s="10">
        <v>2</v>
      </c>
      <c r="Y4" s="9">
        <v>1</v>
      </c>
      <c r="Z4" s="9"/>
      <c r="AA4" s="11">
        <f t="shared" ref="AA4:AA67" si="0">IF(COUNTBLANK(I4:Z4)&lt;=9,SUM(I4:Z4),"Не писал")</f>
        <v>11</v>
      </c>
      <c r="AC4" s="83" t="s">
        <v>81</v>
      </c>
      <c r="AD4" s="83" t="s">
        <v>150</v>
      </c>
    </row>
    <row r="5" spans="1:30" ht="30" customHeight="1" x14ac:dyDescent="0.25">
      <c r="A5" s="4" t="str">
        <f>A4</f>
        <v>Московский</v>
      </c>
      <c r="B5" s="12" t="str">
        <f t="shared" ref="B5:G20" si="1">B4</f>
        <v>ГБОУ СОШ №1</v>
      </c>
      <c r="C5" s="6">
        <f t="shared" si="1"/>
        <v>11001</v>
      </c>
      <c r="D5" s="6" t="str">
        <f t="shared" si="1"/>
        <v>СОШ с углуб.</v>
      </c>
      <c r="E5" s="8" t="str">
        <f t="shared" si="1"/>
        <v>3А</v>
      </c>
      <c r="F5" s="8">
        <f t="shared" si="1"/>
        <v>73</v>
      </c>
      <c r="G5" s="8">
        <f t="shared" si="1"/>
        <v>66</v>
      </c>
      <c r="H5" s="8">
        <f>H4+1</f>
        <v>11001002</v>
      </c>
      <c r="I5" s="9"/>
      <c r="J5" s="9">
        <v>2</v>
      </c>
      <c r="K5" s="10">
        <v>1</v>
      </c>
      <c r="L5" s="10"/>
      <c r="M5" s="9">
        <v>1</v>
      </c>
      <c r="N5" s="9"/>
      <c r="O5" s="10"/>
      <c r="P5" s="10">
        <v>1</v>
      </c>
      <c r="Q5" s="9">
        <v>2</v>
      </c>
      <c r="R5" s="9"/>
      <c r="S5" s="10">
        <v>1</v>
      </c>
      <c r="T5" s="10"/>
      <c r="U5" s="9"/>
      <c r="V5" s="9">
        <v>0</v>
      </c>
      <c r="W5" s="10">
        <v>2</v>
      </c>
      <c r="X5" s="10"/>
      <c r="Y5" s="9">
        <v>0</v>
      </c>
      <c r="Z5" s="9"/>
      <c r="AA5" s="11">
        <f t="shared" si="0"/>
        <v>10</v>
      </c>
      <c r="AC5" s="83">
        <v>1</v>
      </c>
      <c r="AD5" s="83">
        <f>COUNTIF(AA$4:AA$69,AC5)</f>
        <v>0</v>
      </c>
    </row>
    <row r="6" spans="1:30" ht="30" customHeight="1" x14ac:dyDescent="0.25">
      <c r="A6" s="4" t="str">
        <f t="shared" ref="A6:G21" si="2">A5</f>
        <v>Московский</v>
      </c>
      <c r="B6" s="12" t="str">
        <f t="shared" si="1"/>
        <v>ГБОУ СОШ №1</v>
      </c>
      <c r="C6" s="6">
        <f t="shared" si="1"/>
        <v>11001</v>
      </c>
      <c r="D6" s="6" t="str">
        <f t="shared" si="1"/>
        <v>СОШ с углуб.</v>
      </c>
      <c r="E6" s="8" t="str">
        <f t="shared" si="1"/>
        <v>3А</v>
      </c>
      <c r="F6" s="8">
        <f t="shared" si="1"/>
        <v>73</v>
      </c>
      <c r="G6" s="8">
        <f t="shared" si="1"/>
        <v>66</v>
      </c>
      <c r="H6" s="8">
        <f t="shared" ref="H6:H69" si="3">H5+1</f>
        <v>11001003</v>
      </c>
      <c r="I6" s="9"/>
      <c r="J6" s="9">
        <v>1</v>
      </c>
      <c r="K6" s="10">
        <v>1</v>
      </c>
      <c r="L6" s="10"/>
      <c r="M6" s="9">
        <v>1</v>
      </c>
      <c r="N6" s="9"/>
      <c r="O6" s="10">
        <v>1</v>
      </c>
      <c r="P6" s="10"/>
      <c r="Q6" s="9"/>
      <c r="R6" s="9">
        <v>2</v>
      </c>
      <c r="S6" s="10">
        <v>1</v>
      </c>
      <c r="T6" s="10"/>
      <c r="U6" s="9"/>
      <c r="V6" s="9">
        <v>1</v>
      </c>
      <c r="W6" s="10">
        <v>2</v>
      </c>
      <c r="X6" s="10"/>
      <c r="Y6" s="9">
        <v>1</v>
      </c>
      <c r="Z6" s="9"/>
      <c r="AA6" s="11">
        <f t="shared" si="0"/>
        <v>11</v>
      </c>
      <c r="AC6" s="83">
        <v>2</v>
      </c>
      <c r="AD6" s="83">
        <f t="shared" ref="AD6:AD17" si="4">COUNTIF(AA$4:AA$69,AC6)</f>
        <v>0</v>
      </c>
    </row>
    <row r="7" spans="1:30" ht="30" customHeight="1" x14ac:dyDescent="0.25">
      <c r="A7" s="4" t="str">
        <f t="shared" si="2"/>
        <v>Московский</v>
      </c>
      <c r="B7" s="12" t="str">
        <f t="shared" si="1"/>
        <v>ГБОУ СОШ №1</v>
      </c>
      <c r="C7" s="6">
        <f t="shared" si="1"/>
        <v>11001</v>
      </c>
      <c r="D7" s="6" t="str">
        <f t="shared" si="1"/>
        <v>СОШ с углуб.</v>
      </c>
      <c r="E7" s="8" t="str">
        <f t="shared" si="1"/>
        <v>3А</v>
      </c>
      <c r="F7" s="8">
        <f t="shared" si="1"/>
        <v>73</v>
      </c>
      <c r="G7" s="8">
        <f t="shared" si="1"/>
        <v>66</v>
      </c>
      <c r="H7" s="8">
        <f t="shared" si="3"/>
        <v>11001004</v>
      </c>
      <c r="I7" s="9">
        <v>2</v>
      </c>
      <c r="J7" s="9"/>
      <c r="K7" s="10">
        <v>1</v>
      </c>
      <c r="L7" s="10"/>
      <c r="M7" s="9">
        <v>1</v>
      </c>
      <c r="N7" s="9"/>
      <c r="O7" s="10"/>
      <c r="P7" s="10">
        <v>2</v>
      </c>
      <c r="Q7" s="9"/>
      <c r="R7" s="9">
        <v>2</v>
      </c>
      <c r="S7" s="10">
        <v>1</v>
      </c>
      <c r="T7" s="10"/>
      <c r="U7" s="9">
        <v>1</v>
      </c>
      <c r="V7" s="9"/>
      <c r="W7" s="10"/>
      <c r="X7" s="10">
        <v>2</v>
      </c>
      <c r="Y7" s="9">
        <v>1</v>
      </c>
      <c r="Z7" s="9"/>
      <c r="AA7" s="11">
        <f t="shared" si="0"/>
        <v>13</v>
      </c>
      <c r="AC7" s="83">
        <v>3</v>
      </c>
      <c r="AD7" s="83">
        <f t="shared" si="4"/>
        <v>1</v>
      </c>
    </row>
    <row r="8" spans="1:30" ht="30" customHeight="1" x14ac:dyDescent="0.25">
      <c r="A8" s="4" t="str">
        <f t="shared" si="2"/>
        <v>Московский</v>
      </c>
      <c r="B8" s="12" t="str">
        <f t="shared" si="1"/>
        <v>ГБОУ СОШ №1</v>
      </c>
      <c r="C8" s="6">
        <f t="shared" si="1"/>
        <v>11001</v>
      </c>
      <c r="D8" s="6" t="str">
        <f t="shared" si="1"/>
        <v>СОШ с углуб.</v>
      </c>
      <c r="E8" s="8" t="str">
        <f t="shared" si="1"/>
        <v>3А</v>
      </c>
      <c r="F8" s="8">
        <f t="shared" si="1"/>
        <v>73</v>
      </c>
      <c r="G8" s="8">
        <f t="shared" si="1"/>
        <v>66</v>
      </c>
      <c r="H8" s="8">
        <f t="shared" si="3"/>
        <v>11001005</v>
      </c>
      <c r="I8" s="9"/>
      <c r="J8" s="9">
        <v>1</v>
      </c>
      <c r="K8" s="10"/>
      <c r="L8" s="10">
        <v>1</v>
      </c>
      <c r="M8" s="9">
        <v>1</v>
      </c>
      <c r="N8" s="9"/>
      <c r="O8" s="10"/>
      <c r="P8" s="10">
        <v>1</v>
      </c>
      <c r="Q8" s="9">
        <v>2</v>
      </c>
      <c r="R8" s="9"/>
      <c r="S8" s="10">
        <v>1</v>
      </c>
      <c r="T8" s="10"/>
      <c r="U8" s="9">
        <v>1</v>
      </c>
      <c r="V8" s="9"/>
      <c r="W8" s="10"/>
      <c r="X8" s="10">
        <v>2</v>
      </c>
      <c r="Y8" s="9">
        <v>1</v>
      </c>
      <c r="Z8" s="9"/>
      <c r="AA8" s="11">
        <f t="shared" si="0"/>
        <v>11</v>
      </c>
      <c r="AC8" s="83">
        <v>4</v>
      </c>
      <c r="AD8" s="83">
        <f t="shared" si="4"/>
        <v>1</v>
      </c>
    </row>
    <row r="9" spans="1:30" ht="30" customHeight="1" x14ac:dyDescent="0.25">
      <c r="A9" s="4" t="str">
        <f t="shared" si="2"/>
        <v>Московский</v>
      </c>
      <c r="B9" s="12" t="str">
        <f t="shared" si="1"/>
        <v>ГБОУ СОШ №1</v>
      </c>
      <c r="C9" s="6">
        <f t="shared" si="1"/>
        <v>11001</v>
      </c>
      <c r="D9" s="6" t="str">
        <f t="shared" si="1"/>
        <v>СОШ с углуб.</v>
      </c>
      <c r="E9" s="8" t="str">
        <f t="shared" si="1"/>
        <v>3А</v>
      </c>
      <c r="F9" s="8">
        <f t="shared" si="1"/>
        <v>73</v>
      </c>
      <c r="G9" s="8">
        <f t="shared" si="1"/>
        <v>66</v>
      </c>
      <c r="H9" s="8">
        <f t="shared" si="3"/>
        <v>11001006</v>
      </c>
      <c r="I9" s="9"/>
      <c r="J9" s="9">
        <v>2</v>
      </c>
      <c r="K9" s="10"/>
      <c r="L9" s="10">
        <v>1</v>
      </c>
      <c r="M9" s="9">
        <v>1</v>
      </c>
      <c r="N9" s="9"/>
      <c r="O9" s="10"/>
      <c r="P9" s="10">
        <v>2</v>
      </c>
      <c r="Q9" s="9"/>
      <c r="R9" s="9">
        <v>2</v>
      </c>
      <c r="S9" s="10">
        <v>1</v>
      </c>
      <c r="T9" s="10"/>
      <c r="U9" s="9"/>
      <c r="V9" s="9">
        <v>1</v>
      </c>
      <c r="W9" s="10">
        <v>0</v>
      </c>
      <c r="X9" s="10"/>
      <c r="Y9" s="9">
        <v>1</v>
      </c>
      <c r="Z9" s="9"/>
      <c r="AA9" s="11">
        <f t="shared" si="0"/>
        <v>11</v>
      </c>
      <c r="AC9" s="83">
        <v>5</v>
      </c>
      <c r="AD9" s="83">
        <f t="shared" si="4"/>
        <v>0</v>
      </c>
    </row>
    <row r="10" spans="1:30" ht="30" customHeight="1" x14ac:dyDescent="0.25">
      <c r="A10" s="4" t="str">
        <f t="shared" si="2"/>
        <v>Московский</v>
      </c>
      <c r="B10" s="12" t="str">
        <f t="shared" si="1"/>
        <v>ГБОУ СОШ №1</v>
      </c>
      <c r="C10" s="6">
        <f t="shared" si="1"/>
        <v>11001</v>
      </c>
      <c r="D10" s="6" t="str">
        <f t="shared" si="1"/>
        <v>СОШ с углуб.</v>
      </c>
      <c r="E10" s="8" t="str">
        <f t="shared" si="1"/>
        <v>3А</v>
      </c>
      <c r="F10" s="8">
        <f t="shared" si="1"/>
        <v>73</v>
      </c>
      <c r="G10" s="8">
        <f t="shared" si="1"/>
        <v>66</v>
      </c>
      <c r="H10" s="8">
        <f t="shared" si="3"/>
        <v>11001007</v>
      </c>
      <c r="I10" s="9">
        <v>2</v>
      </c>
      <c r="J10" s="9"/>
      <c r="K10" s="10">
        <v>1</v>
      </c>
      <c r="L10" s="10"/>
      <c r="M10" s="9">
        <v>1</v>
      </c>
      <c r="N10" s="9"/>
      <c r="O10" s="10"/>
      <c r="P10" s="10">
        <v>2</v>
      </c>
      <c r="Q10" s="9">
        <v>1</v>
      </c>
      <c r="R10" s="9"/>
      <c r="S10" s="10">
        <v>1</v>
      </c>
      <c r="T10" s="10"/>
      <c r="U10" s="9">
        <v>0</v>
      </c>
      <c r="V10" s="9"/>
      <c r="W10" s="10"/>
      <c r="X10" s="10">
        <v>2</v>
      </c>
      <c r="Y10" s="9">
        <v>1</v>
      </c>
      <c r="Z10" s="9"/>
      <c r="AA10" s="11">
        <f t="shared" si="0"/>
        <v>11</v>
      </c>
      <c r="AC10" s="83">
        <v>6</v>
      </c>
      <c r="AD10" s="83">
        <f t="shared" si="4"/>
        <v>1</v>
      </c>
    </row>
    <row r="11" spans="1:30" ht="30" customHeight="1" x14ac:dyDescent="0.25">
      <c r="A11" s="4" t="str">
        <f t="shared" si="2"/>
        <v>Московский</v>
      </c>
      <c r="B11" s="12" t="str">
        <f t="shared" si="1"/>
        <v>ГБОУ СОШ №1</v>
      </c>
      <c r="C11" s="6">
        <f t="shared" si="1"/>
        <v>11001</v>
      </c>
      <c r="D11" s="6" t="str">
        <f t="shared" si="1"/>
        <v>СОШ с углуб.</v>
      </c>
      <c r="E11" s="8" t="str">
        <f t="shared" si="1"/>
        <v>3А</v>
      </c>
      <c r="F11" s="8">
        <f t="shared" si="1"/>
        <v>73</v>
      </c>
      <c r="G11" s="8">
        <f t="shared" si="1"/>
        <v>66</v>
      </c>
      <c r="H11" s="8">
        <f t="shared" si="3"/>
        <v>11001008</v>
      </c>
      <c r="I11" s="9"/>
      <c r="J11" s="9">
        <v>2</v>
      </c>
      <c r="K11" s="10"/>
      <c r="L11" s="10">
        <v>1</v>
      </c>
      <c r="M11" s="9">
        <v>1</v>
      </c>
      <c r="N11" s="9"/>
      <c r="O11" s="10"/>
      <c r="P11" s="10">
        <v>2</v>
      </c>
      <c r="Q11" s="9"/>
      <c r="R11" s="9">
        <v>2</v>
      </c>
      <c r="S11" s="10">
        <v>1</v>
      </c>
      <c r="T11" s="10"/>
      <c r="U11" s="9"/>
      <c r="V11" s="9">
        <v>0</v>
      </c>
      <c r="W11" s="10"/>
      <c r="X11" s="10">
        <v>2</v>
      </c>
      <c r="Y11" s="9">
        <v>1</v>
      </c>
      <c r="Z11" s="9"/>
      <c r="AA11" s="11">
        <f t="shared" si="0"/>
        <v>12</v>
      </c>
      <c r="AC11" s="83">
        <v>7</v>
      </c>
      <c r="AD11" s="83">
        <f t="shared" si="4"/>
        <v>3</v>
      </c>
    </row>
    <row r="12" spans="1:30" ht="30" customHeight="1" x14ac:dyDescent="0.25">
      <c r="A12" s="4" t="str">
        <f t="shared" si="2"/>
        <v>Московский</v>
      </c>
      <c r="B12" s="12" t="str">
        <f t="shared" si="1"/>
        <v>ГБОУ СОШ №1</v>
      </c>
      <c r="C12" s="6">
        <f t="shared" si="1"/>
        <v>11001</v>
      </c>
      <c r="D12" s="6" t="str">
        <f t="shared" si="1"/>
        <v>СОШ с углуб.</v>
      </c>
      <c r="E12" s="8" t="str">
        <f t="shared" si="1"/>
        <v>3А</v>
      </c>
      <c r="F12" s="8">
        <f t="shared" si="1"/>
        <v>73</v>
      </c>
      <c r="G12" s="8">
        <f t="shared" si="1"/>
        <v>66</v>
      </c>
      <c r="H12" s="8">
        <f t="shared" si="3"/>
        <v>11001009</v>
      </c>
      <c r="I12" s="9"/>
      <c r="J12" s="9">
        <v>0</v>
      </c>
      <c r="K12" s="10">
        <v>1</v>
      </c>
      <c r="L12" s="10"/>
      <c r="M12" s="9">
        <v>1</v>
      </c>
      <c r="N12" s="9"/>
      <c r="O12" s="10"/>
      <c r="P12" s="10">
        <v>1</v>
      </c>
      <c r="Q12" s="9">
        <v>1</v>
      </c>
      <c r="R12" s="9"/>
      <c r="S12" s="10">
        <v>1</v>
      </c>
      <c r="T12" s="10"/>
      <c r="U12" s="9"/>
      <c r="V12" s="9">
        <v>1</v>
      </c>
      <c r="W12" s="10">
        <v>2</v>
      </c>
      <c r="X12" s="10"/>
      <c r="Y12" s="9">
        <v>1</v>
      </c>
      <c r="Z12" s="9"/>
      <c r="AA12" s="11">
        <f t="shared" si="0"/>
        <v>9</v>
      </c>
      <c r="AC12" s="83">
        <v>8</v>
      </c>
      <c r="AD12" s="83">
        <f t="shared" si="4"/>
        <v>6</v>
      </c>
    </row>
    <row r="13" spans="1:30" ht="30" customHeight="1" x14ac:dyDescent="0.25">
      <c r="A13" s="4" t="str">
        <f t="shared" si="2"/>
        <v>Московский</v>
      </c>
      <c r="B13" s="12" t="str">
        <f t="shared" si="1"/>
        <v>ГБОУ СОШ №1</v>
      </c>
      <c r="C13" s="6">
        <f t="shared" si="1"/>
        <v>11001</v>
      </c>
      <c r="D13" s="6" t="str">
        <f t="shared" si="1"/>
        <v>СОШ с углуб.</v>
      </c>
      <c r="E13" s="8" t="str">
        <f t="shared" si="1"/>
        <v>3А</v>
      </c>
      <c r="F13" s="8">
        <f t="shared" si="1"/>
        <v>73</v>
      </c>
      <c r="G13" s="8">
        <f t="shared" si="1"/>
        <v>66</v>
      </c>
      <c r="H13" s="8">
        <f t="shared" si="3"/>
        <v>11001010</v>
      </c>
      <c r="I13" s="9"/>
      <c r="J13" s="9">
        <v>0</v>
      </c>
      <c r="K13" s="10">
        <v>1</v>
      </c>
      <c r="L13" s="10"/>
      <c r="M13" s="9">
        <v>1</v>
      </c>
      <c r="N13" s="9"/>
      <c r="O13" s="10">
        <v>2</v>
      </c>
      <c r="P13" s="10"/>
      <c r="Q13" s="9">
        <v>1</v>
      </c>
      <c r="R13" s="9"/>
      <c r="S13" s="10">
        <v>1</v>
      </c>
      <c r="T13" s="10"/>
      <c r="U13" s="9">
        <v>1</v>
      </c>
      <c r="V13" s="9"/>
      <c r="W13" s="10"/>
      <c r="X13" s="10">
        <v>2</v>
      </c>
      <c r="Y13" s="9">
        <v>1</v>
      </c>
      <c r="Z13" s="9"/>
      <c r="AA13" s="11">
        <f t="shared" si="0"/>
        <v>10</v>
      </c>
      <c r="AC13" s="83">
        <v>9</v>
      </c>
      <c r="AD13" s="83">
        <f t="shared" si="4"/>
        <v>11</v>
      </c>
    </row>
    <row r="14" spans="1:30" ht="30" customHeight="1" x14ac:dyDescent="0.25">
      <c r="A14" s="4" t="str">
        <f t="shared" si="2"/>
        <v>Московский</v>
      </c>
      <c r="B14" s="12" t="str">
        <f t="shared" si="1"/>
        <v>ГБОУ СОШ №1</v>
      </c>
      <c r="C14" s="6">
        <f t="shared" si="1"/>
        <v>11001</v>
      </c>
      <c r="D14" s="6" t="str">
        <f t="shared" si="1"/>
        <v>СОШ с углуб.</v>
      </c>
      <c r="E14" s="8" t="str">
        <f t="shared" si="1"/>
        <v>3А</v>
      </c>
      <c r="F14" s="8">
        <f t="shared" si="1"/>
        <v>73</v>
      </c>
      <c r="G14" s="8">
        <f t="shared" si="1"/>
        <v>66</v>
      </c>
      <c r="H14" s="8">
        <f t="shared" si="3"/>
        <v>11001011</v>
      </c>
      <c r="I14" s="9">
        <v>2</v>
      </c>
      <c r="J14" s="9"/>
      <c r="K14" s="10">
        <v>1</v>
      </c>
      <c r="L14" s="10"/>
      <c r="M14" s="9">
        <v>1</v>
      </c>
      <c r="N14" s="9"/>
      <c r="O14" s="10">
        <v>2</v>
      </c>
      <c r="P14" s="10"/>
      <c r="Q14" s="9"/>
      <c r="R14" s="9">
        <v>2</v>
      </c>
      <c r="S14" s="10">
        <v>1</v>
      </c>
      <c r="T14" s="10"/>
      <c r="U14" s="9">
        <v>1</v>
      </c>
      <c r="V14" s="9"/>
      <c r="W14" s="10"/>
      <c r="X14" s="10">
        <v>2</v>
      </c>
      <c r="Y14" s="9">
        <v>1</v>
      </c>
      <c r="Z14" s="9"/>
      <c r="AA14" s="11">
        <f t="shared" si="0"/>
        <v>13</v>
      </c>
      <c r="AC14" s="83">
        <v>10</v>
      </c>
      <c r="AD14" s="83">
        <f t="shared" si="4"/>
        <v>12</v>
      </c>
    </row>
    <row r="15" spans="1:30" ht="30" customHeight="1" x14ac:dyDescent="0.25">
      <c r="A15" s="4" t="str">
        <f t="shared" si="2"/>
        <v>Московский</v>
      </c>
      <c r="B15" s="12" t="str">
        <f t="shared" si="1"/>
        <v>ГБОУ СОШ №1</v>
      </c>
      <c r="C15" s="6">
        <f t="shared" si="1"/>
        <v>11001</v>
      </c>
      <c r="D15" s="6" t="str">
        <f t="shared" si="1"/>
        <v>СОШ с углуб.</v>
      </c>
      <c r="E15" s="8" t="str">
        <f t="shared" si="1"/>
        <v>3А</v>
      </c>
      <c r="F15" s="8">
        <f t="shared" si="1"/>
        <v>73</v>
      </c>
      <c r="G15" s="8">
        <f t="shared" si="1"/>
        <v>66</v>
      </c>
      <c r="H15" s="8">
        <f t="shared" si="3"/>
        <v>11001012</v>
      </c>
      <c r="I15" s="9"/>
      <c r="J15" s="9">
        <v>1</v>
      </c>
      <c r="K15" s="10">
        <v>0</v>
      </c>
      <c r="L15" s="10"/>
      <c r="M15" s="9">
        <v>1</v>
      </c>
      <c r="N15" s="9"/>
      <c r="O15" s="10">
        <v>1</v>
      </c>
      <c r="P15" s="10"/>
      <c r="Q15" s="9">
        <v>1</v>
      </c>
      <c r="R15" s="9"/>
      <c r="S15" s="10">
        <v>0</v>
      </c>
      <c r="T15" s="10"/>
      <c r="U15" s="9"/>
      <c r="V15" s="9">
        <v>0</v>
      </c>
      <c r="W15" s="10">
        <v>0</v>
      </c>
      <c r="X15" s="10"/>
      <c r="Y15" s="9"/>
      <c r="Z15" s="9">
        <v>0</v>
      </c>
      <c r="AA15" s="11">
        <f t="shared" si="0"/>
        <v>4</v>
      </c>
      <c r="AC15" s="83">
        <v>11</v>
      </c>
      <c r="AD15" s="83">
        <f t="shared" si="4"/>
        <v>16</v>
      </c>
    </row>
    <row r="16" spans="1:30" ht="30" customHeight="1" x14ac:dyDescent="0.25">
      <c r="A16" s="4" t="str">
        <f t="shared" si="2"/>
        <v>Московский</v>
      </c>
      <c r="B16" s="12" t="str">
        <f t="shared" si="1"/>
        <v>ГБОУ СОШ №1</v>
      </c>
      <c r="C16" s="6">
        <f t="shared" si="1"/>
        <v>11001</v>
      </c>
      <c r="D16" s="6" t="str">
        <f t="shared" si="1"/>
        <v>СОШ с углуб.</v>
      </c>
      <c r="E16" s="8" t="str">
        <f t="shared" si="1"/>
        <v>3А</v>
      </c>
      <c r="F16" s="8">
        <f t="shared" si="1"/>
        <v>73</v>
      </c>
      <c r="G16" s="8">
        <f t="shared" si="1"/>
        <v>66</v>
      </c>
      <c r="H16" s="8">
        <f t="shared" si="3"/>
        <v>11001013</v>
      </c>
      <c r="I16" s="9">
        <v>2</v>
      </c>
      <c r="J16" s="9"/>
      <c r="K16" s="10">
        <v>1</v>
      </c>
      <c r="L16" s="10"/>
      <c r="M16" s="9"/>
      <c r="N16" s="9">
        <v>1</v>
      </c>
      <c r="O16" s="10">
        <v>1</v>
      </c>
      <c r="P16" s="10"/>
      <c r="Q16" s="9"/>
      <c r="R16" s="9">
        <v>2</v>
      </c>
      <c r="S16" s="10">
        <v>1</v>
      </c>
      <c r="T16" s="10"/>
      <c r="U16" s="9">
        <v>0</v>
      </c>
      <c r="V16" s="9"/>
      <c r="W16" s="10">
        <v>2</v>
      </c>
      <c r="X16" s="10"/>
      <c r="Y16" s="9">
        <v>1</v>
      </c>
      <c r="Z16" s="9"/>
      <c r="AA16" s="11">
        <f t="shared" si="0"/>
        <v>11</v>
      </c>
      <c r="AC16" s="83">
        <v>12</v>
      </c>
      <c r="AD16" s="83">
        <f t="shared" si="4"/>
        <v>8</v>
      </c>
    </row>
    <row r="17" spans="1:30" ht="30" customHeight="1" x14ac:dyDescent="0.25">
      <c r="A17" s="4" t="str">
        <f t="shared" si="2"/>
        <v>Московский</v>
      </c>
      <c r="B17" s="12" t="str">
        <f t="shared" si="1"/>
        <v>ГБОУ СОШ №1</v>
      </c>
      <c r="C17" s="6">
        <f t="shared" si="1"/>
        <v>11001</v>
      </c>
      <c r="D17" s="6" t="str">
        <f t="shared" si="1"/>
        <v>СОШ с углуб.</v>
      </c>
      <c r="E17" s="8" t="str">
        <f t="shared" si="1"/>
        <v>3А</v>
      </c>
      <c r="F17" s="8">
        <f t="shared" si="1"/>
        <v>73</v>
      </c>
      <c r="G17" s="8">
        <f t="shared" si="1"/>
        <v>66</v>
      </c>
      <c r="H17" s="8">
        <f t="shared" si="3"/>
        <v>11001014</v>
      </c>
      <c r="I17" s="9"/>
      <c r="J17" s="9">
        <v>1</v>
      </c>
      <c r="K17" s="10">
        <v>1</v>
      </c>
      <c r="L17" s="10"/>
      <c r="M17" s="9"/>
      <c r="N17" s="9">
        <v>1</v>
      </c>
      <c r="O17" s="10"/>
      <c r="P17" s="10">
        <v>1</v>
      </c>
      <c r="Q17" s="9"/>
      <c r="R17" s="9">
        <v>2</v>
      </c>
      <c r="S17" s="10">
        <v>1</v>
      </c>
      <c r="T17" s="10"/>
      <c r="U17" s="9"/>
      <c r="V17" s="9">
        <v>0</v>
      </c>
      <c r="W17" s="10"/>
      <c r="X17" s="10">
        <v>1</v>
      </c>
      <c r="Y17" s="9">
        <v>1</v>
      </c>
      <c r="Z17" s="9"/>
      <c r="AA17" s="11">
        <f t="shared" si="0"/>
        <v>9</v>
      </c>
      <c r="AC17" s="83">
        <v>13</v>
      </c>
      <c r="AD17" s="83">
        <f t="shared" si="4"/>
        <v>7</v>
      </c>
    </row>
    <row r="18" spans="1:30" ht="30" customHeight="1" x14ac:dyDescent="0.25">
      <c r="A18" s="4" t="str">
        <f t="shared" si="2"/>
        <v>Московский</v>
      </c>
      <c r="B18" s="12" t="str">
        <f t="shared" si="1"/>
        <v>ГБОУ СОШ №1</v>
      </c>
      <c r="C18" s="6">
        <f t="shared" si="1"/>
        <v>11001</v>
      </c>
      <c r="D18" s="6" t="str">
        <f t="shared" si="1"/>
        <v>СОШ с углуб.</v>
      </c>
      <c r="E18" s="8" t="str">
        <f t="shared" si="1"/>
        <v>3А</v>
      </c>
      <c r="F18" s="8">
        <f t="shared" si="1"/>
        <v>73</v>
      </c>
      <c r="G18" s="8">
        <f t="shared" si="1"/>
        <v>66</v>
      </c>
      <c r="H18" s="8">
        <f t="shared" si="3"/>
        <v>11001015</v>
      </c>
      <c r="I18" s="9">
        <v>2</v>
      </c>
      <c r="J18" s="9"/>
      <c r="K18" s="10"/>
      <c r="L18" s="10">
        <v>1</v>
      </c>
      <c r="M18" s="9">
        <v>0</v>
      </c>
      <c r="N18" s="9"/>
      <c r="O18" s="10">
        <v>1</v>
      </c>
      <c r="P18" s="10"/>
      <c r="Q18" s="9">
        <v>2</v>
      </c>
      <c r="R18" s="9"/>
      <c r="S18" s="10">
        <v>1</v>
      </c>
      <c r="T18" s="10"/>
      <c r="U18" s="9">
        <v>0</v>
      </c>
      <c r="V18" s="9"/>
      <c r="W18" s="10"/>
      <c r="X18" s="10">
        <v>2</v>
      </c>
      <c r="Y18" s="9">
        <v>1</v>
      </c>
      <c r="Z18" s="9"/>
      <c r="AA18" s="11">
        <f t="shared" si="0"/>
        <v>10</v>
      </c>
      <c r="AC18" s="83"/>
      <c r="AD18" s="83">
        <f>SUM(AD5:AD17)</f>
        <v>66</v>
      </c>
    </row>
    <row r="19" spans="1:30" ht="30" customHeight="1" x14ac:dyDescent="0.25">
      <c r="A19" s="4" t="str">
        <f t="shared" si="2"/>
        <v>Московский</v>
      </c>
      <c r="B19" s="12" t="str">
        <f t="shared" si="1"/>
        <v>ГБОУ СОШ №1</v>
      </c>
      <c r="C19" s="6">
        <f t="shared" si="1"/>
        <v>11001</v>
      </c>
      <c r="D19" s="6" t="str">
        <f t="shared" si="1"/>
        <v>СОШ с углуб.</v>
      </c>
      <c r="E19" s="8" t="str">
        <f t="shared" si="1"/>
        <v>3А</v>
      </c>
      <c r="F19" s="8">
        <f t="shared" si="1"/>
        <v>73</v>
      </c>
      <c r="G19" s="8">
        <f t="shared" si="1"/>
        <v>66</v>
      </c>
      <c r="H19" s="8">
        <f t="shared" si="3"/>
        <v>11001016</v>
      </c>
      <c r="I19" s="9"/>
      <c r="J19" s="9">
        <v>2</v>
      </c>
      <c r="K19" s="10"/>
      <c r="L19" s="10">
        <v>1</v>
      </c>
      <c r="M19" s="9">
        <v>1</v>
      </c>
      <c r="N19" s="9"/>
      <c r="O19" s="10">
        <v>2</v>
      </c>
      <c r="P19" s="10"/>
      <c r="Q19" s="9"/>
      <c r="R19" s="9">
        <v>2</v>
      </c>
      <c r="S19" s="10">
        <v>1</v>
      </c>
      <c r="T19" s="10"/>
      <c r="U19" s="9">
        <v>1</v>
      </c>
      <c r="V19" s="9"/>
      <c r="W19" s="10"/>
      <c r="X19" s="10">
        <v>2</v>
      </c>
      <c r="Y19" s="9">
        <v>1</v>
      </c>
      <c r="Z19" s="9"/>
      <c r="AA19" s="11">
        <f t="shared" si="0"/>
        <v>13</v>
      </c>
    </row>
    <row r="20" spans="1:30" ht="30" customHeight="1" x14ac:dyDescent="0.25">
      <c r="A20" s="4" t="str">
        <f t="shared" si="2"/>
        <v>Московский</v>
      </c>
      <c r="B20" s="12" t="str">
        <f t="shared" si="1"/>
        <v>ГБОУ СОШ №1</v>
      </c>
      <c r="C20" s="6">
        <f t="shared" si="1"/>
        <v>11001</v>
      </c>
      <c r="D20" s="6" t="str">
        <f t="shared" si="1"/>
        <v>СОШ с углуб.</v>
      </c>
      <c r="E20" s="8" t="str">
        <f t="shared" si="1"/>
        <v>3А</v>
      </c>
      <c r="F20" s="8">
        <f t="shared" si="1"/>
        <v>73</v>
      </c>
      <c r="G20" s="8">
        <f t="shared" si="1"/>
        <v>66</v>
      </c>
      <c r="H20" s="8">
        <f t="shared" si="3"/>
        <v>11001017</v>
      </c>
      <c r="I20" s="9"/>
      <c r="J20" s="9">
        <v>2</v>
      </c>
      <c r="K20" s="10">
        <v>1</v>
      </c>
      <c r="L20" s="10"/>
      <c r="M20" s="9">
        <v>1</v>
      </c>
      <c r="N20" s="9"/>
      <c r="O20" s="10"/>
      <c r="P20" s="10">
        <v>1</v>
      </c>
      <c r="Q20" s="9">
        <v>2</v>
      </c>
      <c r="R20" s="9"/>
      <c r="S20" s="10">
        <v>0</v>
      </c>
      <c r="T20" s="10"/>
      <c r="U20" s="9">
        <v>1</v>
      </c>
      <c r="V20" s="9"/>
      <c r="W20" s="10">
        <v>2</v>
      </c>
      <c r="X20" s="10"/>
      <c r="Y20" s="9">
        <v>0</v>
      </c>
      <c r="Z20" s="9"/>
      <c r="AA20" s="11">
        <f t="shared" si="0"/>
        <v>10</v>
      </c>
    </row>
    <row r="21" spans="1:30" ht="30" customHeight="1" x14ac:dyDescent="0.25">
      <c r="A21" s="4" t="str">
        <f t="shared" si="2"/>
        <v>Московский</v>
      </c>
      <c r="B21" s="12" t="str">
        <f t="shared" si="2"/>
        <v>ГБОУ СОШ №1</v>
      </c>
      <c r="C21" s="6">
        <f t="shared" si="2"/>
        <v>11001</v>
      </c>
      <c r="D21" s="6" t="str">
        <f t="shared" si="2"/>
        <v>СОШ с углуб.</v>
      </c>
      <c r="E21" s="8" t="str">
        <f t="shared" si="2"/>
        <v>3А</v>
      </c>
      <c r="F21" s="8">
        <f t="shared" si="2"/>
        <v>73</v>
      </c>
      <c r="G21" s="8">
        <f t="shared" si="2"/>
        <v>66</v>
      </c>
      <c r="H21" s="8">
        <f t="shared" si="3"/>
        <v>11001018</v>
      </c>
      <c r="I21" s="9">
        <v>2</v>
      </c>
      <c r="J21" s="9"/>
      <c r="K21" s="10"/>
      <c r="L21" s="10">
        <v>1</v>
      </c>
      <c r="M21" s="9">
        <v>1</v>
      </c>
      <c r="N21" s="9"/>
      <c r="O21" s="10">
        <v>2</v>
      </c>
      <c r="P21" s="10"/>
      <c r="Q21" s="9">
        <v>2</v>
      </c>
      <c r="R21" s="9"/>
      <c r="S21" s="10">
        <v>1</v>
      </c>
      <c r="T21" s="10"/>
      <c r="U21" s="9">
        <v>0</v>
      </c>
      <c r="V21" s="9"/>
      <c r="W21" s="10">
        <v>2</v>
      </c>
      <c r="X21" s="10"/>
      <c r="Y21" s="9">
        <v>1</v>
      </c>
      <c r="Z21" s="9"/>
      <c r="AA21" s="11">
        <f t="shared" si="0"/>
        <v>12</v>
      </c>
    </row>
    <row r="22" spans="1:30" ht="30" customHeight="1" x14ac:dyDescent="0.25">
      <c r="A22" s="4" t="str">
        <f t="shared" ref="A22:G37" si="5">A21</f>
        <v>Московский</v>
      </c>
      <c r="B22" s="12" t="str">
        <f t="shared" si="5"/>
        <v>ГБОУ СОШ №1</v>
      </c>
      <c r="C22" s="6">
        <f t="shared" si="5"/>
        <v>11001</v>
      </c>
      <c r="D22" s="6" t="str">
        <f t="shared" si="5"/>
        <v>СОШ с углуб.</v>
      </c>
      <c r="E22" s="8" t="str">
        <f t="shared" si="5"/>
        <v>3А</v>
      </c>
      <c r="F22" s="8">
        <f t="shared" si="5"/>
        <v>73</v>
      </c>
      <c r="G22" s="8">
        <f t="shared" si="5"/>
        <v>66</v>
      </c>
      <c r="H22" s="8">
        <f t="shared" si="3"/>
        <v>11001019</v>
      </c>
      <c r="I22" s="9">
        <v>2</v>
      </c>
      <c r="J22" s="9"/>
      <c r="K22" s="10">
        <v>1</v>
      </c>
      <c r="L22" s="10"/>
      <c r="M22" s="9">
        <v>1</v>
      </c>
      <c r="N22" s="9"/>
      <c r="O22" s="10">
        <v>2</v>
      </c>
      <c r="P22" s="10"/>
      <c r="Q22" s="9"/>
      <c r="R22" s="9">
        <v>2</v>
      </c>
      <c r="S22" s="10">
        <v>1</v>
      </c>
      <c r="T22" s="10"/>
      <c r="U22" s="9">
        <v>1</v>
      </c>
      <c r="V22" s="9"/>
      <c r="W22" s="10"/>
      <c r="X22" s="10">
        <v>2</v>
      </c>
      <c r="Y22" s="9">
        <v>1</v>
      </c>
      <c r="Z22" s="9"/>
      <c r="AA22" s="11">
        <f t="shared" si="0"/>
        <v>13</v>
      </c>
    </row>
    <row r="23" spans="1:30" ht="30" customHeight="1" x14ac:dyDescent="0.25">
      <c r="A23" s="4" t="str">
        <f t="shared" si="5"/>
        <v>Московский</v>
      </c>
      <c r="B23" s="12" t="str">
        <f t="shared" si="5"/>
        <v>ГБОУ СОШ №1</v>
      </c>
      <c r="C23" s="6">
        <f t="shared" si="5"/>
        <v>11001</v>
      </c>
      <c r="D23" s="6" t="str">
        <f t="shared" si="5"/>
        <v>СОШ с углуб.</v>
      </c>
      <c r="E23" s="8" t="str">
        <f t="shared" si="5"/>
        <v>3А</v>
      </c>
      <c r="F23" s="8">
        <f t="shared" si="5"/>
        <v>73</v>
      </c>
      <c r="G23" s="8">
        <f t="shared" si="5"/>
        <v>66</v>
      </c>
      <c r="H23" s="8">
        <f t="shared" si="3"/>
        <v>11001020</v>
      </c>
      <c r="I23" s="9">
        <v>2</v>
      </c>
      <c r="J23" s="9"/>
      <c r="K23" s="10"/>
      <c r="L23" s="10">
        <v>1</v>
      </c>
      <c r="M23" s="9">
        <v>1</v>
      </c>
      <c r="N23" s="9"/>
      <c r="O23" s="10"/>
      <c r="P23" s="10">
        <v>2</v>
      </c>
      <c r="Q23" s="9">
        <v>2</v>
      </c>
      <c r="R23" s="9"/>
      <c r="S23" s="10">
        <v>1</v>
      </c>
      <c r="T23" s="10"/>
      <c r="U23" s="9">
        <v>1</v>
      </c>
      <c r="V23" s="9"/>
      <c r="W23" s="10">
        <v>2</v>
      </c>
      <c r="X23" s="10"/>
      <c r="Y23" s="9">
        <v>0</v>
      </c>
      <c r="Z23" s="9"/>
      <c r="AA23" s="11">
        <f t="shared" si="0"/>
        <v>12</v>
      </c>
    </row>
    <row r="24" spans="1:30" ht="30" customHeight="1" x14ac:dyDescent="0.25">
      <c r="A24" s="4" t="str">
        <f t="shared" si="5"/>
        <v>Московский</v>
      </c>
      <c r="B24" s="12" t="str">
        <f t="shared" si="5"/>
        <v>ГБОУ СОШ №1</v>
      </c>
      <c r="C24" s="6">
        <f t="shared" si="5"/>
        <v>11001</v>
      </c>
      <c r="D24" s="6" t="str">
        <f t="shared" si="5"/>
        <v>СОШ с углуб.</v>
      </c>
      <c r="E24" s="8" t="str">
        <f t="shared" si="5"/>
        <v>3А</v>
      </c>
      <c r="F24" s="8">
        <f t="shared" si="5"/>
        <v>73</v>
      </c>
      <c r="G24" s="8">
        <f t="shared" si="5"/>
        <v>66</v>
      </c>
      <c r="H24" s="8">
        <f t="shared" si="3"/>
        <v>11001021</v>
      </c>
      <c r="I24" s="9">
        <v>2</v>
      </c>
      <c r="J24" s="9"/>
      <c r="K24" s="10">
        <v>0</v>
      </c>
      <c r="L24" s="10"/>
      <c r="M24" s="9">
        <v>1</v>
      </c>
      <c r="N24" s="9"/>
      <c r="O24" s="10">
        <v>2</v>
      </c>
      <c r="P24" s="10"/>
      <c r="Q24" s="9"/>
      <c r="R24" s="9">
        <v>2</v>
      </c>
      <c r="S24" s="10"/>
      <c r="T24" s="10">
        <v>1</v>
      </c>
      <c r="U24" s="9">
        <v>1</v>
      </c>
      <c r="V24" s="9"/>
      <c r="W24" s="10">
        <v>2</v>
      </c>
      <c r="X24" s="10"/>
      <c r="Y24" s="9">
        <v>1</v>
      </c>
      <c r="Z24" s="9"/>
      <c r="AA24" s="11">
        <f t="shared" si="0"/>
        <v>12</v>
      </c>
    </row>
    <row r="25" spans="1:30" ht="30" customHeight="1" x14ac:dyDescent="0.25">
      <c r="A25" s="4" t="str">
        <f t="shared" si="5"/>
        <v>Московский</v>
      </c>
      <c r="B25" s="12" t="str">
        <f t="shared" si="5"/>
        <v>ГБОУ СОШ №1</v>
      </c>
      <c r="C25" s="6">
        <f t="shared" si="5"/>
        <v>11001</v>
      </c>
      <c r="D25" s="6" t="str">
        <f t="shared" si="5"/>
        <v>СОШ с углуб.</v>
      </c>
      <c r="E25" s="8" t="str">
        <f t="shared" si="5"/>
        <v>3А</v>
      </c>
      <c r="F25" s="8">
        <f t="shared" si="5"/>
        <v>73</v>
      </c>
      <c r="G25" s="8">
        <f t="shared" si="5"/>
        <v>66</v>
      </c>
      <c r="H25" s="8">
        <f t="shared" si="3"/>
        <v>11001022</v>
      </c>
      <c r="I25" s="9"/>
      <c r="J25" s="9">
        <v>0</v>
      </c>
      <c r="K25" s="10">
        <v>1</v>
      </c>
      <c r="L25" s="10"/>
      <c r="M25" s="9">
        <v>1</v>
      </c>
      <c r="N25" s="9"/>
      <c r="O25" s="10">
        <v>2</v>
      </c>
      <c r="P25" s="10"/>
      <c r="Q25" s="9"/>
      <c r="R25" s="9">
        <v>1</v>
      </c>
      <c r="S25" s="10">
        <v>1</v>
      </c>
      <c r="T25" s="10"/>
      <c r="U25" s="9">
        <v>1</v>
      </c>
      <c r="V25" s="9"/>
      <c r="W25" s="10">
        <v>1</v>
      </c>
      <c r="X25" s="10"/>
      <c r="Y25" s="9">
        <v>0</v>
      </c>
      <c r="Z25" s="9"/>
      <c r="AA25" s="11">
        <f t="shared" si="0"/>
        <v>8</v>
      </c>
    </row>
    <row r="26" spans="1:30" ht="30" customHeight="1" x14ac:dyDescent="0.25">
      <c r="A26" s="4" t="str">
        <f t="shared" si="5"/>
        <v>Московский</v>
      </c>
      <c r="B26" s="12" t="str">
        <f t="shared" si="5"/>
        <v>ГБОУ СОШ №1</v>
      </c>
      <c r="C26" s="6">
        <f t="shared" si="5"/>
        <v>11001</v>
      </c>
      <c r="D26" s="6" t="str">
        <f t="shared" si="5"/>
        <v>СОШ с углуб.</v>
      </c>
      <c r="E26" s="13" t="s">
        <v>20</v>
      </c>
      <c r="F26" s="8">
        <f t="shared" si="5"/>
        <v>73</v>
      </c>
      <c r="G26" s="8">
        <f t="shared" si="5"/>
        <v>66</v>
      </c>
      <c r="H26" s="8">
        <f t="shared" si="3"/>
        <v>11001023</v>
      </c>
      <c r="I26" s="9"/>
      <c r="J26" s="9">
        <v>2</v>
      </c>
      <c r="K26" s="10">
        <v>0</v>
      </c>
      <c r="L26" s="10"/>
      <c r="M26" s="9"/>
      <c r="N26" s="9">
        <v>0</v>
      </c>
      <c r="O26" s="10"/>
      <c r="P26" s="10">
        <v>1</v>
      </c>
      <c r="Q26" s="9"/>
      <c r="R26" s="9">
        <v>2</v>
      </c>
      <c r="S26" s="10">
        <v>1</v>
      </c>
      <c r="T26" s="10"/>
      <c r="U26" s="9"/>
      <c r="V26" s="9">
        <v>0</v>
      </c>
      <c r="W26" s="10">
        <v>1</v>
      </c>
      <c r="X26" s="10"/>
      <c r="Y26" s="9">
        <v>1</v>
      </c>
      <c r="Z26" s="9"/>
      <c r="AA26" s="11">
        <f t="shared" si="0"/>
        <v>8</v>
      </c>
    </row>
    <row r="27" spans="1:30" ht="30" customHeight="1" x14ac:dyDescent="0.25">
      <c r="A27" s="4" t="str">
        <f t="shared" si="5"/>
        <v>Московский</v>
      </c>
      <c r="B27" s="12" t="str">
        <f t="shared" si="5"/>
        <v>ГБОУ СОШ №1</v>
      </c>
      <c r="C27" s="6">
        <f t="shared" si="5"/>
        <v>11001</v>
      </c>
      <c r="D27" s="6" t="str">
        <f t="shared" si="5"/>
        <v>СОШ с углуб.</v>
      </c>
      <c r="E27" s="8" t="str">
        <f t="shared" si="5"/>
        <v>3Б</v>
      </c>
      <c r="F27" s="8">
        <f t="shared" si="5"/>
        <v>73</v>
      </c>
      <c r="G27" s="8">
        <f t="shared" si="5"/>
        <v>66</v>
      </c>
      <c r="H27" s="8">
        <f t="shared" si="3"/>
        <v>11001024</v>
      </c>
      <c r="I27" s="9"/>
      <c r="J27" s="9">
        <v>2</v>
      </c>
      <c r="K27" s="10"/>
      <c r="L27" s="10">
        <v>1</v>
      </c>
      <c r="M27" s="9">
        <v>1</v>
      </c>
      <c r="N27" s="9"/>
      <c r="O27" s="10">
        <v>2</v>
      </c>
      <c r="P27" s="10"/>
      <c r="Q27" s="9"/>
      <c r="R27" s="9">
        <v>2</v>
      </c>
      <c r="S27" s="10">
        <v>1</v>
      </c>
      <c r="T27" s="10"/>
      <c r="U27" s="9"/>
      <c r="V27" s="9">
        <v>1</v>
      </c>
      <c r="W27" s="10">
        <v>1</v>
      </c>
      <c r="X27" s="10"/>
      <c r="Y27" s="9">
        <v>1</v>
      </c>
      <c r="Z27" s="9"/>
      <c r="AA27" s="11">
        <f t="shared" si="0"/>
        <v>12</v>
      </c>
    </row>
    <row r="28" spans="1:30" ht="30" customHeight="1" x14ac:dyDescent="0.25">
      <c r="A28" s="4" t="str">
        <f t="shared" si="5"/>
        <v>Московский</v>
      </c>
      <c r="B28" s="12" t="str">
        <f t="shared" si="5"/>
        <v>ГБОУ СОШ №1</v>
      </c>
      <c r="C28" s="6">
        <f t="shared" si="5"/>
        <v>11001</v>
      </c>
      <c r="D28" s="6" t="str">
        <f t="shared" si="5"/>
        <v>СОШ с углуб.</v>
      </c>
      <c r="E28" s="8" t="str">
        <f t="shared" si="5"/>
        <v>3Б</v>
      </c>
      <c r="F28" s="8">
        <f t="shared" si="5"/>
        <v>73</v>
      </c>
      <c r="G28" s="8">
        <f t="shared" si="5"/>
        <v>66</v>
      </c>
      <c r="H28" s="8">
        <f t="shared" si="3"/>
        <v>11001025</v>
      </c>
      <c r="I28" s="9"/>
      <c r="J28" s="9">
        <v>2</v>
      </c>
      <c r="K28" s="10">
        <v>1</v>
      </c>
      <c r="L28" s="10"/>
      <c r="M28" s="9">
        <v>1</v>
      </c>
      <c r="N28" s="9"/>
      <c r="O28" s="10">
        <v>2</v>
      </c>
      <c r="P28" s="10"/>
      <c r="Q28" s="9"/>
      <c r="R28" s="9">
        <v>2</v>
      </c>
      <c r="S28" s="10">
        <v>1</v>
      </c>
      <c r="T28" s="10"/>
      <c r="U28" s="9">
        <v>0</v>
      </c>
      <c r="V28" s="9"/>
      <c r="W28" s="10">
        <v>2</v>
      </c>
      <c r="X28" s="10"/>
      <c r="Y28" s="9">
        <v>1</v>
      </c>
      <c r="Z28" s="9"/>
      <c r="AA28" s="11">
        <f t="shared" si="0"/>
        <v>12</v>
      </c>
    </row>
    <row r="29" spans="1:30" ht="30" customHeight="1" x14ac:dyDescent="0.25">
      <c r="A29" s="4" t="str">
        <f t="shared" si="5"/>
        <v>Московский</v>
      </c>
      <c r="B29" s="12" t="str">
        <f t="shared" si="5"/>
        <v>ГБОУ СОШ №1</v>
      </c>
      <c r="C29" s="6">
        <f t="shared" si="5"/>
        <v>11001</v>
      </c>
      <c r="D29" s="6" t="str">
        <f t="shared" si="5"/>
        <v>СОШ с углуб.</v>
      </c>
      <c r="E29" s="8" t="str">
        <f t="shared" si="5"/>
        <v>3Б</v>
      </c>
      <c r="F29" s="8">
        <f t="shared" si="5"/>
        <v>73</v>
      </c>
      <c r="G29" s="8">
        <f t="shared" si="5"/>
        <v>66</v>
      </c>
      <c r="H29" s="8">
        <f t="shared" si="3"/>
        <v>11001026</v>
      </c>
      <c r="I29" s="9">
        <v>2</v>
      </c>
      <c r="J29" s="9"/>
      <c r="K29" s="10">
        <v>1</v>
      </c>
      <c r="L29" s="10"/>
      <c r="M29" s="9"/>
      <c r="N29" s="9">
        <v>0</v>
      </c>
      <c r="O29" s="10"/>
      <c r="P29" s="10">
        <v>2</v>
      </c>
      <c r="Q29" s="9">
        <v>2</v>
      </c>
      <c r="R29" s="9"/>
      <c r="S29" s="10"/>
      <c r="T29" s="10">
        <v>0</v>
      </c>
      <c r="U29" s="9"/>
      <c r="V29" s="9">
        <v>0</v>
      </c>
      <c r="W29" s="10">
        <v>1</v>
      </c>
      <c r="X29" s="10"/>
      <c r="Y29" s="9">
        <v>1</v>
      </c>
      <c r="Z29" s="9"/>
      <c r="AA29" s="11">
        <f t="shared" si="0"/>
        <v>9</v>
      </c>
    </row>
    <row r="30" spans="1:30" ht="30" customHeight="1" x14ac:dyDescent="0.25">
      <c r="A30" s="4" t="str">
        <f t="shared" si="5"/>
        <v>Московский</v>
      </c>
      <c r="B30" s="12" t="str">
        <f t="shared" si="5"/>
        <v>ГБОУ СОШ №1</v>
      </c>
      <c r="C30" s="6">
        <f t="shared" si="5"/>
        <v>11001</v>
      </c>
      <c r="D30" s="6" t="str">
        <f t="shared" si="5"/>
        <v>СОШ с углуб.</v>
      </c>
      <c r="E30" s="8" t="str">
        <f t="shared" si="5"/>
        <v>3Б</v>
      </c>
      <c r="F30" s="8">
        <f t="shared" si="5"/>
        <v>73</v>
      </c>
      <c r="G30" s="8">
        <f t="shared" si="5"/>
        <v>66</v>
      </c>
      <c r="H30" s="8">
        <f t="shared" si="3"/>
        <v>11001027</v>
      </c>
      <c r="I30" s="9"/>
      <c r="J30" s="9">
        <v>2</v>
      </c>
      <c r="K30" s="10"/>
      <c r="L30" s="10">
        <v>1</v>
      </c>
      <c r="M30" s="9">
        <v>1</v>
      </c>
      <c r="N30" s="9"/>
      <c r="O30" s="10">
        <v>1</v>
      </c>
      <c r="P30" s="10"/>
      <c r="Q30" s="9"/>
      <c r="R30" s="9">
        <v>1</v>
      </c>
      <c r="S30" s="10">
        <v>1</v>
      </c>
      <c r="T30" s="10"/>
      <c r="U30" s="9">
        <v>1</v>
      </c>
      <c r="V30" s="9"/>
      <c r="W30" s="10"/>
      <c r="X30" s="10">
        <v>2</v>
      </c>
      <c r="Y30" s="9">
        <v>1</v>
      </c>
      <c r="Z30" s="9"/>
      <c r="AA30" s="11">
        <f t="shared" si="0"/>
        <v>11</v>
      </c>
    </row>
    <row r="31" spans="1:30" ht="30" customHeight="1" x14ac:dyDescent="0.25">
      <c r="A31" s="4" t="str">
        <f t="shared" si="5"/>
        <v>Московский</v>
      </c>
      <c r="B31" s="12" t="str">
        <f t="shared" si="5"/>
        <v>ГБОУ СОШ №1</v>
      </c>
      <c r="C31" s="6">
        <f t="shared" si="5"/>
        <v>11001</v>
      </c>
      <c r="D31" s="6" t="str">
        <f t="shared" si="5"/>
        <v>СОШ с углуб.</v>
      </c>
      <c r="E31" s="8" t="str">
        <f t="shared" si="5"/>
        <v>3Б</v>
      </c>
      <c r="F31" s="8">
        <f t="shared" si="5"/>
        <v>73</v>
      </c>
      <c r="G31" s="8">
        <f t="shared" si="5"/>
        <v>66</v>
      </c>
      <c r="H31" s="8">
        <f t="shared" si="3"/>
        <v>11001028</v>
      </c>
      <c r="I31" s="9">
        <v>1</v>
      </c>
      <c r="J31" s="9"/>
      <c r="K31" s="10">
        <v>0</v>
      </c>
      <c r="L31" s="10"/>
      <c r="M31" s="9">
        <v>1</v>
      </c>
      <c r="N31" s="9"/>
      <c r="O31" s="10"/>
      <c r="P31" s="10">
        <v>1</v>
      </c>
      <c r="Q31" s="9">
        <v>1</v>
      </c>
      <c r="R31" s="9"/>
      <c r="S31" s="10">
        <v>1</v>
      </c>
      <c r="T31" s="10"/>
      <c r="U31" s="9">
        <v>0</v>
      </c>
      <c r="V31" s="9"/>
      <c r="W31" s="10">
        <v>2</v>
      </c>
      <c r="X31" s="10"/>
      <c r="Y31" s="9">
        <v>1</v>
      </c>
      <c r="Z31" s="9"/>
      <c r="AA31" s="11">
        <f t="shared" si="0"/>
        <v>8</v>
      </c>
    </row>
    <row r="32" spans="1:30" ht="30" customHeight="1" x14ac:dyDescent="0.25">
      <c r="A32" s="4" t="str">
        <f t="shared" si="5"/>
        <v>Московский</v>
      </c>
      <c r="B32" s="12" t="str">
        <f t="shared" si="5"/>
        <v>ГБОУ СОШ №1</v>
      </c>
      <c r="C32" s="6">
        <f t="shared" si="5"/>
        <v>11001</v>
      </c>
      <c r="D32" s="6" t="str">
        <f t="shared" si="5"/>
        <v>СОШ с углуб.</v>
      </c>
      <c r="E32" s="8" t="str">
        <f t="shared" si="5"/>
        <v>3Б</v>
      </c>
      <c r="F32" s="8">
        <f t="shared" si="5"/>
        <v>73</v>
      </c>
      <c r="G32" s="8">
        <f t="shared" si="5"/>
        <v>66</v>
      </c>
      <c r="H32" s="8">
        <f t="shared" si="3"/>
        <v>11001029</v>
      </c>
      <c r="I32" s="9"/>
      <c r="J32" s="9">
        <v>2</v>
      </c>
      <c r="K32" s="10"/>
      <c r="L32" s="10">
        <v>1</v>
      </c>
      <c r="M32" s="9">
        <v>1</v>
      </c>
      <c r="N32" s="9"/>
      <c r="O32" s="10"/>
      <c r="P32" s="10">
        <v>1</v>
      </c>
      <c r="Q32" s="9">
        <v>2</v>
      </c>
      <c r="R32" s="9"/>
      <c r="S32" s="10">
        <v>1</v>
      </c>
      <c r="T32" s="10"/>
      <c r="U32" s="9">
        <v>1</v>
      </c>
      <c r="V32" s="9"/>
      <c r="W32" s="10">
        <v>1</v>
      </c>
      <c r="X32" s="10"/>
      <c r="Y32" s="9">
        <v>1</v>
      </c>
      <c r="Z32" s="9"/>
      <c r="AA32" s="11">
        <f t="shared" si="0"/>
        <v>11</v>
      </c>
    </row>
    <row r="33" spans="1:27" ht="30" customHeight="1" x14ac:dyDescent="0.25">
      <c r="A33" s="4" t="str">
        <f t="shared" si="5"/>
        <v>Московский</v>
      </c>
      <c r="B33" s="12" t="str">
        <f t="shared" si="5"/>
        <v>ГБОУ СОШ №1</v>
      </c>
      <c r="C33" s="6">
        <f t="shared" si="5"/>
        <v>11001</v>
      </c>
      <c r="D33" s="6" t="str">
        <f t="shared" si="5"/>
        <v>СОШ с углуб.</v>
      </c>
      <c r="E33" s="8" t="str">
        <f t="shared" si="5"/>
        <v>3Б</v>
      </c>
      <c r="F33" s="8">
        <f t="shared" si="5"/>
        <v>73</v>
      </c>
      <c r="G33" s="8">
        <f t="shared" si="5"/>
        <v>66</v>
      </c>
      <c r="H33" s="8">
        <f t="shared" si="3"/>
        <v>11001030</v>
      </c>
      <c r="I33" s="9"/>
      <c r="J33" s="9">
        <v>1</v>
      </c>
      <c r="K33" s="10">
        <v>0</v>
      </c>
      <c r="L33" s="10"/>
      <c r="M33" s="9">
        <v>1</v>
      </c>
      <c r="N33" s="9"/>
      <c r="O33" s="10">
        <v>1</v>
      </c>
      <c r="P33" s="10"/>
      <c r="Q33" s="9"/>
      <c r="R33" s="9">
        <v>2</v>
      </c>
      <c r="S33" s="10">
        <v>1</v>
      </c>
      <c r="T33" s="10"/>
      <c r="U33" s="9">
        <v>0</v>
      </c>
      <c r="V33" s="9"/>
      <c r="W33" s="10"/>
      <c r="X33" s="10">
        <v>2</v>
      </c>
      <c r="Y33" s="9">
        <v>1</v>
      </c>
      <c r="Z33" s="9"/>
      <c r="AA33" s="11">
        <f t="shared" si="0"/>
        <v>9</v>
      </c>
    </row>
    <row r="34" spans="1:27" ht="30" customHeight="1" x14ac:dyDescent="0.25">
      <c r="A34" s="4" t="str">
        <f t="shared" si="5"/>
        <v>Московский</v>
      </c>
      <c r="B34" s="12" t="str">
        <f t="shared" si="5"/>
        <v>ГБОУ СОШ №1</v>
      </c>
      <c r="C34" s="6">
        <f t="shared" si="5"/>
        <v>11001</v>
      </c>
      <c r="D34" s="6" t="str">
        <f t="shared" si="5"/>
        <v>СОШ с углуб.</v>
      </c>
      <c r="E34" s="8" t="str">
        <f t="shared" si="5"/>
        <v>3Б</v>
      </c>
      <c r="F34" s="8">
        <f t="shared" si="5"/>
        <v>73</v>
      </c>
      <c r="G34" s="8">
        <f t="shared" si="5"/>
        <v>66</v>
      </c>
      <c r="H34" s="8">
        <f t="shared" si="3"/>
        <v>11001031</v>
      </c>
      <c r="I34" s="9">
        <v>2</v>
      </c>
      <c r="J34" s="9"/>
      <c r="K34" s="10"/>
      <c r="L34" s="10">
        <v>1</v>
      </c>
      <c r="M34" s="9">
        <v>1</v>
      </c>
      <c r="N34" s="9"/>
      <c r="O34" s="10">
        <v>2</v>
      </c>
      <c r="P34" s="10"/>
      <c r="Q34" s="9"/>
      <c r="R34" s="9">
        <v>2</v>
      </c>
      <c r="S34" s="10">
        <v>1</v>
      </c>
      <c r="T34" s="10"/>
      <c r="U34" s="9">
        <v>1</v>
      </c>
      <c r="V34" s="9"/>
      <c r="W34" s="10">
        <v>1</v>
      </c>
      <c r="X34" s="10"/>
      <c r="Y34" s="9">
        <v>1</v>
      </c>
      <c r="Z34" s="9"/>
      <c r="AA34" s="11">
        <f t="shared" si="0"/>
        <v>12</v>
      </c>
    </row>
    <row r="35" spans="1:27" ht="30" customHeight="1" x14ac:dyDescent="0.25">
      <c r="A35" s="4" t="str">
        <f t="shared" si="5"/>
        <v>Московский</v>
      </c>
      <c r="B35" s="12" t="str">
        <f t="shared" si="5"/>
        <v>ГБОУ СОШ №1</v>
      </c>
      <c r="C35" s="6">
        <f t="shared" si="5"/>
        <v>11001</v>
      </c>
      <c r="D35" s="6" t="str">
        <f t="shared" si="5"/>
        <v>СОШ с углуб.</v>
      </c>
      <c r="E35" s="8" t="str">
        <f t="shared" si="5"/>
        <v>3Б</v>
      </c>
      <c r="F35" s="8">
        <f t="shared" si="5"/>
        <v>73</v>
      </c>
      <c r="G35" s="8">
        <f t="shared" si="5"/>
        <v>66</v>
      </c>
      <c r="H35" s="8">
        <f t="shared" si="3"/>
        <v>11001032</v>
      </c>
      <c r="I35" s="9">
        <v>2</v>
      </c>
      <c r="J35" s="9"/>
      <c r="K35" s="10">
        <v>0</v>
      </c>
      <c r="L35" s="10"/>
      <c r="M35" s="9">
        <v>1</v>
      </c>
      <c r="N35" s="9"/>
      <c r="O35" s="10"/>
      <c r="P35" s="10">
        <v>2</v>
      </c>
      <c r="Q35" s="9">
        <v>2</v>
      </c>
      <c r="R35" s="9"/>
      <c r="S35" s="10">
        <v>1</v>
      </c>
      <c r="T35" s="10"/>
      <c r="U35" s="9"/>
      <c r="V35" s="9">
        <v>0</v>
      </c>
      <c r="W35" s="10">
        <v>2</v>
      </c>
      <c r="X35" s="10"/>
      <c r="Y35" s="9"/>
      <c r="Z35" s="9">
        <v>1</v>
      </c>
      <c r="AA35" s="11">
        <f t="shared" si="0"/>
        <v>11</v>
      </c>
    </row>
    <row r="36" spans="1:27" ht="30" customHeight="1" x14ac:dyDescent="0.25">
      <c r="A36" s="4" t="str">
        <f t="shared" si="5"/>
        <v>Московский</v>
      </c>
      <c r="B36" s="12" t="str">
        <f t="shared" si="5"/>
        <v>ГБОУ СОШ №1</v>
      </c>
      <c r="C36" s="6">
        <f t="shared" si="5"/>
        <v>11001</v>
      </c>
      <c r="D36" s="6" t="str">
        <f t="shared" si="5"/>
        <v>СОШ с углуб.</v>
      </c>
      <c r="E36" s="8" t="str">
        <f t="shared" si="5"/>
        <v>3Б</v>
      </c>
      <c r="F36" s="8">
        <f t="shared" si="5"/>
        <v>73</v>
      </c>
      <c r="G36" s="8">
        <f t="shared" si="5"/>
        <v>66</v>
      </c>
      <c r="H36" s="8">
        <f t="shared" si="3"/>
        <v>11001033</v>
      </c>
      <c r="I36" s="9">
        <v>2</v>
      </c>
      <c r="J36" s="9"/>
      <c r="K36" s="10">
        <v>1</v>
      </c>
      <c r="L36" s="10"/>
      <c r="M36" s="9">
        <v>1</v>
      </c>
      <c r="N36" s="9"/>
      <c r="O36" s="10">
        <v>1</v>
      </c>
      <c r="P36" s="10"/>
      <c r="Q36" s="9"/>
      <c r="R36" s="9">
        <v>2</v>
      </c>
      <c r="S36" s="10"/>
      <c r="T36" s="10">
        <v>0</v>
      </c>
      <c r="U36" s="9">
        <v>1</v>
      </c>
      <c r="V36" s="9"/>
      <c r="W36" s="10">
        <v>1</v>
      </c>
      <c r="X36" s="10"/>
      <c r="Y36" s="9">
        <v>0</v>
      </c>
      <c r="Z36" s="9"/>
      <c r="AA36" s="11">
        <f t="shared" si="0"/>
        <v>9</v>
      </c>
    </row>
    <row r="37" spans="1:27" ht="30" customHeight="1" x14ac:dyDescent="0.25">
      <c r="A37" s="4" t="str">
        <f t="shared" si="5"/>
        <v>Московский</v>
      </c>
      <c r="B37" s="12" t="str">
        <f t="shared" si="5"/>
        <v>ГБОУ СОШ №1</v>
      </c>
      <c r="C37" s="6">
        <f t="shared" si="5"/>
        <v>11001</v>
      </c>
      <c r="D37" s="6" t="str">
        <f t="shared" si="5"/>
        <v>СОШ с углуб.</v>
      </c>
      <c r="E37" s="8" t="str">
        <f t="shared" si="5"/>
        <v>3Б</v>
      </c>
      <c r="F37" s="8">
        <f t="shared" si="5"/>
        <v>73</v>
      </c>
      <c r="G37" s="8">
        <f t="shared" si="5"/>
        <v>66</v>
      </c>
      <c r="H37" s="8">
        <f t="shared" si="3"/>
        <v>11001034</v>
      </c>
      <c r="I37" s="9">
        <v>2</v>
      </c>
      <c r="J37" s="9"/>
      <c r="K37" s="10"/>
      <c r="L37" s="10">
        <v>1</v>
      </c>
      <c r="M37" s="9">
        <v>1</v>
      </c>
      <c r="N37" s="9"/>
      <c r="O37" s="10"/>
      <c r="P37" s="10">
        <v>1</v>
      </c>
      <c r="Q37" s="9">
        <v>1</v>
      </c>
      <c r="R37" s="9"/>
      <c r="S37" s="10">
        <v>1</v>
      </c>
      <c r="T37" s="10"/>
      <c r="U37" s="9"/>
      <c r="V37" s="9">
        <v>1</v>
      </c>
      <c r="W37" s="10"/>
      <c r="X37" s="10">
        <v>0</v>
      </c>
      <c r="Y37" s="9">
        <v>1</v>
      </c>
      <c r="Z37" s="9"/>
      <c r="AA37" s="11">
        <f t="shared" si="0"/>
        <v>9</v>
      </c>
    </row>
    <row r="38" spans="1:27" ht="30" customHeight="1" x14ac:dyDescent="0.25">
      <c r="A38" s="4" t="str">
        <f t="shared" ref="A38:G53" si="6">A37</f>
        <v>Московский</v>
      </c>
      <c r="B38" s="12" t="str">
        <f t="shared" si="6"/>
        <v>ГБОУ СОШ №1</v>
      </c>
      <c r="C38" s="6">
        <f t="shared" si="6"/>
        <v>11001</v>
      </c>
      <c r="D38" s="6" t="str">
        <f t="shared" si="6"/>
        <v>СОШ с углуб.</v>
      </c>
      <c r="E38" s="8" t="str">
        <f t="shared" si="6"/>
        <v>3Б</v>
      </c>
      <c r="F38" s="8">
        <f t="shared" si="6"/>
        <v>73</v>
      </c>
      <c r="G38" s="8">
        <f t="shared" si="6"/>
        <v>66</v>
      </c>
      <c r="H38" s="8">
        <f t="shared" si="3"/>
        <v>11001035</v>
      </c>
      <c r="I38" s="9">
        <v>2</v>
      </c>
      <c r="J38" s="9"/>
      <c r="K38" s="10">
        <v>1</v>
      </c>
      <c r="L38" s="10"/>
      <c r="M38" s="9"/>
      <c r="N38" s="9">
        <v>0</v>
      </c>
      <c r="O38" s="10">
        <v>1</v>
      </c>
      <c r="P38" s="10"/>
      <c r="Q38" s="9"/>
      <c r="R38" s="9">
        <v>0</v>
      </c>
      <c r="S38" s="10">
        <v>1</v>
      </c>
      <c r="T38" s="10"/>
      <c r="U38" s="9"/>
      <c r="V38" s="9">
        <v>0</v>
      </c>
      <c r="W38" s="10"/>
      <c r="X38" s="10">
        <v>0</v>
      </c>
      <c r="Y38" s="9">
        <v>1</v>
      </c>
      <c r="Z38" s="9"/>
      <c r="AA38" s="11">
        <f t="shared" si="0"/>
        <v>6</v>
      </c>
    </row>
    <row r="39" spans="1:27" ht="30" customHeight="1" x14ac:dyDescent="0.25">
      <c r="A39" s="4" t="str">
        <f t="shared" si="6"/>
        <v>Московский</v>
      </c>
      <c r="B39" s="12" t="str">
        <f t="shared" si="6"/>
        <v>ГБОУ СОШ №1</v>
      </c>
      <c r="C39" s="6">
        <f t="shared" si="6"/>
        <v>11001</v>
      </c>
      <c r="D39" s="6" t="str">
        <f t="shared" si="6"/>
        <v>СОШ с углуб.</v>
      </c>
      <c r="E39" s="8" t="str">
        <f t="shared" si="6"/>
        <v>3Б</v>
      </c>
      <c r="F39" s="8">
        <f t="shared" si="6"/>
        <v>73</v>
      </c>
      <c r="G39" s="8">
        <f t="shared" si="6"/>
        <v>66</v>
      </c>
      <c r="H39" s="8">
        <f t="shared" si="3"/>
        <v>11001036</v>
      </c>
      <c r="I39" s="9"/>
      <c r="J39" s="9">
        <v>2</v>
      </c>
      <c r="K39" s="10">
        <v>1</v>
      </c>
      <c r="L39" s="10"/>
      <c r="M39" s="9">
        <v>1</v>
      </c>
      <c r="N39" s="9"/>
      <c r="O39" s="10">
        <v>2</v>
      </c>
      <c r="P39" s="10"/>
      <c r="Q39" s="9"/>
      <c r="R39" s="9">
        <v>1</v>
      </c>
      <c r="S39" s="10">
        <v>1</v>
      </c>
      <c r="T39" s="10"/>
      <c r="U39" s="9"/>
      <c r="V39" s="9">
        <v>1</v>
      </c>
      <c r="W39" s="10">
        <v>1</v>
      </c>
      <c r="X39" s="10"/>
      <c r="Y39" s="9">
        <v>1</v>
      </c>
      <c r="Z39" s="9"/>
      <c r="AA39" s="11">
        <f t="shared" si="0"/>
        <v>11</v>
      </c>
    </row>
    <row r="40" spans="1:27" ht="30" customHeight="1" x14ac:dyDescent="0.25">
      <c r="A40" s="4" t="str">
        <f t="shared" si="6"/>
        <v>Московский</v>
      </c>
      <c r="B40" s="12" t="str">
        <f t="shared" si="6"/>
        <v>ГБОУ СОШ №1</v>
      </c>
      <c r="C40" s="6">
        <f t="shared" si="6"/>
        <v>11001</v>
      </c>
      <c r="D40" s="6" t="str">
        <f t="shared" si="6"/>
        <v>СОШ с углуб.</v>
      </c>
      <c r="E40" s="8" t="str">
        <f t="shared" si="6"/>
        <v>3Б</v>
      </c>
      <c r="F40" s="8">
        <f t="shared" si="6"/>
        <v>73</v>
      </c>
      <c r="G40" s="8">
        <f t="shared" si="6"/>
        <v>66</v>
      </c>
      <c r="H40" s="8">
        <f t="shared" si="3"/>
        <v>11001037</v>
      </c>
      <c r="I40" s="9"/>
      <c r="J40" s="9">
        <v>2</v>
      </c>
      <c r="K40" s="10"/>
      <c r="L40" s="10">
        <v>1</v>
      </c>
      <c r="M40" s="9">
        <v>1</v>
      </c>
      <c r="N40" s="9"/>
      <c r="O40" s="10">
        <v>2</v>
      </c>
      <c r="P40" s="10"/>
      <c r="Q40" s="9">
        <v>2</v>
      </c>
      <c r="R40" s="9"/>
      <c r="S40" s="10">
        <v>1</v>
      </c>
      <c r="T40" s="10"/>
      <c r="U40" s="9">
        <v>0</v>
      </c>
      <c r="V40" s="9"/>
      <c r="W40" s="10">
        <v>2</v>
      </c>
      <c r="X40" s="10"/>
      <c r="Y40" s="9">
        <v>1</v>
      </c>
      <c r="Z40" s="9"/>
      <c r="AA40" s="11">
        <f t="shared" si="0"/>
        <v>12</v>
      </c>
    </row>
    <row r="41" spans="1:27" ht="30" customHeight="1" x14ac:dyDescent="0.25">
      <c r="A41" s="4" t="str">
        <f t="shared" si="6"/>
        <v>Московский</v>
      </c>
      <c r="B41" s="12" t="str">
        <f t="shared" si="6"/>
        <v>ГБОУ СОШ №1</v>
      </c>
      <c r="C41" s="6">
        <f t="shared" si="6"/>
        <v>11001</v>
      </c>
      <c r="D41" s="6" t="str">
        <f t="shared" si="6"/>
        <v>СОШ с углуб.</v>
      </c>
      <c r="E41" s="8" t="str">
        <f t="shared" si="6"/>
        <v>3Б</v>
      </c>
      <c r="F41" s="8">
        <f t="shared" si="6"/>
        <v>73</v>
      </c>
      <c r="G41" s="8">
        <f t="shared" si="6"/>
        <v>66</v>
      </c>
      <c r="H41" s="8">
        <f t="shared" si="3"/>
        <v>11001038</v>
      </c>
      <c r="I41" s="9">
        <v>2</v>
      </c>
      <c r="J41" s="9"/>
      <c r="K41" s="10">
        <v>0</v>
      </c>
      <c r="L41" s="10"/>
      <c r="M41" s="9"/>
      <c r="N41" s="9">
        <v>1</v>
      </c>
      <c r="O41" s="10"/>
      <c r="P41" s="10">
        <v>2</v>
      </c>
      <c r="Q41" s="9"/>
      <c r="R41" s="9">
        <v>1</v>
      </c>
      <c r="S41" s="10">
        <v>0</v>
      </c>
      <c r="T41" s="10"/>
      <c r="U41" s="9">
        <v>0</v>
      </c>
      <c r="V41" s="9"/>
      <c r="W41" s="10">
        <v>2</v>
      </c>
      <c r="X41" s="10"/>
      <c r="Y41" s="9">
        <v>1</v>
      </c>
      <c r="Z41" s="9"/>
      <c r="AA41" s="11">
        <f t="shared" si="0"/>
        <v>9</v>
      </c>
    </row>
    <row r="42" spans="1:27" ht="30" customHeight="1" x14ac:dyDescent="0.25">
      <c r="A42" s="4" t="str">
        <f t="shared" si="6"/>
        <v>Московский</v>
      </c>
      <c r="B42" s="12" t="str">
        <f t="shared" si="6"/>
        <v>ГБОУ СОШ №1</v>
      </c>
      <c r="C42" s="6">
        <f t="shared" si="6"/>
        <v>11001</v>
      </c>
      <c r="D42" s="6" t="str">
        <f t="shared" si="6"/>
        <v>СОШ с углуб.</v>
      </c>
      <c r="E42" s="8" t="str">
        <f t="shared" si="6"/>
        <v>3Б</v>
      </c>
      <c r="F42" s="8">
        <f t="shared" si="6"/>
        <v>73</v>
      </c>
      <c r="G42" s="8">
        <f t="shared" si="6"/>
        <v>66</v>
      </c>
      <c r="H42" s="8">
        <f t="shared" si="3"/>
        <v>11001039</v>
      </c>
      <c r="I42" s="9">
        <v>2</v>
      </c>
      <c r="J42" s="9"/>
      <c r="K42" s="10">
        <v>1</v>
      </c>
      <c r="L42" s="10"/>
      <c r="M42" s="9">
        <v>1</v>
      </c>
      <c r="N42" s="9"/>
      <c r="O42" s="10">
        <v>2</v>
      </c>
      <c r="P42" s="10"/>
      <c r="Q42" s="9">
        <v>2</v>
      </c>
      <c r="R42" s="9"/>
      <c r="S42" s="10">
        <v>0</v>
      </c>
      <c r="T42" s="10"/>
      <c r="U42" s="9"/>
      <c r="V42" s="9">
        <v>0</v>
      </c>
      <c r="W42" s="10">
        <v>1</v>
      </c>
      <c r="X42" s="10"/>
      <c r="Y42" s="9">
        <v>1</v>
      </c>
      <c r="Z42" s="9"/>
      <c r="AA42" s="11">
        <f t="shared" si="0"/>
        <v>10</v>
      </c>
    </row>
    <row r="43" spans="1:27" ht="30" customHeight="1" x14ac:dyDescent="0.25">
      <c r="A43" s="4" t="str">
        <f t="shared" si="6"/>
        <v>Московский</v>
      </c>
      <c r="B43" s="12" t="str">
        <f t="shared" si="6"/>
        <v>ГБОУ СОШ №1</v>
      </c>
      <c r="C43" s="6">
        <f t="shared" si="6"/>
        <v>11001</v>
      </c>
      <c r="D43" s="6" t="str">
        <f t="shared" si="6"/>
        <v>СОШ с углуб.</v>
      </c>
      <c r="E43" s="8" t="str">
        <f t="shared" si="6"/>
        <v>3Б</v>
      </c>
      <c r="F43" s="8">
        <f t="shared" si="6"/>
        <v>73</v>
      </c>
      <c r="G43" s="8">
        <f t="shared" si="6"/>
        <v>66</v>
      </c>
      <c r="H43" s="8">
        <f t="shared" si="3"/>
        <v>11001040</v>
      </c>
      <c r="I43" s="9">
        <v>2</v>
      </c>
      <c r="J43" s="9"/>
      <c r="K43" s="10">
        <v>1</v>
      </c>
      <c r="L43" s="10"/>
      <c r="M43" s="9">
        <v>0</v>
      </c>
      <c r="N43" s="9"/>
      <c r="O43" s="10"/>
      <c r="P43" s="10">
        <v>2</v>
      </c>
      <c r="Q43" s="9"/>
      <c r="R43" s="9">
        <v>1</v>
      </c>
      <c r="S43" s="10">
        <v>0</v>
      </c>
      <c r="T43" s="10"/>
      <c r="U43" s="9">
        <v>0</v>
      </c>
      <c r="V43" s="9"/>
      <c r="W43" s="10"/>
      <c r="X43" s="10">
        <v>1</v>
      </c>
      <c r="Y43" s="9">
        <v>0</v>
      </c>
      <c r="Z43" s="9"/>
      <c r="AA43" s="11">
        <f t="shared" si="0"/>
        <v>7</v>
      </c>
    </row>
    <row r="44" spans="1:27" ht="30" customHeight="1" x14ac:dyDescent="0.25">
      <c r="A44" s="4" t="str">
        <f t="shared" si="6"/>
        <v>Московский</v>
      </c>
      <c r="B44" s="12" t="str">
        <f t="shared" si="6"/>
        <v>ГБОУ СОШ №1</v>
      </c>
      <c r="C44" s="6">
        <f t="shared" si="6"/>
        <v>11001</v>
      </c>
      <c r="D44" s="6" t="str">
        <f t="shared" si="6"/>
        <v>СОШ с углуб.</v>
      </c>
      <c r="E44" s="8" t="str">
        <f t="shared" si="6"/>
        <v>3Б</v>
      </c>
      <c r="F44" s="8">
        <f t="shared" si="6"/>
        <v>73</v>
      </c>
      <c r="G44" s="8">
        <f t="shared" si="6"/>
        <v>66</v>
      </c>
      <c r="H44" s="8">
        <f t="shared" si="3"/>
        <v>11001041</v>
      </c>
      <c r="I44" s="9">
        <v>2</v>
      </c>
      <c r="J44" s="9"/>
      <c r="K44" s="10">
        <v>1</v>
      </c>
      <c r="L44" s="10"/>
      <c r="M44" s="9">
        <v>1</v>
      </c>
      <c r="N44" s="9"/>
      <c r="O44" s="10"/>
      <c r="P44" s="10">
        <v>1</v>
      </c>
      <c r="Q44" s="9">
        <v>2</v>
      </c>
      <c r="R44" s="9"/>
      <c r="S44" s="10">
        <v>0</v>
      </c>
      <c r="T44" s="10"/>
      <c r="U44" s="9"/>
      <c r="V44" s="9">
        <v>0</v>
      </c>
      <c r="W44" s="10"/>
      <c r="X44" s="10">
        <v>1</v>
      </c>
      <c r="Y44" s="9">
        <v>1</v>
      </c>
      <c r="Z44" s="9"/>
      <c r="AA44" s="11">
        <f t="shared" si="0"/>
        <v>9</v>
      </c>
    </row>
    <row r="45" spans="1:27" ht="30" customHeight="1" x14ac:dyDescent="0.25">
      <c r="A45" s="4" t="str">
        <f t="shared" si="6"/>
        <v>Московский</v>
      </c>
      <c r="B45" s="12" t="str">
        <f t="shared" si="6"/>
        <v>ГБОУ СОШ №1</v>
      </c>
      <c r="C45" s="6">
        <f t="shared" si="6"/>
        <v>11001</v>
      </c>
      <c r="D45" s="6" t="str">
        <f t="shared" si="6"/>
        <v>СОШ с углуб.</v>
      </c>
      <c r="E45" s="8" t="str">
        <f t="shared" si="6"/>
        <v>3Б</v>
      </c>
      <c r="F45" s="8">
        <f t="shared" si="6"/>
        <v>73</v>
      </c>
      <c r="G45" s="8">
        <f t="shared" si="6"/>
        <v>66</v>
      </c>
      <c r="H45" s="8">
        <f t="shared" si="3"/>
        <v>11001042</v>
      </c>
      <c r="I45" s="9">
        <v>2</v>
      </c>
      <c r="J45" s="9"/>
      <c r="K45" s="10">
        <v>1</v>
      </c>
      <c r="L45" s="10"/>
      <c r="M45" s="9">
        <v>1</v>
      </c>
      <c r="N45" s="9"/>
      <c r="O45" s="10">
        <v>2</v>
      </c>
      <c r="P45" s="10"/>
      <c r="Q45" s="9">
        <v>2</v>
      </c>
      <c r="R45" s="9"/>
      <c r="S45" s="10">
        <v>0</v>
      </c>
      <c r="T45" s="10"/>
      <c r="U45" s="9"/>
      <c r="V45" s="9">
        <v>0</v>
      </c>
      <c r="W45" s="10">
        <v>1</v>
      </c>
      <c r="X45" s="10"/>
      <c r="Y45" s="9"/>
      <c r="Z45" s="9">
        <v>1</v>
      </c>
      <c r="AA45" s="11">
        <f t="shared" si="0"/>
        <v>10</v>
      </c>
    </row>
    <row r="46" spans="1:27" ht="30" customHeight="1" x14ac:dyDescent="0.25">
      <c r="A46" s="4" t="str">
        <f t="shared" si="6"/>
        <v>Московский</v>
      </c>
      <c r="B46" s="12" t="str">
        <f t="shared" si="6"/>
        <v>ГБОУ СОШ №1</v>
      </c>
      <c r="C46" s="6">
        <f t="shared" si="6"/>
        <v>11001</v>
      </c>
      <c r="D46" s="6" t="str">
        <f t="shared" si="6"/>
        <v>СОШ с углуб.</v>
      </c>
      <c r="E46" s="8" t="str">
        <f t="shared" si="6"/>
        <v>3Б</v>
      </c>
      <c r="F46" s="8">
        <f t="shared" si="6"/>
        <v>73</v>
      </c>
      <c r="G46" s="8">
        <f t="shared" si="6"/>
        <v>66</v>
      </c>
      <c r="H46" s="8">
        <f t="shared" si="3"/>
        <v>11001043</v>
      </c>
      <c r="I46" s="9">
        <v>2</v>
      </c>
      <c r="J46" s="9"/>
      <c r="K46" s="10"/>
      <c r="L46" s="10">
        <v>1</v>
      </c>
      <c r="M46" s="9">
        <v>1</v>
      </c>
      <c r="N46" s="9"/>
      <c r="O46" s="10">
        <v>2</v>
      </c>
      <c r="P46" s="10"/>
      <c r="Q46" s="9">
        <v>1</v>
      </c>
      <c r="R46" s="9"/>
      <c r="S46" s="10">
        <v>1</v>
      </c>
      <c r="T46" s="10"/>
      <c r="U46" s="9"/>
      <c r="V46" s="9">
        <v>1</v>
      </c>
      <c r="W46" s="10">
        <v>1</v>
      </c>
      <c r="X46" s="10"/>
      <c r="Y46" s="9">
        <v>1</v>
      </c>
      <c r="Z46" s="9"/>
      <c r="AA46" s="11">
        <f t="shared" si="0"/>
        <v>11</v>
      </c>
    </row>
    <row r="47" spans="1:27" ht="30" customHeight="1" x14ac:dyDescent="0.25">
      <c r="A47" s="4" t="str">
        <f t="shared" si="6"/>
        <v>Московский</v>
      </c>
      <c r="B47" s="12" t="str">
        <f t="shared" si="6"/>
        <v>ГБОУ СОШ №1</v>
      </c>
      <c r="C47" s="6">
        <f t="shared" si="6"/>
        <v>11001</v>
      </c>
      <c r="D47" s="6" t="str">
        <f t="shared" si="6"/>
        <v>СОШ с углуб.</v>
      </c>
      <c r="E47" s="8" t="str">
        <f t="shared" si="6"/>
        <v>3Б</v>
      </c>
      <c r="F47" s="8">
        <f t="shared" si="6"/>
        <v>73</v>
      </c>
      <c r="G47" s="8">
        <f t="shared" si="6"/>
        <v>66</v>
      </c>
      <c r="H47" s="8">
        <f t="shared" si="3"/>
        <v>11001044</v>
      </c>
      <c r="I47" s="9">
        <v>2</v>
      </c>
      <c r="J47" s="9"/>
      <c r="K47" s="10">
        <v>0</v>
      </c>
      <c r="L47" s="10"/>
      <c r="M47" s="9">
        <v>1</v>
      </c>
      <c r="N47" s="9"/>
      <c r="O47" s="10">
        <v>2</v>
      </c>
      <c r="P47" s="10"/>
      <c r="Q47" s="9">
        <v>1</v>
      </c>
      <c r="R47" s="9"/>
      <c r="S47" s="10">
        <v>1</v>
      </c>
      <c r="T47" s="10"/>
      <c r="U47" s="9">
        <v>0</v>
      </c>
      <c r="V47" s="9"/>
      <c r="W47" s="10">
        <v>2</v>
      </c>
      <c r="X47" s="10"/>
      <c r="Y47" s="9">
        <v>1</v>
      </c>
      <c r="Z47" s="9"/>
      <c r="AA47" s="11">
        <f t="shared" si="0"/>
        <v>10</v>
      </c>
    </row>
    <row r="48" spans="1:27" ht="30" customHeight="1" x14ac:dyDescent="0.25">
      <c r="A48" s="4" t="str">
        <f t="shared" si="6"/>
        <v>Московский</v>
      </c>
      <c r="B48" s="12" t="str">
        <f t="shared" si="6"/>
        <v>ГБОУ СОШ №1</v>
      </c>
      <c r="C48" s="6">
        <f t="shared" si="6"/>
        <v>11001</v>
      </c>
      <c r="D48" s="6" t="str">
        <f t="shared" si="6"/>
        <v>СОШ с углуб.</v>
      </c>
      <c r="E48" s="8" t="str">
        <f t="shared" si="6"/>
        <v>3Б</v>
      </c>
      <c r="F48" s="8">
        <f t="shared" si="6"/>
        <v>73</v>
      </c>
      <c r="G48" s="8">
        <f t="shared" si="6"/>
        <v>66</v>
      </c>
      <c r="H48" s="8">
        <f t="shared" si="3"/>
        <v>11001045</v>
      </c>
      <c r="I48" s="9">
        <v>0</v>
      </c>
      <c r="J48" s="9"/>
      <c r="K48" s="10">
        <v>1</v>
      </c>
      <c r="L48" s="10"/>
      <c r="M48" s="9">
        <v>1</v>
      </c>
      <c r="N48" s="9"/>
      <c r="O48" s="10">
        <v>2</v>
      </c>
      <c r="P48" s="10"/>
      <c r="Q48" s="9">
        <v>2</v>
      </c>
      <c r="R48" s="9"/>
      <c r="S48" s="10"/>
      <c r="T48" s="10">
        <v>1</v>
      </c>
      <c r="U48" s="9">
        <v>0</v>
      </c>
      <c r="V48" s="9"/>
      <c r="W48" s="10"/>
      <c r="X48" s="10">
        <v>2</v>
      </c>
      <c r="Y48" s="9">
        <v>0</v>
      </c>
      <c r="Z48" s="9"/>
      <c r="AA48" s="11">
        <f t="shared" si="0"/>
        <v>9</v>
      </c>
    </row>
    <row r="49" spans="1:27" ht="30" customHeight="1" x14ac:dyDescent="0.25">
      <c r="A49" s="4" t="str">
        <f t="shared" si="6"/>
        <v>Московский</v>
      </c>
      <c r="B49" s="12" t="str">
        <f t="shared" si="6"/>
        <v>ГБОУ СОШ №1</v>
      </c>
      <c r="C49" s="6">
        <f t="shared" si="6"/>
        <v>11001</v>
      </c>
      <c r="D49" s="6" t="str">
        <f t="shared" si="6"/>
        <v>СОШ с углуб.</v>
      </c>
      <c r="E49" s="8" t="str">
        <f t="shared" si="6"/>
        <v>3Б</v>
      </c>
      <c r="F49" s="8">
        <f t="shared" si="6"/>
        <v>73</v>
      </c>
      <c r="G49" s="8">
        <f t="shared" si="6"/>
        <v>66</v>
      </c>
      <c r="H49" s="8">
        <f t="shared" si="3"/>
        <v>11001046</v>
      </c>
      <c r="I49" s="9">
        <v>2</v>
      </c>
      <c r="J49" s="9"/>
      <c r="K49" s="10">
        <v>0</v>
      </c>
      <c r="L49" s="10"/>
      <c r="M49" s="9"/>
      <c r="N49" s="9">
        <v>0</v>
      </c>
      <c r="O49" s="10">
        <v>2</v>
      </c>
      <c r="P49" s="10"/>
      <c r="Q49" s="9"/>
      <c r="R49" s="9">
        <v>2</v>
      </c>
      <c r="S49" s="10">
        <v>1</v>
      </c>
      <c r="T49" s="10"/>
      <c r="U49" s="9"/>
      <c r="V49" s="9">
        <v>1</v>
      </c>
      <c r="W49" s="10">
        <v>1</v>
      </c>
      <c r="X49" s="10"/>
      <c r="Y49" s="9">
        <v>0</v>
      </c>
      <c r="Z49" s="9"/>
      <c r="AA49" s="11">
        <f t="shared" si="0"/>
        <v>9</v>
      </c>
    </row>
    <row r="50" spans="1:27" ht="30" customHeight="1" x14ac:dyDescent="0.25">
      <c r="A50" s="4" t="str">
        <f t="shared" si="6"/>
        <v>Московский</v>
      </c>
      <c r="B50" s="12" t="str">
        <f t="shared" si="6"/>
        <v>ГБОУ СОШ №1</v>
      </c>
      <c r="C50" s="6">
        <f t="shared" si="6"/>
        <v>11001</v>
      </c>
      <c r="D50" s="6" t="str">
        <f t="shared" si="6"/>
        <v>СОШ с углуб.</v>
      </c>
      <c r="E50" s="13" t="s">
        <v>21</v>
      </c>
      <c r="F50" s="8">
        <f t="shared" si="6"/>
        <v>73</v>
      </c>
      <c r="G50" s="8">
        <f t="shared" si="6"/>
        <v>66</v>
      </c>
      <c r="H50" s="8">
        <f t="shared" si="3"/>
        <v>11001047</v>
      </c>
      <c r="I50" s="9"/>
      <c r="J50" s="9">
        <v>2</v>
      </c>
      <c r="K50" s="10"/>
      <c r="L50" s="10">
        <v>1</v>
      </c>
      <c r="M50" s="9">
        <v>1</v>
      </c>
      <c r="N50" s="9"/>
      <c r="O50" s="10">
        <v>2</v>
      </c>
      <c r="P50" s="10"/>
      <c r="Q50" s="9">
        <v>1</v>
      </c>
      <c r="R50" s="9"/>
      <c r="S50" s="10">
        <v>1</v>
      </c>
      <c r="T50" s="10"/>
      <c r="U50" s="9"/>
      <c r="V50" s="9">
        <v>0</v>
      </c>
      <c r="W50" s="10">
        <v>2</v>
      </c>
      <c r="X50" s="10"/>
      <c r="Y50" s="9">
        <v>1</v>
      </c>
      <c r="Z50" s="9"/>
      <c r="AA50" s="11">
        <f t="shared" si="0"/>
        <v>11</v>
      </c>
    </row>
    <row r="51" spans="1:27" ht="30" customHeight="1" x14ac:dyDescent="0.25">
      <c r="A51" s="4" t="str">
        <f t="shared" si="6"/>
        <v>Московский</v>
      </c>
      <c r="B51" s="12" t="str">
        <f t="shared" si="6"/>
        <v>ГБОУ СОШ №1</v>
      </c>
      <c r="C51" s="6">
        <f t="shared" si="6"/>
        <v>11001</v>
      </c>
      <c r="D51" s="6" t="str">
        <f t="shared" si="6"/>
        <v>СОШ с углуб.</v>
      </c>
      <c r="E51" s="8" t="str">
        <f t="shared" si="6"/>
        <v>3В</v>
      </c>
      <c r="F51" s="8">
        <f t="shared" si="6"/>
        <v>73</v>
      </c>
      <c r="G51" s="8">
        <f t="shared" si="6"/>
        <v>66</v>
      </c>
      <c r="H51" s="8">
        <f t="shared" si="3"/>
        <v>11001048</v>
      </c>
      <c r="I51" s="9"/>
      <c r="J51" s="9">
        <v>2</v>
      </c>
      <c r="K51" s="10"/>
      <c r="L51" s="10">
        <v>1</v>
      </c>
      <c r="M51" s="9">
        <v>1</v>
      </c>
      <c r="N51" s="9"/>
      <c r="O51" s="10">
        <v>2</v>
      </c>
      <c r="P51" s="10"/>
      <c r="Q51" s="9">
        <v>1</v>
      </c>
      <c r="R51" s="9"/>
      <c r="S51" s="10">
        <v>1</v>
      </c>
      <c r="T51" s="10"/>
      <c r="U51" s="9"/>
      <c r="V51" s="9">
        <v>0</v>
      </c>
      <c r="W51" s="10"/>
      <c r="X51" s="10">
        <v>2</v>
      </c>
      <c r="Y51" s="9">
        <v>0</v>
      </c>
      <c r="Z51" s="9"/>
      <c r="AA51" s="11">
        <f t="shared" si="0"/>
        <v>10</v>
      </c>
    </row>
    <row r="52" spans="1:27" ht="30" customHeight="1" x14ac:dyDescent="0.25">
      <c r="A52" s="4" t="str">
        <f t="shared" si="6"/>
        <v>Московский</v>
      </c>
      <c r="B52" s="12" t="str">
        <f t="shared" si="6"/>
        <v>ГБОУ СОШ №1</v>
      </c>
      <c r="C52" s="6">
        <f t="shared" si="6"/>
        <v>11001</v>
      </c>
      <c r="D52" s="6" t="str">
        <f t="shared" si="6"/>
        <v>СОШ с углуб.</v>
      </c>
      <c r="E52" s="8" t="str">
        <f t="shared" si="6"/>
        <v>3В</v>
      </c>
      <c r="F52" s="8">
        <f t="shared" si="6"/>
        <v>73</v>
      </c>
      <c r="G52" s="8">
        <f t="shared" si="6"/>
        <v>66</v>
      </c>
      <c r="H52" s="8">
        <f t="shared" si="3"/>
        <v>11001049</v>
      </c>
      <c r="I52" s="9"/>
      <c r="J52" s="9">
        <v>2</v>
      </c>
      <c r="K52" s="10">
        <v>1</v>
      </c>
      <c r="L52" s="10"/>
      <c r="M52" s="9">
        <v>1</v>
      </c>
      <c r="N52" s="9"/>
      <c r="O52" s="10"/>
      <c r="P52" s="10">
        <v>2</v>
      </c>
      <c r="Q52" s="9"/>
      <c r="R52" s="9">
        <v>2</v>
      </c>
      <c r="S52" s="10">
        <v>0</v>
      </c>
      <c r="T52" s="10"/>
      <c r="U52" s="9"/>
      <c r="V52" s="9">
        <v>0</v>
      </c>
      <c r="W52" s="10">
        <v>1</v>
      </c>
      <c r="X52" s="10"/>
      <c r="Y52" s="9">
        <v>1</v>
      </c>
      <c r="Z52" s="9"/>
      <c r="AA52" s="11">
        <f t="shared" si="0"/>
        <v>10</v>
      </c>
    </row>
    <row r="53" spans="1:27" ht="30" customHeight="1" x14ac:dyDescent="0.25">
      <c r="A53" s="4" t="str">
        <f t="shared" si="6"/>
        <v>Московский</v>
      </c>
      <c r="B53" s="12" t="str">
        <f t="shared" si="6"/>
        <v>ГБОУ СОШ №1</v>
      </c>
      <c r="C53" s="6">
        <f t="shared" si="6"/>
        <v>11001</v>
      </c>
      <c r="D53" s="6" t="str">
        <f t="shared" si="6"/>
        <v>СОШ с углуб.</v>
      </c>
      <c r="E53" s="8" t="str">
        <f t="shared" si="6"/>
        <v>3В</v>
      </c>
      <c r="F53" s="8">
        <f t="shared" si="6"/>
        <v>73</v>
      </c>
      <c r="G53" s="8">
        <f t="shared" si="6"/>
        <v>66</v>
      </c>
      <c r="H53" s="8">
        <f t="shared" si="3"/>
        <v>11001050</v>
      </c>
      <c r="I53" s="9"/>
      <c r="J53" s="9">
        <v>2</v>
      </c>
      <c r="K53" s="10">
        <v>1</v>
      </c>
      <c r="L53" s="10"/>
      <c r="M53" s="9">
        <v>1</v>
      </c>
      <c r="N53" s="9"/>
      <c r="O53" s="10">
        <v>2</v>
      </c>
      <c r="P53" s="10"/>
      <c r="Q53" s="9"/>
      <c r="R53" s="9">
        <v>2</v>
      </c>
      <c r="S53" s="10">
        <v>1</v>
      </c>
      <c r="T53" s="10"/>
      <c r="U53" s="9">
        <v>1</v>
      </c>
      <c r="V53" s="9"/>
      <c r="W53" s="10">
        <v>2</v>
      </c>
      <c r="X53" s="10"/>
      <c r="Y53" s="9">
        <v>1</v>
      </c>
      <c r="Z53" s="9"/>
      <c r="AA53" s="11">
        <f t="shared" si="0"/>
        <v>13</v>
      </c>
    </row>
    <row r="54" spans="1:27" ht="30" customHeight="1" x14ac:dyDescent="0.25">
      <c r="A54" s="4" t="str">
        <f t="shared" ref="A54:G69" si="7">A53</f>
        <v>Московский</v>
      </c>
      <c r="B54" s="12" t="str">
        <f t="shared" si="7"/>
        <v>ГБОУ СОШ №1</v>
      </c>
      <c r="C54" s="6">
        <f t="shared" si="7"/>
        <v>11001</v>
      </c>
      <c r="D54" s="6" t="str">
        <f t="shared" si="7"/>
        <v>СОШ с углуб.</v>
      </c>
      <c r="E54" s="8" t="str">
        <f t="shared" si="7"/>
        <v>3В</v>
      </c>
      <c r="F54" s="8">
        <f t="shared" si="7"/>
        <v>73</v>
      </c>
      <c r="G54" s="8">
        <f t="shared" si="7"/>
        <v>66</v>
      </c>
      <c r="H54" s="8">
        <f t="shared" si="3"/>
        <v>11001051</v>
      </c>
      <c r="I54" s="9"/>
      <c r="J54" s="9">
        <v>1</v>
      </c>
      <c r="K54" s="10">
        <v>1</v>
      </c>
      <c r="L54" s="10"/>
      <c r="M54" s="9"/>
      <c r="N54" s="9">
        <v>0</v>
      </c>
      <c r="O54" s="10">
        <v>1</v>
      </c>
      <c r="P54" s="10"/>
      <c r="Q54" s="9">
        <v>2</v>
      </c>
      <c r="R54" s="9"/>
      <c r="S54" s="10">
        <v>0</v>
      </c>
      <c r="T54" s="10"/>
      <c r="U54" s="9">
        <v>0</v>
      </c>
      <c r="V54" s="9"/>
      <c r="W54" s="10"/>
      <c r="X54" s="10">
        <v>1</v>
      </c>
      <c r="Y54" s="9">
        <v>1</v>
      </c>
      <c r="Z54" s="9"/>
      <c r="AA54" s="11">
        <f t="shared" si="0"/>
        <v>7</v>
      </c>
    </row>
    <row r="55" spans="1:27" ht="30" customHeight="1" x14ac:dyDescent="0.25">
      <c r="A55" s="4" t="str">
        <f t="shared" si="7"/>
        <v>Московский</v>
      </c>
      <c r="B55" s="12" t="str">
        <f t="shared" si="7"/>
        <v>ГБОУ СОШ №1</v>
      </c>
      <c r="C55" s="6">
        <f t="shared" si="7"/>
        <v>11001</v>
      </c>
      <c r="D55" s="6" t="str">
        <f t="shared" si="7"/>
        <v>СОШ с углуб.</v>
      </c>
      <c r="E55" s="8" t="str">
        <f t="shared" si="7"/>
        <v>3В</v>
      </c>
      <c r="F55" s="8">
        <f t="shared" si="7"/>
        <v>73</v>
      </c>
      <c r="G55" s="8">
        <f t="shared" si="7"/>
        <v>66</v>
      </c>
      <c r="H55" s="8">
        <f t="shared" si="3"/>
        <v>11001052</v>
      </c>
      <c r="I55" s="9">
        <v>2</v>
      </c>
      <c r="J55" s="9"/>
      <c r="K55" s="10"/>
      <c r="L55" s="10">
        <v>1</v>
      </c>
      <c r="M55" s="9">
        <v>1</v>
      </c>
      <c r="N55" s="9"/>
      <c r="O55" s="10">
        <v>2</v>
      </c>
      <c r="P55" s="10"/>
      <c r="Q55" s="9"/>
      <c r="R55" s="9">
        <v>2</v>
      </c>
      <c r="S55" s="10">
        <v>0</v>
      </c>
      <c r="T55" s="10"/>
      <c r="U55" s="9"/>
      <c r="V55" s="9">
        <v>0</v>
      </c>
      <c r="W55" s="10">
        <v>2</v>
      </c>
      <c r="X55" s="10"/>
      <c r="Y55" s="9"/>
      <c r="Z55" s="9">
        <v>0</v>
      </c>
      <c r="AA55" s="11">
        <f t="shared" si="0"/>
        <v>10</v>
      </c>
    </row>
    <row r="56" spans="1:27" ht="30" customHeight="1" x14ac:dyDescent="0.25">
      <c r="A56" s="4" t="str">
        <f t="shared" si="7"/>
        <v>Московский</v>
      </c>
      <c r="B56" s="12" t="str">
        <f t="shared" si="7"/>
        <v>ГБОУ СОШ №1</v>
      </c>
      <c r="C56" s="6">
        <f t="shared" si="7"/>
        <v>11001</v>
      </c>
      <c r="D56" s="6" t="str">
        <f t="shared" si="7"/>
        <v>СОШ с углуб.</v>
      </c>
      <c r="E56" s="8" t="str">
        <f t="shared" si="7"/>
        <v>3В</v>
      </c>
      <c r="F56" s="8">
        <f t="shared" si="7"/>
        <v>73</v>
      </c>
      <c r="G56" s="8">
        <f t="shared" si="7"/>
        <v>66</v>
      </c>
      <c r="H56" s="8">
        <f t="shared" si="3"/>
        <v>11001053</v>
      </c>
      <c r="I56" s="9"/>
      <c r="J56" s="9">
        <v>2</v>
      </c>
      <c r="K56" s="10">
        <v>1</v>
      </c>
      <c r="L56" s="10"/>
      <c r="M56" s="9">
        <v>1</v>
      </c>
      <c r="N56" s="9"/>
      <c r="O56" s="10">
        <v>2</v>
      </c>
      <c r="P56" s="10"/>
      <c r="Q56" s="9">
        <v>0</v>
      </c>
      <c r="R56" s="9"/>
      <c r="S56" s="10"/>
      <c r="T56" s="10">
        <v>0</v>
      </c>
      <c r="U56" s="9"/>
      <c r="V56" s="9">
        <v>0</v>
      </c>
      <c r="W56" s="10">
        <v>2</v>
      </c>
      <c r="X56" s="10"/>
      <c r="Y56" s="9">
        <v>0</v>
      </c>
      <c r="Z56" s="9"/>
      <c r="AA56" s="11">
        <f t="shared" si="0"/>
        <v>8</v>
      </c>
    </row>
    <row r="57" spans="1:27" ht="30" customHeight="1" x14ac:dyDescent="0.25">
      <c r="A57" s="4" t="str">
        <f t="shared" si="7"/>
        <v>Московский</v>
      </c>
      <c r="B57" s="12" t="str">
        <f t="shared" si="7"/>
        <v>ГБОУ СОШ №1</v>
      </c>
      <c r="C57" s="6">
        <f t="shared" si="7"/>
        <v>11001</v>
      </c>
      <c r="D57" s="6" t="str">
        <f t="shared" si="7"/>
        <v>СОШ с углуб.</v>
      </c>
      <c r="E57" s="8" t="str">
        <f t="shared" si="7"/>
        <v>3В</v>
      </c>
      <c r="F57" s="8">
        <f t="shared" si="7"/>
        <v>73</v>
      </c>
      <c r="G57" s="8">
        <f t="shared" si="7"/>
        <v>66</v>
      </c>
      <c r="H57" s="8">
        <f t="shared" si="3"/>
        <v>11001054</v>
      </c>
      <c r="I57" s="9">
        <v>2</v>
      </c>
      <c r="J57" s="9"/>
      <c r="K57" s="10">
        <v>1</v>
      </c>
      <c r="L57" s="10"/>
      <c r="M57" s="9">
        <v>1</v>
      </c>
      <c r="N57" s="9"/>
      <c r="O57" s="10">
        <v>2</v>
      </c>
      <c r="P57" s="10"/>
      <c r="Q57" s="9">
        <v>2</v>
      </c>
      <c r="R57" s="9"/>
      <c r="S57" s="10">
        <v>1</v>
      </c>
      <c r="T57" s="10"/>
      <c r="U57" s="9"/>
      <c r="V57" s="9">
        <v>1</v>
      </c>
      <c r="W57" s="10">
        <v>2</v>
      </c>
      <c r="X57" s="10"/>
      <c r="Y57" s="9">
        <v>1</v>
      </c>
      <c r="Z57" s="9"/>
      <c r="AA57" s="11">
        <f t="shared" si="0"/>
        <v>13</v>
      </c>
    </row>
    <row r="58" spans="1:27" ht="30" customHeight="1" x14ac:dyDescent="0.25">
      <c r="A58" s="4" t="str">
        <f t="shared" si="7"/>
        <v>Московский</v>
      </c>
      <c r="B58" s="12" t="str">
        <f t="shared" si="7"/>
        <v>ГБОУ СОШ №1</v>
      </c>
      <c r="C58" s="6">
        <f t="shared" si="7"/>
        <v>11001</v>
      </c>
      <c r="D58" s="6" t="str">
        <f t="shared" si="7"/>
        <v>СОШ с углуб.</v>
      </c>
      <c r="E58" s="8" t="str">
        <f t="shared" si="7"/>
        <v>3В</v>
      </c>
      <c r="F58" s="8">
        <f t="shared" si="7"/>
        <v>73</v>
      </c>
      <c r="G58" s="8">
        <f t="shared" si="7"/>
        <v>66</v>
      </c>
      <c r="H58" s="8">
        <f t="shared" si="3"/>
        <v>11001055</v>
      </c>
      <c r="I58" s="9">
        <v>2</v>
      </c>
      <c r="J58" s="9"/>
      <c r="K58" s="10"/>
      <c r="L58" s="10">
        <v>1</v>
      </c>
      <c r="M58" s="9">
        <v>1</v>
      </c>
      <c r="N58" s="9"/>
      <c r="O58" s="10"/>
      <c r="P58" s="10">
        <v>1</v>
      </c>
      <c r="Q58" s="9">
        <v>1</v>
      </c>
      <c r="R58" s="9"/>
      <c r="S58" s="10">
        <v>1</v>
      </c>
      <c r="T58" s="10"/>
      <c r="U58" s="9">
        <v>1</v>
      </c>
      <c r="V58" s="9"/>
      <c r="W58" s="10"/>
      <c r="X58" s="10">
        <v>2</v>
      </c>
      <c r="Y58" s="9">
        <v>1</v>
      </c>
      <c r="Z58" s="9"/>
      <c r="AA58" s="11">
        <f t="shared" si="0"/>
        <v>11</v>
      </c>
    </row>
    <row r="59" spans="1:27" ht="30" customHeight="1" x14ac:dyDescent="0.25">
      <c r="A59" s="4" t="str">
        <f t="shared" si="7"/>
        <v>Московский</v>
      </c>
      <c r="B59" s="12" t="str">
        <f t="shared" si="7"/>
        <v>ГБОУ СОШ №1</v>
      </c>
      <c r="C59" s="6">
        <f t="shared" si="7"/>
        <v>11001</v>
      </c>
      <c r="D59" s="6" t="str">
        <f t="shared" si="7"/>
        <v>СОШ с углуб.</v>
      </c>
      <c r="E59" s="8" t="str">
        <f t="shared" si="7"/>
        <v>3В</v>
      </c>
      <c r="F59" s="8">
        <f t="shared" si="7"/>
        <v>73</v>
      </c>
      <c r="G59" s="8">
        <f t="shared" si="7"/>
        <v>66</v>
      </c>
      <c r="H59" s="8">
        <f t="shared" si="3"/>
        <v>11001056</v>
      </c>
      <c r="I59" s="9"/>
      <c r="J59" s="9">
        <v>0</v>
      </c>
      <c r="K59" s="10"/>
      <c r="L59" s="10">
        <v>1</v>
      </c>
      <c r="M59" s="9">
        <v>1</v>
      </c>
      <c r="N59" s="9"/>
      <c r="O59" s="10"/>
      <c r="P59" s="10">
        <v>2</v>
      </c>
      <c r="Q59" s="9">
        <v>0</v>
      </c>
      <c r="R59" s="9"/>
      <c r="S59" s="10">
        <v>1</v>
      </c>
      <c r="T59" s="10"/>
      <c r="U59" s="9"/>
      <c r="V59" s="9">
        <v>0</v>
      </c>
      <c r="W59" s="10"/>
      <c r="X59" s="10">
        <v>2</v>
      </c>
      <c r="Y59" s="9">
        <v>1</v>
      </c>
      <c r="Z59" s="9"/>
      <c r="AA59" s="11">
        <f t="shared" si="0"/>
        <v>8</v>
      </c>
    </row>
    <row r="60" spans="1:27" ht="30" customHeight="1" x14ac:dyDescent="0.25">
      <c r="A60" s="4" t="str">
        <f t="shared" si="7"/>
        <v>Московский</v>
      </c>
      <c r="B60" s="12" t="str">
        <f t="shared" si="7"/>
        <v>ГБОУ СОШ №1</v>
      </c>
      <c r="C60" s="6">
        <f t="shared" si="7"/>
        <v>11001</v>
      </c>
      <c r="D60" s="6" t="str">
        <f t="shared" si="7"/>
        <v>СОШ с углуб.</v>
      </c>
      <c r="E60" s="8" t="str">
        <f t="shared" si="7"/>
        <v>3В</v>
      </c>
      <c r="F60" s="8">
        <f t="shared" si="7"/>
        <v>73</v>
      </c>
      <c r="G60" s="8">
        <f t="shared" si="7"/>
        <v>66</v>
      </c>
      <c r="H60" s="8">
        <f t="shared" si="3"/>
        <v>11001057</v>
      </c>
      <c r="I60" s="9">
        <v>0</v>
      </c>
      <c r="J60" s="9"/>
      <c r="K60" s="10"/>
      <c r="L60" s="10">
        <v>1</v>
      </c>
      <c r="M60" s="9">
        <v>1</v>
      </c>
      <c r="N60" s="9"/>
      <c r="O60" s="10">
        <v>0</v>
      </c>
      <c r="P60" s="10"/>
      <c r="Q60" s="9">
        <v>1</v>
      </c>
      <c r="R60" s="9"/>
      <c r="S60" s="10">
        <v>0</v>
      </c>
      <c r="T60" s="10"/>
      <c r="U60" s="9">
        <v>0</v>
      </c>
      <c r="V60" s="9"/>
      <c r="W60" s="10"/>
      <c r="X60" s="10">
        <v>0</v>
      </c>
      <c r="Y60" s="9">
        <v>0</v>
      </c>
      <c r="Z60" s="9"/>
      <c r="AA60" s="11">
        <f t="shared" si="0"/>
        <v>3</v>
      </c>
    </row>
    <row r="61" spans="1:27" ht="30" customHeight="1" x14ac:dyDescent="0.25">
      <c r="A61" s="4" t="str">
        <f t="shared" si="7"/>
        <v>Московский</v>
      </c>
      <c r="B61" s="12" t="str">
        <f t="shared" si="7"/>
        <v>ГБОУ СОШ №1</v>
      </c>
      <c r="C61" s="6">
        <f t="shared" si="7"/>
        <v>11001</v>
      </c>
      <c r="D61" s="6" t="str">
        <f t="shared" si="7"/>
        <v>СОШ с углуб.</v>
      </c>
      <c r="E61" s="8" t="str">
        <f t="shared" si="7"/>
        <v>3В</v>
      </c>
      <c r="F61" s="8">
        <f t="shared" si="7"/>
        <v>73</v>
      </c>
      <c r="G61" s="8">
        <f t="shared" si="7"/>
        <v>66</v>
      </c>
      <c r="H61" s="8">
        <f t="shared" si="3"/>
        <v>11001058</v>
      </c>
      <c r="I61" s="9">
        <v>0</v>
      </c>
      <c r="J61" s="9"/>
      <c r="K61" s="10"/>
      <c r="L61" s="10">
        <v>1</v>
      </c>
      <c r="M61" s="9">
        <v>0</v>
      </c>
      <c r="N61" s="9"/>
      <c r="O61" s="10">
        <v>2</v>
      </c>
      <c r="P61" s="10"/>
      <c r="Q61" s="9">
        <v>0</v>
      </c>
      <c r="R61" s="9"/>
      <c r="S61" s="10">
        <v>1</v>
      </c>
      <c r="T61" s="10"/>
      <c r="U61" s="9"/>
      <c r="V61" s="9">
        <v>0</v>
      </c>
      <c r="W61" s="10">
        <v>2</v>
      </c>
      <c r="X61" s="10"/>
      <c r="Y61" s="9">
        <v>1</v>
      </c>
      <c r="Z61" s="9"/>
      <c r="AA61" s="11">
        <f t="shared" si="0"/>
        <v>7</v>
      </c>
    </row>
    <row r="62" spans="1:27" ht="30" customHeight="1" x14ac:dyDescent="0.25">
      <c r="A62" s="4" t="str">
        <f t="shared" si="7"/>
        <v>Московский</v>
      </c>
      <c r="B62" s="12" t="str">
        <f t="shared" si="7"/>
        <v>ГБОУ СОШ №1</v>
      </c>
      <c r="C62" s="6">
        <f t="shared" si="7"/>
        <v>11001</v>
      </c>
      <c r="D62" s="6" t="str">
        <f t="shared" si="7"/>
        <v>СОШ с углуб.</v>
      </c>
      <c r="E62" s="8" t="str">
        <f t="shared" si="7"/>
        <v>3В</v>
      </c>
      <c r="F62" s="8">
        <f t="shared" si="7"/>
        <v>73</v>
      </c>
      <c r="G62" s="8">
        <f t="shared" si="7"/>
        <v>66</v>
      </c>
      <c r="H62" s="8">
        <f t="shared" si="3"/>
        <v>11001059</v>
      </c>
      <c r="I62" s="9">
        <v>2</v>
      </c>
      <c r="J62" s="9"/>
      <c r="K62" s="10"/>
      <c r="L62" s="10">
        <v>1</v>
      </c>
      <c r="M62" s="9">
        <v>1</v>
      </c>
      <c r="N62" s="9"/>
      <c r="O62" s="10">
        <v>1</v>
      </c>
      <c r="P62" s="10"/>
      <c r="Q62" s="9"/>
      <c r="R62" s="9">
        <v>2</v>
      </c>
      <c r="S62" s="10">
        <v>0</v>
      </c>
      <c r="T62" s="10"/>
      <c r="U62" s="9">
        <v>1</v>
      </c>
      <c r="V62" s="9"/>
      <c r="W62" s="10"/>
      <c r="X62" s="10">
        <v>2</v>
      </c>
      <c r="Y62" s="9">
        <v>1</v>
      </c>
      <c r="Z62" s="9"/>
      <c r="AA62" s="11">
        <f t="shared" si="0"/>
        <v>11</v>
      </c>
    </row>
    <row r="63" spans="1:27" ht="30" customHeight="1" x14ac:dyDescent="0.25">
      <c r="A63" s="4" t="str">
        <f t="shared" si="7"/>
        <v>Московский</v>
      </c>
      <c r="B63" s="12" t="str">
        <f t="shared" si="7"/>
        <v>ГБОУ СОШ №1</v>
      </c>
      <c r="C63" s="6">
        <f t="shared" si="7"/>
        <v>11001</v>
      </c>
      <c r="D63" s="6" t="str">
        <f t="shared" si="7"/>
        <v>СОШ с углуб.</v>
      </c>
      <c r="E63" s="8" t="str">
        <f t="shared" si="7"/>
        <v>3В</v>
      </c>
      <c r="F63" s="8">
        <f t="shared" si="7"/>
        <v>73</v>
      </c>
      <c r="G63" s="8">
        <f t="shared" si="7"/>
        <v>66</v>
      </c>
      <c r="H63" s="8">
        <f t="shared" si="3"/>
        <v>11001060</v>
      </c>
      <c r="I63" s="9"/>
      <c r="J63" s="9">
        <v>1</v>
      </c>
      <c r="K63" s="10">
        <v>1</v>
      </c>
      <c r="L63" s="10"/>
      <c r="M63" s="9">
        <v>1</v>
      </c>
      <c r="N63" s="9"/>
      <c r="O63" s="10">
        <v>2</v>
      </c>
      <c r="P63" s="10"/>
      <c r="Q63" s="9"/>
      <c r="R63" s="9">
        <v>2</v>
      </c>
      <c r="S63" s="10">
        <v>1</v>
      </c>
      <c r="T63" s="10"/>
      <c r="U63" s="9"/>
      <c r="V63" s="9">
        <v>0</v>
      </c>
      <c r="W63" s="10"/>
      <c r="X63" s="10">
        <v>1</v>
      </c>
      <c r="Y63" s="9">
        <v>1</v>
      </c>
      <c r="Z63" s="9"/>
      <c r="AA63" s="11">
        <f t="shared" si="0"/>
        <v>10</v>
      </c>
    </row>
    <row r="64" spans="1:27" ht="30" customHeight="1" x14ac:dyDescent="0.25">
      <c r="A64" s="4" t="str">
        <f t="shared" si="7"/>
        <v>Московский</v>
      </c>
      <c r="B64" s="12" t="str">
        <f t="shared" si="7"/>
        <v>ГБОУ СОШ №1</v>
      </c>
      <c r="C64" s="6">
        <f t="shared" si="7"/>
        <v>11001</v>
      </c>
      <c r="D64" s="6" t="str">
        <f t="shared" si="7"/>
        <v>СОШ с углуб.</v>
      </c>
      <c r="E64" s="8" t="str">
        <f t="shared" si="7"/>
        <v>3В</v>
      </c>
      <c r="F64" s="8">
        <f t="shared" si="7"/>
        <v>73</v>
      </c>
      <c r="G64" s="8">
        <f t="shared" si="7"/>
        <v>66</v>
      </c>
      <c r="H64" s="8">
        <f t="shared" si="3"/>
        <v>11001061</v>
      </c>
      <c r="I64" s="9"/>
      <c r="J64" s="9">
        <v>1</v>
      </c>
      <c r="K64" s="10">
        <v>1</v>
      </c>
      <c r="L64" s="10"/>
      <c r="M64" s="9">
        <v>1</v>
      </c>
      <c r="N64" s="9"/>
      <c r="O64" s="10">
        <v>2</v>
      </c>
      <c r="P64" s="10"/>
      <c r="Q64" s="9">
        <v>2</v>
      </c>
      <c r="R64" s="9"/>
      <c r="S64" s="10"/>
      <c r="T64" s="10">
        <v>1</v>
      </c>
      <c r="U64" s="9">
        <v>0</v>
      </c>
      <c r="V64" s="9"/>
      <c r="W64" s="10"/>
      <c r="X64" s="10">
        <v>2</v>
      </c>
      <c r="Y64" s="9">
        <v>1</v>
      </c>
      <c r="Z64" s="9"/>
      <c r="AA64" s="11">
        <f t="shared" si="0"/>
        <v>11</v>
      </c>
    </row>
    <row r="65" spans="1:27" ht="30" customHeight="1" x14ac:dyDescent="0.25">
      <c r="A65" s="4" t="str">
        <f t="shared" si="7"/>
        <v>Московский</v>
      </c>
      <c r="B65" s="12" t="str">
        <f t="shared" si="7"/>
        <v>ГБОУ СОШ №1</v>
      </c>
      <c r="C65" s="6">
        <f t="shared" si="7"/>
        <v>11001</v>
      </c>
      <c r="D65" s="6" t="str">
        <f t="shared" si="7"/>
        <v>СОШ с углуб.</v>
      </c>
      <c r="E65" s="8" t="str">
        <f t="shared" si="7"/>
        <v>3В</v>
      </c>
      <c r="F65" s="8">
        <f t="shared" si="7"/>
        <v>73</v>
      </c>
      <c r="G65" s="8">
        <f t="shared" si="7"/>
        <v>66</v>
      </c>
      <c r="H65" s="8">
        <f t="shared" si="3"/>
        <v>11001062</v>
      </c>
      <c r="I65" s="9"/>
      <c r="J65" s="9">
        <v>2</v>
      </c>
      <c r="K65" s="10"/>
      <c r="L65" s="10">
        <v>1</v>
      </c>
      <c r="M65" s="9">
        <v>1</v>
      </c>
      <c r="N65" s="9"/>
      <c r="O65" s="10">
        <v>2</v>
      </c>
      <c r="P65" s="10"/>
      <c r="Q65" s="9">
        <v>2</v>
      </c>
      <c r="R65" s="9"/>
      <c r="S65" s="10">
        <v>1</v>
      </c>
      <c r="T65" s="10"/>
      <c r="U65" s="9"/>
      <c r="V65" s="9">
        <v>1</v>
      </c>
      <c r="W65" s="10"/>
      <c r="X65" s="10">
        <v>2</v>
      </c>
      <c r="Y65" s="9">
        <v>1</v>
      </c>
      <c r="Z65" s="9"/>
      <c r="AA65" s="11">
        <f t="shared" si="0"/>
        <v>13</v>
      </c>
    </row>
    <row r="66" spans="1:27" ht="30" customHeight="1" x14ac:dyDescent="0.25">
      <c r="A66" s="4" t="str">
        <f t="shared" si="7"/>
        <v>Московский</v>
      </c>
      <c r="B66" s="12" t="str">
        <f t="shared" si="7"/>
        <v>ГБОУ СОШ №1</v>
      </c>
      <c r="C66" s="6">
        <f t="shared" si="7"/>
        <v>11001</v>
      </c>
      <c r="D66" s="6" t="str">
        <f t="shared" si="7"/>
        <v>СОШ с углуб.</v>
      </c>
      <c r="E66" s="8" t="str">
        <f t="shared" si="7"/>
        <v>3В</v>
      </c>
      <c r="F66" s="8">
        <f t="shared" si="7"/>
        <v>73</v>
      </c>
      <c r="G66" s="8">
        <f t="shared" si="7"/>
        <v>66</v>
      </c>
      <c r="H66" s="8">
        <f t="shared" si="3"/>
        <v>11001063</v>
      </c>
      <c r="I66" s="9"/>
      <c r="J66" s="9">
        <v>1</v>
      </c>
      <c r="K66" s="10">
        <v>1</v>
      </c>
      <c r="L66" s="10"/>
      <c r="M66" s="9">
        <v>1</v>
      </c>
      <c r="N66" s="9"/>
      <c r="O66" s="10">
        <v>2</v>
      </c>
      <c r="P66" s="10"/>
      <c r="Q66" s="9"/>
      <c r="R66" s="9">
        <v>2</v>
      </c>
      <c r="S66" s="10">
        <v>0</v>
      </c>
      <c r="T66" s="10"/>
      <c r="U66" s="9"/>
      <c r="V66" s="9">
        <v>0</v>
      </c>
      <c r="W66" s="10"/>
      <c r="X66" s="10">
        <v>2</v>
      </c>
      <c r="Y66" s="9">
        <v>1</v>
      </c>
      <c r="Z66" s="9"/>
      <c r="AA66" s="11">
        <f t="shared" si="0"/>
        <v>10</v>
      </c>
    </row>
    <row r="67" spans="1:27" ht="30" customHeight="1" x14ac:dyDescent="0.25">
      <c r="A67" s="4" t="str">
        <f t="shared" si="7"/>
        <v>Московский</v>
      </c>
      <c r="B67" s="12" t="str">
        <f t="shared" si="7"/>
        <v>ГБОУ СОШ №1</v>
      </c>
      <c r="C67" s="6">
        <f t="shared" si="7"/>
        <v>11001</v>
      </c>
      <c r="D67" s="6" t="str">
        <f t="shared" si="7"/>
        <v>СОШ с углуб.</v>
      </c>
      <c r="E67" s="8" t="str">
        <f t="shared" si="7"/>
        <v>3В</v>
      </c>
      <c r="F67" s="8">
        <f t="shared" si="7"/>
        <v>73</v>
      </c>
      <c r="G67" s="8">
        <f t="shared" si="7"/>
        <v>66</v>
      </c>
      <c r="H67" s="8">
        <f t="shared" si="3"/>
        <v>11001064</v>
      </c>
      <c r="I67" s="9"/>
      <c r="J67" s="9">
        <v>1</v>
      </c>
      <c r="K67" s="10">
        <v>1</v>
      </c>
      <c r="L67" s="10"/>
      <c r="M67" s="9">
        <v>0</v>
      </c>
      <c r="N67" s="9"/>
      <c r="O67" s="10">
        <v>1</v>
      </c>
      <c r="P67" s="10"/>
      <c r="Q67" s="9"/>
      <c r="R67" s="9">
        <v>2</v>
      </c>
      <c r="S67" s="10"/>
      <c r="T67" s="10">
        <v>1</v>
      </c>
      <c r="U67" s="9">
        <v>1</v>
      </c>
      <c r="V67" s="9"/>
      <c r="W67" s="10">
        <v>1</v>
      </c>
      <c r="X67" s="10"/>
      <c r="Y67" s="9">
        <v>1</v>
      </c>
      <c r="Z67" s="9"/>
      <c r="AA67" s="11">
        <f t="shared" si="0"/>
        <v>9</v>
      </c>
    </row>
    <row r="68" spans="1:27" ht="30" customHeight="1" x14ac:dyDescent="0.25">
      <c r="A68" s="4" t="str">
        <f t="shared" si="7"/>
        <v>Московский</v>
      </c>
      <c r="B68" s="12" t="str">
        <f t="shared" si="7"/>
        <v>ГБОУ СОШ №1</v>
      </c>
      <c r="C68" s="6">
        <f t="shared" si="7"/>
        <v>11001</v>
      </c>
      <c r="D68" s="6" t="str">
        <f t="shared" si="7"/>
        <v>СОШ с углуб.</v>
      </c>
      <c r="E68" s="8" t="str">
        <f t="shared" si="7"/>
        <v>3В</v>
      </c>
      <c r="F68" s="8">
        <f t="shared" si="7"/>
        <v>73</v>
      </c>
      <c r="G68" s="8">
        <f t="shared" si="7"/>
        <v>66</v>
      </c>
      <c r="H68" s="8">
        <f t="shared" si="3"/>
        <v>11001065</v>
      </c>
      <c r="I68" s="9"/>
      <c r="J68" s="9">
        <v>2</v>
      </c>
      <c r="K68" s="10">
        <v>0</v>
      </c>
      <c r="L68" s="10"/>
      <c r="M68" s="9">
        <v>0</v>
      </c>
      <c r="N68" s="9"/>
      <c r="O68" s="10"/>
      <c r="P68" s="10">
        <v>1</v>
      </c>
      <c r="Q68" s="9">
        <v>0</v>
      </c>
      <c r="R68" s="9"/>
      <c r="S68" s="10">
        <v>1</v>
      </c>
      <c r="T68" s="10"/>
      <c r="U68" s="9"/>
      <c r="V68" s="9">
        <v>1</v>
      </c>
      <c r="W68" s="10"/>
      <c r="X68" s="10">
        <v>2</v>
      </c>
      <c r="Y68" s="9">
        <v>1</v>
      </c>
      <c r="Z68" s="9"/>
      <c r="AA68" s="11">
        <f t="shared" ref="AA68:AA69" si="8">IF(COUNTBLANK(I68:Z68)&lt;=9,SUM(I68:Z68),"Не писал")</f>
        <v>8</v>
      </c>
    </row>
    <row r="69" spans="1:27" ht="30" customHeight="1" x14ac:dyDescent="0.25">
      <c r="A69" s="4" t="str">
        <f t="shared" si="7"/>
        <v>Московский</v>
      </c>
      <c r="B69" s="12" t="str">
        <f t="shared" si="7"/>
        <v>ГБОУ СОШ №1</v>
      </c>
      <c r="C69" s="6">
        <f t="shared" si="7"/>
        <v>11001</v>
      </c>
      <c r="D69" s="6" t="str">
        <f t="shared" si="7"/>
        <v>СОШ с углуб.</v>
      </c>
      <c r="E69" s="8" t="str">
        <f t="shared" si="7"/>
        <v>3В</v>
      </c>
      <c r="F69" s="8">
        <f t="shared" si="7"/>
        <v>73</v>
      </c>
      <c r="G69" s="8">
        <f t="shared" si="7"/>
        <v>66</v>
      </c>
      <c r="H69" s="8">
        <f t="shared" si="3"/>
        <v>11001066</v>
      </c>
      <c r="I69" s="9"/>
      <c r="J69" s="9">
        <v>1</v>
      </c>
      <c r="K69" s="10">
        <v>1</v>
      </c>
      <c r="L69" s="10"/>
      <c r="M69" s="9"/>
      <c r="N69" s="9">
        <v>1</v>
      </c>
      <c r="O69" s="10">
        <v>2</v>
      </c>
      <c r="P69" s="10"/>
      <c r="Q69" s="9">
        <v>2</v>
      </c>
      <c r="R69" s="9"/>
      <c r="S69" s="10">
        <v>1</v>
      </c>
      <c r="T69" s="10"/>
      <c r="U69" s="9">
        <v>0</v>
      </c>
      <c r="V69" s="9"/>
      <c r="W69" s="10"/>
      <c r="X69" s="10">
        <v>2</v>
      </c>
      <c r="Y69" s="9">
        <v>1</v>
      </c>
      <c r="Z69" s="9"/>
      <c r="AA69" s="11">
        <f t="shared" si="8"/>
        <v>11</v>
      </c>
    </row>
    <row r="70" spans="1:27" x14ac:dyDescent="0.25">
      <c r="I70" s="15">
        <f>COUNTA(I4:I69)</f>
        <v>31</v>
      </c>
      <c r="J70" s="15">
        <f t="shared" ref="J70:Z70" si="9">COUNTA(J4:J69)</f>
        <v>35</v>
      </c>
      <c r="K70" s="15">
        <f t="shared" si="9"/>
        <v>42</v>
      </c>
      <c r="L70" s="15">
        <f t="shared" si="9"/>
        <v>24</v>
      </c>
      <c r="M70" s="15">
        <f t="shared" si="9"/>
        <v>56</v>
      </c>
      <c r="N70" s="15">
        <f t="shared" si="9"/>
        <v>10</v>
      </c>
      <c r="O70" s="15">
        <f t="shared" si="9"/>
        <v>42</v>
      </c>
      <c r="P70" s="15">
        <f t="shared" si="9"/>
        <v>24</v>
      </c>
      <c r="Q70" s="15">
        <f t="shared" si="9"/>
        <v>36</v>
      </c>
      <c r="R70" s="15">
        <f t="shared" si="9"/>
        <v>30</v>
      </c>
      <c r="S70" s="15">
        <f t="shared" si="9"/>
        <v>59</v>
      </c>
      <c r="T70" s="15">
        <f t="shared" si="9"/>
        <v>7</v>
      </c>
      <c r="U70" s="15">
        <f t="shared" si="9"/>
        <v>34</v>
      </c>
      <c r="V70" s="15">
        <f t="shared" si="9"/>
        <v>32</v>
      </c>
      <c r="W70" s="15">
        <f t="shared" si="9"/>
        <v>36</v>
      </c>
      <c r="X70" s="15">
        <f t="shared" si="9"/>
        <v>30</v>
      </c>
      <c r="Y70" s="15">
        <f t="shared" si="9"/>
        <v>62</v>
      </c>
      <c r="Z70" s="15">
        <f t="shared" si="9"/>
        <v>4</v>
      </c>
      <c r="AA70" s="15">
        <f>COUNTA(AA4:AA69)</f>
        <v>66</v>
      </c>
    </row>
    <row r="71" spans="1:27" x14ac:dyDescent="0.25">
      <c r="I71" s="82">
        <f>SUM(I4:I69)/(I70*2)</f>
        <v>0.88709677419354838</v>
      </c>
      <c r="J71" s="82">
        <f t="shared" ref="J71:Z71" si="10">SUM(J4:J69)/(J70*2)</f>
        <v>0.7142857142857143</v>
      </c>
      <c r="K71" s="82">
        <f>SUM(K4:K69)/(K70*1)</f>
        <v>0.76190476190476186</v>
      </c>
      <c r="L71" s="82">
        <f t="shared" ref="L71:N71" si="11">SUM(L4:L69)/(L70*1)</f>
        <v>1</v>
      </c>
      <c r="M71" s="82">
        <f t="shared" si="11"/>
        <v>0.9107142857142857</v>
      </c>
      <c r="N71" s="82">
        <f t="shared" si="11"/>
        <v>0.5</v>
      </c>
      <c r="O71" s="82">
        <f t="shared" si="10"/>
        <v>0.84523809523809523</v>
      </c>
      <c r="P71" s="82">
        <f t="shared" si="10"/>
        <v>0.75</v>
      </c>
      <c r="Q71" s="82">
        <f t="shared" si="10"/>
        <v>0.70833333333333337</v>
      </c>
      <c r="R71" s="82">
        <f t="shared" si="10"/>
        <v>0.8833333333333333</v>
      </c>
      <c r="S71" s="82">
        <f>SUM(S4:S69)/(S70*1)</f>
        <v>0.77966101694915257</v>
      </c>
      <c r="T71" s="82">
        <f t="shared" ref="T71:V71" si="12">SUM(T4:T69)/(T70*1)</f>
        <v>0.5714285714285714</v>
      </c>
      <c r="U71" s="82">
        <f t="shared" si="12"/>
        <v>0.52941176470588236</v>
      </c>
      <c r="V71" s="82">
        <f t="shared" si="12"/>
        <v>0.375</v>
      </c>
      <c r="W71" s="82">
        <f t="shared" si="10"/>
        <v>0.75</v>
      </c>
      <c r="X71" s="82">
        <f t="shared" si="10"/>
        <v>0.81666666666666665</v>
      </c>
      <c r="Y71" s="82">
        <f t="shared" si="10"/>
        <v>0.41129032258064518</v>
      </c>
      <c r="Z71" s="82">
        <f t="shared" si="10"/>
        <v>0.25</v>
      </c>
      <c r="AA71" s="82">
        <f>SUM(AA4:AA69)/(AA70*13)</f>
        <v>0.77389277389277389</v>
      </c>
    </row>
    <row r="72" spans="1:27" x14ac:dyDescent="0.25">
      <c r="I72" s="15">
        <f>SUM(I4:J69)/(66*I73)</f>
        <v>0.79545454545454541</v>
      </c>
      <c r="K72" s="15">
        <f t="shared" ref="K72:AA72" si="13">SUM(K4:L69)/(66*K73)</f>
        <v>0.84848484848484851</v>
      </c>
      <c r="M72" s="15">
        <f t="shared" si="13"/>
        <v>0.84848484848484851</v>
      </c>
      <c r="O72" s="15">
        <f t="shared" si="13"/>
        <v>0.81060606060606055</v>
      </c>
      <c r="Q72" s="15">
        <f t="shared" si="13"/>
        <v>0.78787878787878785</v>
      </c>
      <c r="S72" s="15">
        <f t="shared" si="13"/>
        <v>0.75757575757575757</v>
      </c>
      <c r="U72" s="15">
        <f t="shared" si="13"/>
        <v>0.45454545454545453</v>
      </c>
      <c r="W72" s="15">
        <f t="shared" si="13"/>
        <v>0.78030303030303028</v>
      </c>
      <c r="Y72" s="15">
        <f t="shared" si="13"/>
        <v>0.80303030303030298</v>
      </c>
      <c r="AA72" s="15">
        <f t="shared" si="13"/>
        <v>0.77389277389277389</v>
      </c>
    </row>
    <row r="73" spans="1:27" s="97" customFormat="1" x14ac:dyDescent="0.25">
      <c r="A73" s="97" t="s">
        <v>120</v>
      </c>
      <c r="E73" s="126"/>
      <c r="F73" s="126"/>
      <c r="G73" s="126"/>
      <c r="H73" s="126"/>
      <c r="I73" s="97">
        <v>2</v>
      </c>
      <c r="J73" s="97">
        <v>2</v>
      </c>
      <c r="K73" s="97">
        <v>1</v>
      </c>
      <c r="L73" s="97">
        <v>1</v>
      </c>
      <c r="M73" s="97">
        <v>1</v>
      </c>
      <c r="N73" s="97">
        <v>1</v>
      </c>
      <c r="O73" s="97">
        <v>2</v>
      </c>
      <c r="P73" s="97">
        <v>2</v>
      </c>
      <c r="Q73" s="97">
        <v>2</v>
      </c>
      <c r="R73" s="97">
        <v>2</v>
      </c>
      <c r="S73" s="127">
        <v>1</v>
      </c>
      <c r="T73" s="97">
        <v>1</v>
      </c>
      <c r="U73" s="127">
        <v>1</v>
      </c>
      <c r="V73" s="97">
        <v>1</v>
      </c>
      <c r="W73" s="97">
        <v>2</v>
      </c>
      <c r="X73" s="97">
        <v>2</v>
      </c>
      <c r="Y73" s="127">
        <v>1</v>
      </c>
      <c r="Z73" s="97">
        <v>1</v>
      </c>
      <c r="AA73" s="97">
        <v>13</v>
      </c>
    </row>
  </sheetData>
  <autoFilter ref="A1:AA71">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autoFilter>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allowBlank="1" showErrorMessage="1" sqref="E4:G69 A4"/>
    <dataValidation operator="lessThanOrEqual" allowBlank="1" showInputMessage="1" showErrorMessage="1" sqref="H4:H69"/>
    <dataValidation type="list" allowBlank="1" showInputMessage="1" showErrorMessage="1" sqref="W4:X69 O4:R69 I4:J69">
      <formula1>балл2</formula1>
    </dataValidation>
    <dataValidation type="list" allowBlank="1" showInputMessage="1" showErrorMessage="1" sqref="Y4:Z69 S4:V69 K4:N69">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AD87"/>
  <sheetViews>
    <sheetView showGridLines="0" topLeftCell="F82" zoomScale="90" zoomScaleNormal="90" workbookViewId="0">
      <selection activeCell="AL17" sqref="AL17"/>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7"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22</v>
      </c>
      <c r="C4" s="6">
        <f>VLOOKUP(B4,[1]Списки!$C$1:$E$40,2,FALSE)</f>
        <v>11351</v>
      </c>
      <c r="D4" s="6" t="str">
        <f>VLOOKUP(B4,[1]Списки!$C$1:$E$40,3,FALSE)</f>
        <v>СОШ с углуб.</v>
      </c>
      <c r="E4" s="7" t="s">
        <v>23</v>
      </c>
      <c r="F4" s="8">
        <v>86</v>
      </c>
      <c r="G4" s="8">
        <v>80</v>
      </c>
      <c r="H4" s="8">
        <f>C4*1000+1</f>
        <v>11351001</v>
      </c>
      <c r="I4" s="9">
        <v>2</v>
      </c>
      <c r="J4" s="9"/>
      <c r="K4" s="10">
        <v>1</v>
      </c>
      <c r="L4" s="10"/>
      <c r="M4" s="9">
        <v>1</v>
      </c>
      <c r="N4" s="9"/>
      <c r="O4" s="10"/>
      <c r="P4" s="10">
        <v>2</v>
      </c>
      <c r="Q4" s="9"/>
      <c r="R4" s="9">
        <v>2</v>
      </c>
      <c r="S4" s="10"/>
      <c r="T4" s="10">
        <v>1</v>
      </c>
      <c r="U4" s="9">
        <v>1</v>
      </c>
      <c r="V4" s="9"/>
      <c r="W4" s="10"/>
      <c r="X4" s="10">
        <v>2</v>
      </c>
      <c r="Y4" s="9">
        <v>1</v>
      </c>
      <c r="Z4" s="9"/>
      <c r="AA4" s="11">
        <f>IF(COUNTBLANK(I4:Z4)&lt;=9,SUM(I4:Z4),"Не писал")</f>
        <v>13</v>
      </c>
      <c r="AC4" s="83" t="s">
        <v>81</v>
      </c>
      <c r="AD4" s="83" t="s">
        <v>150</v>
      </c>
    </row>
    <row r="5" spans="1:30" ht="30" customHeight="1" x14ac:dyDescent="0.25">
      <c r="A5" s="4" t="str">
        <f>A4</f>
        <v>Московский</v>
      </c>
      <c r="B5" s="12" t="str">
        <f t="shared" ref="B5:G20" si="0">B4</f>
        <v>ГБОУ СОШ №351</v>
      </c>
      <c r="C5" s="6">
        <f t="shared" si="0"/>
        <v>11351</v>
      </c>
      <c r="D5" s="6" t="str">
        <f t="shared" si="0"/>
        <v>СОШ с углуб.</v>
      </c>
      <c r="E5" s="8" t="str">
        <f t="shared" si="0"/>
        <v>3а</v>
      </c>
      <c r="F5" s="8">
        <f t="shared" si="0"/>
        <v>86</v>
      </c>
      <c r="G5" s="8">
        <f t="shared" si="0"/>
        <v>80</v>
      </c>
      <c r="H5" s="8">
        <f>H4+1</f>
        <v>11351002</v>
      </c>
      <c r="I5" s="9">
        <v>2</v>
      </c>
      <c r="J5" s="9"/>
      <c r="K5" s="10">
        <v>1</v>
      </c>
      <c r="L5" s="10"/>
      <c r="M5" s="9">
        <v>1</v>
      </c>
      <c r="N5" s="9"/>
      <c r="O5" s="10">
        <v>2</v>
      </c>
      <c r="P5" s="10"/>
      <c r="Q5" s="9">
        <v>1</v>
      </c>
      <c r="R5" s="9"/>
      <c r="S5" s="10"/>
      <c r="T5" s="10">
        <v>1</v>
      </c>
      <c r="U5" s="9"/>
      <c r="V5" s="9">
        <v>0</v>
      </c>
      <c r="W5" s="10">
        <v>1</v>
      </c>
      <c r="X5" s="10"/>
      <c r="Y5" s="9">
        <v>1</v>
      </c>
      <c r="Z5" s="9"/>
      <c r="AA5" s="11">
        <f t="shared" ref="AA5:AA68" si="1">IF(COUNTBLANK(I5:Z5)&lt;=9,SUM(I5:Z5),"Не писал")</f>
        <v>10</v>
      </c>
      <c r="AC5" s="83">
        <v>0</v>
      </c>
      <c r="AD5" s="83">
        <f>COUNTIF(AA$4:AA$83,AC5)</f>
        <v>0</v>
      </c>
    </row>
    <row r="6" spans="1:30" ht="30" customHeight="1" x14ac:dyDescent="0.25">
      <c r="A6" s="4" t="str">
        <f t="shared" ref="A6:G21" si="2">A5</f>
        <v>Московский</v>
      </c>
      <c r="B6" s="12" t="str">
        <f t="shared" si="0"/>
        <v>ГБОУ СОШ №351</v>
      </c>
      <c r="C6" s="6">
        <f t="shared" si="0"/>
        <v>11351</v>
      </c>
      <c r="D6" s="6" t="str">
        <f t="shared" si="0"/>
        <v>СОШ с углуб.</v>
      </c>
      <c r="E6" s="8" t="str">
        <f t="shared" si="0"/>
        <v>3а</v>
      </c>
      <c r="F6" s="8">
        <f t="shared" si="0"/>
        <v>86</v>
      </c>
      <c r="G6" s="8">
        <f t="shared" si="0"/>
        <v>80</v>
      </c>
      <c r="H6" s="8">
        <f t="shared" ref="H6:H69" si="3">H5+1</f>
        <v>11351003</v>
      </c>
      <c r="I6" s="9">
        <v>2</v>
      </c>
      <c r="J6" s="9"/>
      <c r="K6" s="10"/>
      <c r="L6" s="10">
        <v>1</v>
      </c>
      <c r="M6" s="9">
        <v>1</v>
      </c>
      <c r="N6" s="9"/>
      <c r="O6" s="10"/>
      <c r="P6" s="10">
        <v>2</v>
      </c>
      <c r="Q6" s="9"/>
      <c r="R6" s="9">
        <v>2</v>
      </c>
      <c r="S6" s="10">
        <v>1</v>
      </c>
      <c r="T6" s="10"/>
      <c r="U6" s="9"/>
      <c r="V6" s="9">
        <v>0</v>
      </c>
      <c r="W6" s="10">
        <v>2</v>
      </c>
      <c r="X6" s="10"/>
      <c r="Y6" s="9"/>
      <c r="Z6" s="9">
        <v>1</v>
      </c>
      <c r="AA6" s="11">
        <f t="shared" si="1"/>
        <v>12</v>
      </c>
      <c r="AC6" s="83">
        <v>1</v>
      </c>
      <c r="AD6" s="83">
        <f t="shared" ref="AD6:AD18" si="4">COUNTIF(AA$4:AA$83,AC6)</f>
        <v>0</v>
      </c>
    </row>
    <row r="7" spans="1:30" ht="30" customHeight="1" x14ac:dyDescent="0.25">
      <c r="A7" s="4" t="str">
        <f t="shared" si="2"/>
        <v>Московский</v>
      </c>
      <c r="B7" s="12" t="str">
        <f t="shared" si="0"/>
        <v>ГБОУ СОШ №351</v>
      </c>
      <c r="C7" s="6">
        <f t="shared" si="0"/>
        <v>11351</v>
      </c>
      <c r="D7" s="6" t="str">
        <f t="shared" si="0"/>
        <v>СОШ с углуб.</v>
      </c>
      <c r="E7" s="8" t="str">
        <f t="shared" si="0"/>
        <v>3а</v>
      </c>
      <c r="F7" s="8">
        <f t="shared" si="0"/>
        <v>86</v>
      </c>
      <c r="G7" s="8">
        <f t="shared" si="0"/>
        <v>80</v>
      </c>
      <c r="H7" s="8">
        <f t="shared" si="3"/>
        <v>11351004</v>
      </c>
      <c r="I7" s="9">
        <v>2</v>
      </c>
      <c r="J7" s="9"/>
      <c r="K7" s="10"/>
      <c r="L7" s="10">
        <v>1</v>
      </c>
      <c r="M7" s="9">
        <v>1</v>
      </c>
      <c r="N7" s="9"/>
      <c r="O7" s="10">
        <v>2</v>
      </c>
      <c r="P7" s="10"/>
      <c r="Q7" s="9"/>
      <c r="R7" s="9">
        <v>2</v>
      </c>
      <c r="S7" s="10">
        <v>1</v>
      </c>
      <c r="T7" s="10"/>
      <c r="U7" s="9">
        <v>1</v>
      </c>
      <c r="V7" s="9"/>
      <c r="W7" s="10"/>
      <c r="X7" s="10">
        <v>2</v>
      </c>
      <c r="Y7" s="9">
        <v>1</v>
      </c>
      <c r="Z7" s="9"/>
      <c r="AA7" s="11">
        <f t="shared" si="1"/>
        <v>13</v>
      </c>
      <c r="AC7" s="83">
        <v>2</v>
      </c>
      <c r="AD7" s="83">
        <f t="shared" si="4"/>
        <v>0</v>
      </c>
    </row>
    <row r="8" spans="1:30" ht="30" customHeight="1" x14ac:dyDescent="0.25">
      <c r="A8" s="4" t="str">
        <f t="shared" si="2"/>
        <v>Московский</v>
      </c>
      <c r="B8" s="12" t="str">
        <f t="shared" si="0"/>
        <v>ГБОУ СОШ №351</v>
      </c>
      <c r="C8" s="6">
        <f t="shared" si="0"/>
        <v>11351</v>
      </c>
      <c r="D8" s="6" t="str">
        <f t="shared" si="0"/>
        <v>СОШ с углуб.</v>
      </c>
      <c r="E8" s="8" t="str">
        <f t="shared" si="0"/>
        <v>3а</v>
      </c>
      <c r="F8" s="8">
        <f t="shared" si="0"/>
        <v>86</v>
      </c>
      <c r="G8" s="8">
        <f t="shared" si="0"/>
        <v>80</v>
      </c>
      <c r="H8" s="8">
        <f t="shared" si="3"/>
        <v>11351005</v>
      </c>
      <c r="I8" s="9">
        <v>2</v>
      </c>
      <c r="J8" s="9"/>
      <c r="K8" s="10">
        <v>1</v>
      </c>
      <c r="L8" s="10"/>
      <c r="M8" s="9">
        <v>1</v>
      </c>
      <c r="N8" s="9"/>
      <c r="O8" s="10"/>
      <c r="P8" s="10">
        <v>2</v>
      </c>
      <c r="Q8" s="9"/>
      <c r="R8" s="9">
        <v>2</v>
      </c>
      <c r="S8" s="10">
        <v>1</v>
      </c>
      <c r="T8" s="10"/>
      <c r="U8" s="9">
        <v>1</v>
      </c>
      <c r="V8" s="9"/>
      <c r="W8" s="10"/>
      <c r="X8" s="10">
        <v>2</v>
      </c>
      <c r="Y8" s="9">
        <v>1</v>
      </c>
      <c r="Z8" s="9"/>
      <c r="AA8" s="11">
        <f t="shared" si="1"/>
        <v>13</v>
      </c>
      <c r="AC8" s="83">
        <v>3</v>
      </c>
      <c r="AD8" s="83">
        <f t="shared" si="4"/>
        <v>0</v>
      </c>
    </row>
    <row r="9" spans="1:30" ht="30" customHeight="1" x14ac:dyDescent="0.25">
      <c r="A9" s="4" t="str">
        <f t="shared" si="2"/>
        <v>Московский</v>
      </c>
      <c r="B9" s="12" t="str">
        <f t="shared" si="0"/>
        <v>ГБОУ СОШ №351</v>
      </c>
      <c r="C9" s="6">
        <f t="shared" si="0"/>
        <v>11351</v>
      </c>
      <c r="D9" s="6" t="str">
        <f t="shared" si="0"/>
        <v>СОШ с углуб.</v>
      </c>
      <c r="E9" s="8" t="str">
        <f t="shared" si="0"/>
        <v>3а</v>
      </c>
      <c r="F9" s="8">
        <f t="shared" si="0"/>
        <v>86</v>
      </c>
      <c r="G9" s="8">
        <f t="shared" si="0"/>
        <v>80</v>
      </c>
      <c r="H9" s="8">
        <f t="shared" si="3"/>
        <v>11351006</v>
      </c>
      <c r="I9" s="9">
        <v>2</v>
      </c>
      <c r="J9" s="9"/>
      <c r="K9" s="10">
        <v>1</v>
      </c>
      <c r="L9" s="10"/>
      <c r="M9" s="9">
        <v>1</v>
      </c>
      <c r="N9" s="9"/>
      <c r="O9" s="10"/>
      <c r="P9" s="10">
        <v>2</v>
      </c>
      <c r="Q9" s="9"/>
      <c r="R9" s="9">
        <v>2</v>
      </c>
      <c r="S9" s="10">
        <v>1</v>
      </c>
      <c r="T9" s="10"/>
      <c r="U9" s="9">
        <v>1</v>
      </c>
      <c r="V9" s="9"/>
      <c r="W9" s="10"/>
      <c r="X9" s="10">
        <v>2</v>
      </c>
      <c r="Y9" s="9">
        <v>1</v>
      </c>
      <c r="Z9" s="9"/>
      <c r="AA9" s="11">
        <f t="shared" si="1"/>
        <v>13</v>
      </c>
      <c r="AC9" s="83">
        <v>4</v>
      </c>
      <c r="AD9" s="83">
        <f t="shared" si="4"/>
        <v>0</v>
      </c>
    </row>
    <row r="10" spans="1:30" ht="30" customHeight="1" x14ac:dyDescent="0.25">
      <c r="A10" s="4" t="str">
        <f t="shared" si="2"/>
        <v>Московский</v>
      </c>
      <c r="B10" s="12" t="str">
        <f t="shared" si="0"/>
        <v>ГБОУ СОШ №351</v>
      </c>
      <c r="C10" s="6">
        <f t="shared" si="0"/>
        <v>11351</v>
      </c>
      <c r="D10" s="6" t="str">
        <f t="shared" si="0"/>
        <v>СОШ с углуб.</v>
      </c>
      <c r="E10" s="8" t="str">
        <f t="shared" si="0"/>
        <v>3а</v>
      </c>
      <c r="F10" s="8">
        <f t="shared" si="0"/>
        <v>86</v>
      </c>
      <c r="G10" s="8">
        <f t="shared" si="0"/>
        <v>80</v>
      </c>
      <c r="H10" s="8">
        <f t="shared" si="3"/>
        <v>11351007</v>
      </c>
      <c r="I10" s="9">
        <v>2</v>
      </c>
      <c r="J10" s="9"/>
      <c r="K10" s="10"/>
      <c r="L10" s="10">
        <v>1</v>
      </c>
      <c r="M10" s="9">
        <v>1</v>
      </c>
      <c r="N10" s="9"/>
      <c r="O10" s="10">
        <v>2</v>
      </c>
      <c r="P10" s="10"/>
      <c r="Q10" s="9"/>
      <c r="R10" s="9">
        <v>2</v>
      </c>
      <c r="S10" s="10">
        <v>1</v>
      </c>
      <c r="T10" s="10"/>
      <c r="U10" s="9"/>
      <c r="V10" s="9">
        <v>0</v>
      </c>
      <c r="W10" s="10"/>
      <c r="X10" s="10">
        <v>2</v>
      </c>
      <c r="Y10" s="9">
        <v>1</v>
      </c>
      <c r="Z10" s="9"/>
      <c r="AA10" s="11">
        <f t="shared" si="1"/>
        <v>12</v>
      </c>
      <c r="AC10" s="83">
        <v>5</v>
      </c>
      <c r="AD10" s="83">
        <f t="shared" si="4"/>
        <v>2</v>
      </c>
    </row>
    <row r="11" spans="1:30" ht="30" customHeight="1" x14ac:dyDescent="0.25">
      <c r="A11" s="4" t="str">
        <f t="shared" si="2"/>
        <v>Московский</v>
      </c>
      <c r="B11" s="12" t="str">
        <f t="shared" si="0"/>
        <v>ГБОУ СОШ №351</v>
      </c>
      <c r="C11" s="6">
        <f t="shared" si="0"/>
        <v>11351</v>
      </c>
      <c r="D11" s="6" t="str">
        <f t="shared" si="0"/>
        <v>СОШ с углуб.</v>
      </c>
      <c r="E11" s="8" t="str">
        <f t="shared" si="0"/>
        <v>3а</v>
      </c>
      <c r="F11" s="8">
        <f t="shared" si="0"/>
        <v>86</v>
      </c>
      <c r="G11" s="8">
        <f t="shared" si="0"/>
        <v>80</v>
      </c>
      <c r="H11" s="8">
        <f t="shared" si="3"/>
        <v>11351008</v>
      </c>
      <c r="I11" s="9">
        <v>0</v>
      </c>
      <c r="J11" s="9"/>
      <c r="K11" s="10">
        <v>0</v>
      </c>
      <c r="L11" s="10"/>
      <c r="M11" s="9">
        <v>1</v>
      </c>
      <c r="N11" s="9"/>
      <c r="O11" s="10">
        <v>2</v>
      </c>
      <c r="P11" s="10"/>
      <c r="Q11" s="9">
        <v>1</v>
      </c>
      <c r="R11" s="9"/>
      <c r="S11" s="10"/>
      <c r="T11" s="10">
        <v>1</v>
      </c>
      <c r="U11" s="9">
        <v>1</v>
      </c>
      <c r="V11" s="9"/>
      <c r="W11" s="10"/>
      <c r="X11" s="10">
        <v>1</v>
      </c>
      <c r="Y11" s="9">
        <v>1</v>
      </c>
      <c r="Z11" s="9"/>
      <c r="AA11" s="11">
        <f t="shared" si="1"/>
        <v>8</v>
      </c>
      <c r="AC11" s="83">
        <v>6</v>
      </c>
      <c r="AD11" s="83">
        <f t="shared" si="4"/>
        <v>4</v>
      </c>
    </row>
    <row r="12" spans="1:30" ht="30" customHeight="1" x14ac:dyDescent="0.25">
      <c r="A12" s="4" t="str">
        <f t="shared" si="2"/>
        <v>Московский</v>
      </c>
      <c r="B12" s="12" t="str">
        <f t="shared" si="0"/>
        <v>ГБОУ СОШ №351</v>
      </c>
      <c r="C12" s="6">
        <f t="shared" si="0"/>
        <v>11351</v>
      </c>
      <c r="D12" s="6" t="str">
        <f t="shared" si="0"/>
        <v>СОШ с углуб.</v>
      </c>
      <c r="E12" s="8" t="str">
        <f t="shared" si="0"/>
        <v>3а</v>
      </c>
      <c r="F12" s="8">
        <f t="shared" si="0"/>
        <v>86</v>
      </c>
      <c r="G12" s="8">
        <f t="shared" si="0"/>
        <v>80</v>
      </c>
      <c r="H12" s="8">
        <f t="shared" si="3"/>
        <v>11351009</v>
      </c>
      <c r="I12" s="9">
        <v>2</v>
      </c>
      <c r="J12" s="9"/>
      <c r="K12" s="10">
        <v>1</v>
      </c>
      <c r="L12" s="10"/>
      <c r="M12" s="9">
        <v>1</v>
      </c>
      <c r="N12" s="9"/>
      <c r="O12" s="10">
        <v>2</v>
      </c>
      <c r="P12" s="10"/>
      <c r="Q12" s="9">
        <v>2</v>
      </c>
      <c r="R12" s="9"/>
      <c r="S12" s="10"/>
      <c r="T12" s="10">
        <v>1</v>
      </c>
      <c r="U12" s="9">
        <v>1</v>
      </c>
      <c r="V12" s="9"/>
      <c r="W12" s="10"/>
      <c r="X12" s="10">
        <v>2</v>
      </c>
      <c r="Y12" s="9">
        <v>1</v>
      </c>
      <c r="Z12" s="9"/>
      <c r="AA12" s="11">
        <f t="shared" si="1"/>
        <v>13</v>
      </c>
      <c r="AC12" s="83">
        <v>7</v>
      </c>
      <c r="AD12" s="83">
        <f t="shared" si="4"/>
        <v>8</v>
      </c>
    </row>
    <row r="13" spans="1:30" ht="30" customHeight="1" x14ac:dyDescent="0.25">
      <c r="A13" s="4" t="str">
        <f t="shared" si="2"/>
        <v>Московский</v>
      </c>
      <c r="B13" s="12" t="str">
        <f t="shared" si="0"/>
        <v>ГБОУ СОШ №351</v>
      </c>
      <c r="C13" s="6">
        <f t="shared" si="0"/>
        <v>11351</v>
      </c>
      <c r="D13" s="6" t="str">
        <f t="shared" si="0"/>
        <v>СОШ с углуб.</v>
      </c>
      <c r="E13" s="8" t="str">
        <f t="shared" si="0"/>
        <v>3а</v>
      </c>
      <c r="F13" s="8">
        <f t="shared" si="0"/>
        <v>86</v>
      </c>
      <c r="G13" s="8">
        <f t="shared" si="0"/>
        <v>80</v>
      </c>
      <c r="H13" s="8">
        <f t="shared" si="3"/>
        <v>11351010</v>
      </c>
      <c r="I13" s="9"/>
      <c r="J13" s="9">
        <v>1</v>
      </c>
      <c r="K13" s="10"/>
      <c r="L13" s="10">
        <v>1</v>
      </c>
      <c r="M13" s="9">
        <v>1</v>
      </c>
      <c r="N13" s="9"/>
      <c r="O13" s="10">
        <v>2</v>
      </c>
      <c r="P13" s="10"/>
      <c r="Q13" s="9">
        <v>2</v>
      </c>
      <c r="R13" s="9"/>
      <c r="S13" s="10"/>
      <c r="T13" s="10">
        <v>1</v>
      </c>
      <c r="U13" s="9">
        <v>1</v>
      </c>
      <c r="V13" s="9"/>
      <c r="W13" s="10"/>
      <c r="X13" s="10">
        <v>2</v>
      </c>
      <c r="Y13" s="9">
        <v>1</v>
      </c>
      <c r="Z13" s="9"/>
      <c r="AA13" s="11">
        <f t="shared" si="1"/>
        <v>12</v>
      </c>
      <c r="AC13" s="83">
        <v>8</v>
      </c>
      <c r="AD13" s="83">
        <f t="shared" si="4"/>
        <v>7</v>
      </c>
    </row>
    <row r="14" spans="1:30" ht="30" customHeight="1" x14ac:dyDescent="0.25">
      <c r="A14" s="4" t="str">
        <f t="shared" si="2"/>
        <v>Московский</v>
      </c>
      <c r="B14" s="12" t="str">
        <f t="shared" si="0"/>
        <v>ГБОУ СОШ №351</v>
      </c>
      <c r="C14" s="6">
        <f t="shared" si="0"/>
        <v>11351</v>
      </c>
      <c r="D14" s="6" t="str">
        <f t="shared" si="0"/>
        <v>СОШ с углуб.</v>
      </c>
      <c r="E14" s="8" t="str">
        <f t="shared" si="0"/>
        <v>3а</v>
      </c>
      <c r="F14" s="8">
        <f t="shared" si="0"/>
        <v>86</v>
      </c>
      <c r="G14" s="8">
        <f t="shared" si="0"/>
        <v>80</v>
      </c>
      <c r="H14" s="8">
        <f t="shared" si="3"/>
        <v>11351011</v>
      </c>
      <c r="I14" s="9">
        <v>2</v>
      </c>
      <c r="J14" s="9"/>
      <c r="K14" s="10">
        <v>1</v>
      </c>
      <c r="L14" s="10"/>
      <c r="M14" s="9"/>
      <c r="N14" s="9">
        <v>1</v>
      </c>
      <c r="O14" s="10">
        <v>2</v>
      </c>
      <c r="P14" s="10"/>
      <c r="Q14" s="9">
        <v>2</v>
      </c>
      <c r="R14" s="9"/>
      <c r="S14" s="10">
        <v>1</v>
      </c>
      <c r="T14" s="10"/>
      <c r="U14" s="9">
        <v>1</v>
      </c>
      <c r="V14" s="9"/>
      <c r="W14" s="10"/>
      <c r="X14" s="10">
        <v>2</v>
      </c>
      <c r="Y14" s="9">
        <v>1</v>
      </c>
      <c r="Z14" s="9"/>
      <c r="AA14" s="11">
        <f t="shared" si="1"/>
        <v>13</v>
      </c>
      <c r="AC14" s="83">
        <v>9</v>
      </c>
      <c r="AD14" s="83">
        <f t="shared" si="4"/>
        <v>9</v>
      </c>
    </row>
    <row r="15" spans="1:30" ht="30" customHeight="1" x14ac:dyDescent="0.25">
      <c r="A15" s="4" t="str">
        <f t="shared" si="2"/>
        <v>Московский</v>
      </c>
      <c r="B15" s="12" t="str">
        <f t="shared" si="0"/>
        <v>ГБОУ СОШ №351</v>
      </c>
      <c r="C15" s="6">
        <f t="shared" si="0"/>
        <v>11351</v>
      </c>
      <c r="D15" s="6" t="str">
        <f t="shared" si="0"/>
        <v>СОШ с углуб.</v>
      </c>
      <c r="E15" s="8" t="str">
        <f t="shared" si="0"/>
        <v>3а</v>
      </c>
      <c r="F15" s="8">
        <f t="shared" si="0"/>
        <v>86</v>
      </c>
      <c r="G15" s="8">
        <f t="shared" si="0"/>
        <v>80</v>
      </c>
      <c r="H15" s="8">
        <f t="shared" si="3"/>
        <v>11351012</v>
      </c>
      <c r="I15" s="9">
        <v>2</v>
      </c>
      <c r="J15" s="9"/>
      <c r="K15" s="10"/>
      <c r="L15" s="10">
        <v>1</v>
      </c>
      <c r="M15" s="9">
        <v>1</v>
      </c>
      <c r="N15" s="9"/>
      <c r="O15" s="10">
        <v>1</v>
      </c>
      <c r="P15" s="10"/>
      <c r="Q15" s="9"/>
      <c r="R15" s="9">
        <v>2</v>
      </c>
      <c r="S15" s="10"/>
      <c r="T15" s="10">
        <v>1</v>
      </c>
      <c r="U15" s="9">
        <v>1</v>
      </c>
      <c r="V15" s="9"/>
      <c r="W15" s="10"/>
      <c r="X15" s="10">
        <v>0</v>
      </c>
      <c r="Y15" s="9">
        <v>1</v>
      </c>
      <c r="Z15" s="9"/>
      <c r="AA15" s="11">
        <f t="shared" si="1"/>
        <v>10</v>
      </c>
      <c r="AC15" s="83">
        <v>10</v>
      </c>
      <c r="AD15" s="83">
        <f t="shared" si="4"/>
        <v>14</v>
      </c>
    </row>
    <row r="16" spans="1:30" ht="30" customHeight="1" x14ac:dyDescent="0.25">
      <c r="A16" s="4" t="str">
        <f t="shared" si="2"/>
        <v>Московский</v>
      </c>
      <c r="B16" s="12" t="str">
        <f t="shared" si="0"/>
        <v>ГБОУ СОШ №351</v>
      </c>
      <c r="C16" s="6">
        <f t="shared" si="0"/>
        <v>11351</v>
      </c>
      <c r="D16" s="6" t="str">
        <f t="shared" si="0"/>
        <v>СОШ с углуб.</v>
      </c>
      <c r="E16" s="8" t="str">
        <f t="shared" si="0"/>
        <v>3а</v>
      </c>
      <c r="F16" s="8">
        <f t="shared" si="0"/>
        <v>86</v>
      </c>
      <c r="G16" s="8">
        <f t="shared" si="0"/>
        <v>80</v>
      </c>
      <c r="H16" s="8">
        <f t="shared" si="3"/>
        <v>11351013</v>
      </c>
      <c r="I16" s="9">
        <v>2</v>
      </c>
      <c r="J16" s="9"/>
      <c r="K16" s="10"/>
      <c r="L16" s="10">
        <v>1</v>
      </c>
      <c r="M16" s="9">
        <v>1</v>
      </c>
      <c r="N16" s="9"/>
      <c r="O16" s="10"/>
      <c r="P16" s="10">
        <v>2</v>
      </c>
      <c r="Q16" s="9"/>
      <c r="R16" s="9">
        <v>2</v>
      </c>
      <c r="S16" s="10">
        <v>1</v>
      </c>
      <c r="T16" s="10"/>
      <c r="U16" s="9"/>
      <c r="V16" s="9">
        <v>0</v>
      </c>
      <c r="W16" s="10">
        <v>2</v>
      </c>
      <c r="X16" s="10"/>
      <c r="Y16" s="9"/>
      <c r="Z16" s="9">
        <v>1</v>
      </c>
      <c r="AA16" s="11">
        <f t="shared" si="1"/>
        <v>12</v>
      </c>
      <c r="AC16" s="83">
        <v>11</v>
      </c>
      <c r="AD16" s="83">
        <f t="shared" si="4"/>
        <v>15</v>
      </c>
    </row>
    <row r="17" spans="1:30" ht="30" customHeight="1" x14ac:dyDescent="0.25">
      <c r="A17" s="4" t="str">
        <f t="shared" si="2"/>
        <v>Московский</v>
      </c>
      <c r="B17" s="12" t="str">
        <f t="shared" si="0"/>
        <v>ГБОУ СОШ №351</v>
      </c>
      <c r="C17" s="6">
        <f t="shared" si="0"/>
        <v>11351</v>
      </c>
      <c r="D17" s="6" t="str">
        <f t="shared" si="0"/>
        <v>СОШ с углуб.</v>
      </c>
      <c r="E17" s="8" t="str">
        <f t="shared" si="0"/>
        <v>3а</v>
      </c>
      <c r="F17" s="8">
        <f t="shared" si="0"/>
        <v>86</v>
      </c>
      <c r="G17" s="8">
        <f t="shared" si="0"/>
        <v>80</v>
      </c>
      <c r="H17" s="8">
        <f t="shared" si="3"/>
        <v>11351014</v>
      </c>
      <c r="I17" s="9"/>
      <c r="J17" s="9">
        <v>1</v>
      </c>
      <c r="K17" s="10">
        <v>1</v>
      </c>
      <c r="L17" s="10"/>
      <c r="M17" s="9">
        <v>1</v>
      </c>
      <c r="N17" s="9"/>
      <c r="O17" s="10"/>
      <c r="P17" s="10">
        <v>2</v>
      </c>
      <c r="Q17" s="9"/>
      <c r="R17" s="9">
        <v>2</v>
      </c>
      <c r="S17" s="10"/>
      <c r="T17" s="10">
        <v>1</v>
      </c>
      <c r="U17" s="9"/>
      <c r="V17" s="9">
        <v>0</v>
      </c>
      <c r="W17" s="10">
        <v>2</v>
      </c>
      <c r="X17" s="10"/>
      <c r="Y17" s="9"/>
      <c r="Z17" s="9">
        <v>1</v>
      </c>
      <c r="AA17" s="11">
        <f t="shared" si="1"/>
        <v>11</v>
      </c>
      <c r="AC17" s="83">
        <v>12</v>
      </c>
      <c r="AD17" s="83">
        <f t="shared" si="4"/>
        <v>11</v>
      </c>
    </row>
    <row r="18" spans="1:30" ht="30" customHeight="1" x14ac:dyDescent="0.25">
      <c r="A18" s="4" t="str">
        <f t="shared" si="2"/>
        <v>Московский</v>
      </c>
      <c r="B18" s="12" t="str">
        <f t="shared" si="0"/>
        <v>ГБОУ СОШ №351</v>
      </c>
      <c r="C18" s="6">
        <f t="shared" si="0"/>
        <v>11351</v>
      </c>
      <c r="D18" s="6" t="str">
        <f t="shared" si="0"/>
        <v>СОШ с углуб.</v>
      </c>
      <c r="E18" s="8" t="str">
        <f t="shared" si="0"/>
        <v>3а</v>
      </c>
      <c r="F18" s="8">
        <f t="shared" si="0"/>
        <v>86</v>
      </c>
      <c r="G18" s="8">
        <f t="shared" si="0"/>
        <v>80</v>
      </c>
      <c r="H18" s="8">
        <f t="shared" si="3"/>
        <v>11351015</v>
      </c>
      <c r="I18" s="9">
        <v>2</v>
      </c>
      <c r="J18" s="9"/>
      <c r="K18" s="10">
        <v>1</v>
      </c>
      <c r="L18" s="10"/>
      <c r="M18" s="9">
        <v>1</v>
      </c>
      <c r="N18" s="9"/>
      <c r="O18" s="10"/>
      <c r="P18" s="10">
        <v>2</v>
      </c>
      <c r="Q18" s="9">
        <v>1</v>
      </c>
      <c r="R18" s="9"/>
      <c r="S18" s="10">
        <v>1</v>
      </c>
      <c r="T18" s="10"/>
      <c r="U18" s="9"/>
      <c r="V18" s="9">
        <v>0</v>
      </c>
      <c r="W18" s="10"/>
      <c r="X18" s="10">
        <v>2</v>
      </c>
      <c r="Y18" s="9">
        <v>1</v>
      </c>
      <c r="Z18" s="9"/>
      <c r="AA18" s="11">
        <f t="shared" si="1"/>
        <v>11</v>
      </c>
      <c r="AC18" s="83">
        <v>13</v>
      </c>
      <c r="AD18" s="83">
        <f t="shared" si="4"/>
        <v>10</v>
      </c>
    </row>
    <row r="19" spans="1:30" ht="30" customHeight="1" x14ac:dyDescent="0.25">
      <c r="A19" s="4" t="str">
        <f t="shared" si="2"/>
        <v>Московский</v>
      </c>
      <c r="B19" s="12" t="str">
        <f t="shared" si="0"/>
        <v>ГБОУ СОШ №351</v>
      </c>
      <c r="C19" s="6">
        <f t="shared" si="0"/>
        <v>11351</v>
      </c>
      <c r="D19" s="6" t="str">
        <f t="shared" si="0"/>
        <v>СОШ с углуб.</v>
      </c>
      <c r="E19" s="8" t="str">
        <f t="shared" si="0"/>
        <v>3а</v>
      </c>
      <c r="F19" s="8">
        <f t="shared" si="0"/>
        <v>86</v>
      </c>
      <c r="G19" s="8">
        <f t="shared" si="0"/>
        <v>80</v>
      </c>
      <c r="H19" s="8">
        <f t="shared" si="3"/>
        <v>11351016</v>
      </c>
      <c r="I19" s="9">
        <v>2</v>
      </c>
      <c r="J19" s="9"/>
      <c r="K19" s="10">
        <v>1</v>
      </c>
      <c r="L19" s="10"/>
      <c r="M19" s="9">
        <v>1</v>
      </c>
      <c r="N19" s="9"/>
      <c r="O19" s="10">
        <v>2</v>
      </c>
      <c r="P19" s="10"/>
      <c r="Q19" s="9"/>
      <c r="R19" s="9">
        <v>1</v>
      </c>
      <c r="S19" s="10">
        <v>1</v>
      </c>
      <c r="T19" s="10"/>
      <c r="U19" s="9">
        <v>1</v>
      </c>
      <c r="V19" s="9"/>
      <c r="W19" s="10">
        <v>2</v>
      </c>
      <c r="X19" s="10"/>
      <c r="Y19" s="9">
        <v>1</v>
      </c>
      <c r="Z19" s="9"/>
      <c r="AA19" s="11">
        <f t="shared" si="1"/>
        <v>12</v>
      </c>
      <c r="AC19" s="83"/>
      <c r="AD19" s="83">
        <f>SUM(AD6:AD18)</f>
        <v>80</v>
      </c>
    </row>
    <row r="20" spans="1:30" ht="30" customHeight="1" x14ac:dyDescent="0.25">
      <c r="A20" s="4" t="str">
        <f t="shared" si="2"/>
        <v>Московский</v>
      </c>
      <c r="B20" s="12" t="str">
        <f t="shared" si="0"/>
        <v>ГБОУ СОШ №351</v>
      </c>
      <c r="C20" s="6">
        <f t="shared" si="0"/>
        <v>11351</v>
      </c>
      <c r="D20" s="6" t="str">
        <f t="shared" si="0"/>
        <v>СОШ с углуб.</v>
      </c>
      <c r="E20" s="8" t="str">
        <f t="shared" si="0"/>
        <v>3а</v>
      </c>
      <c r="F20" s="8">
        <f t="shared" si="0"/>
        <v>86</v>
      </c>
      <c r="G20" s="8">
        <f t="shared" si="0"/>
        <v>80</v>
      </c>
      <c r="H20" s="8">
        <f t="shared" si="3"/>
        <v>11351017</v>
      </c>
      <c r="I20" s="9">
        <v>2</v>
      </c>
      <c r="J20" s="9"/>
      <c r="K20" s="10"/>
      <c r="L20" s="10">
        <v>1</v>
      </c>
      <c r="M20" s="9">
        <v>1</v>
      </c>
      <c r="N20" s="9"/>
      <c r="O20" s="10">
        <v>2</v>
      </c>
      <c r="P20" s="10"/>
      <c r="Q20" s="9"/>
      <c r="R20" s="9">
        <v>2</v>
      </c>
      <c r="S20" s="10">
        <v>0</v>
      </c>
      <c r="T20" s="10"/>
      <c r="U20" s="9">
        <v>1</v>
      </c>
      <c r="V20" s="9"/>
      <c r="W20" s="10"/>
      <c r="X20" s="10">
        <v>2</v>
      </c>
      <c r="Y20" s="9">
        <v>1</v>
      </c>
      <c r="Z20" s="9"/>
      <c r="AA20" s="11">
        <f t="shared" si="1"/>
        <v>12</v>
      </c>
    </row>
    <row r="21" spans="1:30" ht="30" customHeight="1" x14ac:dyDescent="0.25">
      <c r="A21" s="4" t="str">
        <f t="shared" si="2"/>
        <v>Московский</v>
      </c>
      <c r="B21" s="12" t="str">
        <f t="shared" si="2"/>
        <v>ГБОУ СОШ №351</v>
      </c>
      <c r="C21" s="6">
        <f t="shared" si="2"/>
        <v>11351</v>
      </c>
      <c r="D21" s="6" t="str">
        <f t="shared" si="2"/>
        <v>СОШ с углуб.</v>
      </c>
      <c r="E21" s="8" t="str">
        <f t="shared" si="2"/>
        <v>3а</v>
      </c>
      <c r="F21" s="8">
        <f t="shared" si="2"/>
        <v>86</v>
      </c>
      <c r="G21" s="8">
        <f t="shared" si="2"/>
        <v>80</v>
      </c>
      <c r="H21" s="8">
        <f t="shared" si="3"/>
        <v>11351018</v>
      </c>
      <c r="I21" s="9">
        <v>2</v>
      </c>
      <c r="J21" s="9"/>
      <c r="K21" s="10">
        <v>1</v>
      </c>
      <c r="L21" s="10"/>
      <c r="M21" s="9">
        <v>1</v>
      </c>
      <c r="N21" s="9"/>
      <c r="O21" s="10">
        <v>2</v>
      </c>
      <c r="P21" s="10"/>
      <c r="Q21" s="9"/>
      <c r="R21" s="9">
        <v>2</v>
      </c>
      <c r="S21" s="10"/>
      <c r="T21" s="10">
        <v>1</v>
      </c>
      <c r="U21" s="9"/>
      <c r="V21" s="9">
        <v>0</v>
      </c>
      <c r="W21" s="10"/>
      <c r="X21" s="10">
        <v>2</v>
      </c>
      <c r="Y21" s="9">
        <v>1</v>
      </c>
      <c r="Z21" s="9"/>
      <c r="AA21" s="11">
        <f t="shared" si="1"/>
        <v>12</v>
      </c>
    </row>
    <row r="22" spans="1:30" ht="30" customHeight="1" x14ac:dyDescent="0.25">
      <c r="A22" s="4" t="str">
        <f t="shared" ref="A22:G37" si="5">A21</f>
        <v>Московский</v>
      </c>
      <c r="B22" s="12" t="str">
        <f t="shared" si="5"/>
        <v>ГБОУ СОШ №351</v>
      </c>
      <c r="C22" s="6">
        <f t="shared" si="5"/>
        <v>11351</v>
      </c>
      <c r="D22" s="6" t="str">
        <f t="shared" si="5"/>
        <v>СОШ с углуб.</v>
      </c>
      <c r="E22" s="8" t="str">
        <f t="shared" si="5"/>
        <v>3а</v>
      </c>
      <c r="F22" s="8">
        <f t="shared" si="5"/>
        <v>86</v>
      </c>
      <c r="G22" s="8">
        <f t="shared" si="5"/>
        <v>80</v>
      </c>
      <c r="H22" s="8">
        <f t="shared" si="3"/>
        <v>11351019</v>
      </c>
      <c r="I22" s="9">
        <v>2</v>
      </c>
      <c r="J22" s="9"/>
      <c r="K22" s="10">
        <v>1</v>
      </c>
      <c r="L22" s="10"/>
      <c r="M22" s="9"/>
      <c r="N22" s="9">
        <v>1</v>
      </c>
      <c r="O22" s="10">
        <v>2</v>
      </c>
      <c r="P22" s="10"/>
      <c r="Q22" s="9"/>
      <c r="R22" s="9">
        <v>2</v>
      </c>
      <c r="S22" s="10"/>
      <c r="T22" s="10">
        <v>1</v>
      </c>
      <c r="U22" s="9">
        <v>1</v>
      </c>
      <c r="V22" s="9"/>
      <c r="W22" s="10">
        <v>2</v>
      </c>
      <c r="X22" s="10"/>
      <c r="Y22" s="9">
        <v>1</v>
      </c>
      <c r="Z22" s="9"/>
      <c r="AA22" s="11">
        <f t="shared" si="1"/>
        <v>13</v>
      </c>
    </row>
    <row r="23" spans="1:30" ht="30" customHeight="1" x14ac:dyDescent="0.25">
      <c r="A23" s="4" t="str">
        <f t="shared" si="5"/>
        <v>Московский</v>
      </c>
      <c r="B23" s="12" t="str">
        <f t="shared" si="5"/>
        <v>ГБОУ СОШ №351</v>
      </c>
      <c r="C23" s="6">
        <f t="shared" si="5"/>
        <v>11351</v>
      </c>
      <c r="D23" s="6" t="str">
        <f t="shared" si="5"/>
        <v>СОШ с углуб.</v>
      </c>
      <c r="E23" s="8" t="str">
        <f t="shared" si="5"/>
        <v>3а</v>
      </c>
      <c r="F23" s="8">
        <f t="shared" si="5"/>
        <v>86</v>
      </c>
      <c r="G23" s="8">
        <f t="shared" si="5"/>
        <v>80</v>
      </c>
      <c r="H23" s="8">
        <f t="shared" si="3"/>
        <v>11351020</v>
      </c>
      <c r="I23" s="9">
        <v>0</v>
      </c>
      <c r="J23" s="9"/>
      <c r="K23" s="10">
        <v>1</v>
      </c>
      <c r="L23" s="10"/>
      <c r="M23" s="9">
        <v>1</v>
      </c>
      <c r="N23" s="9"/>
      <c r="O23" s="10">
        <v>2</v>
      </c>
      <c r="P23" s="10"/>
      <c r="Q23" s="9"/>
      <c r="R23" s="9">
        <v>2</v>
      </c>
      <c r="S23" s="10">
        <v>1</v>
      </c>
      <c r="T23" s="10"/>
      <c r="U23" s="9">
        <v>1</v>
      </c>
      <c r="V23" s="9"/>
      <c r="W23" s="10"/>
      <c r="X23" s="10">
        <v>2</v>
      </c>
      <c r="Y23" s="9">
        <v>0</v>
      </c>
      <c r="Z23" s="9"/>
      <c r="AA23" s="11">
        <f t="shared" si="1"/>
        <v>10</v>
      </c>
    </row>
    <row r="24" spans="1:30" ht="30" customHeight="1" x14ac:dyDescent="0.25">
      <c r="A24" s="4" t="str">
        <f t="shared" si="5"/>
        <v>Московский</v>
      </c>
      <c r="B24" s="12" t="str">
        <f t="shared" si="5"/>
        <v>ГБОУ СОШ №351</v>
      </c>
      <c r="C24" s="6">
        <f t="shared" si="5"/>
        <v>11351</v>
      </c>
      <c r="D24" s="6" t="str">
        <f t="shared" si="5"/>
        <v>СОШ с углуб.</v>
      </c>
      <c r="E24" s="8" t="str">
        <f t="shared" si="5"/>
        <v>3а</v>
      </c>
      <c r="F24" s="8">
        <f t="shared" si="5"/>
        <v>86</v>
      </c>
      <c r="G24" s="8">
        <f t="shared" si="5"/>
        <v>80</v>
      </c>
      <c r="H24" s="8">
        <f t="shared" si="3"/>
        <v>11351021</v>
      </c>
      <c r="I24" s="9">
        <v>0</v>
      </c>
      <c r="J24" s="9"/>
      <c r="K24" s="10"/>
      <c r="L24" s="10">
        <v>1</v>
      </c>
      <c r="M24" s="9">
        <v>1</v>
      </c>
      <c r="N24" s="9"/>
      <c r="O24" s="10">
        <v>2</v>
      </c>
      <c r="P24" s="10"/>
      <c r="Q24" s="9"/>
      <c r="R24" s="9">
        <v>2</v>
      </c>
      <c r="S24" s="10">
        <v>1</v>
      </c>
      <c r="T24" s="10"/>
      <c r="U24" s="9"/>
      <c r="V24" s="9">
        <v>0</v>
      </c>
      <c r="W24" s="10"/>
      <c r="X24" s="10">
        <v>2</v>
      </c>
      <c r="Y24" s="9">
        <v>1</v>
      </c>
      <c r="Z24" s="9"/>
      <c r="AA24" s="11">
        <f t="shared" si="1"/>
        <v>10</v>
      </c>
    </row>
    <row r="25" spans="1:30" ht="30" customHeight="1" x14ac:dyDescent="0.25">
      <c r="A25" s="4" t="str">
        <f t="shared" si="5"/>
        <v>Московский</v>
      </c>
      <c r="B25" s="12" t="str">
        <f t="shared" si="5"/>
        <v>ГБОУ СОШ №351</v>
      </c>
      <c r="C25" s="6">
        <f t="shared" si="5"/>
        <v>11351</v>
      </c>
      <c r="D25" s="6" t="str">
        <f t="shared" si="5"/>
        <v>СОШ с углуб.</v>
      </c>
      <c r="E25" s="8" t="str">
        <f t="shared" si="5"/>
        <v>3а</v>
      </c>
      <c r="F25" s="8">
        <f t="shared" si="5"/>
        <v>86</v>
      </c>
      <c r="G25" s="8">
        <f t="shared" si="5"/>
        <v>80</v>
      </c>
      <c r="H25" s="8">
        <f t="shared" si="3"/>
        <v>11351022</v>
      </c>
      <c r="I25" s="9">
        <v>2</v>
      </c>
      <c r="J25" s="9"/>
      <c r="K25" s="10">
        <v>1</v>
      </c>
      <c r="L25" s="10"/>
      <c r="M25" s="9">
        <v>1</v>
      </c>
      <c r="N25" s="9"/>
      <c r="O25" s="10"/>
      <c r="P25" s="10">
        <v>2</v>
      </c>
      <c r="Q25" s="9"/>
      <c r="R25" s="9">
        <v>2</v>
      </c>
      <c r="S25" s="10"/>
      <c r="T25" s="10">
        <v>1</v>
      </c>
      <c r="U25" s="9">
        <v>1</v>
      </c>
      <c r="V25" s="9"/>
      <c r="W25" s="10"/>
      <c r="X25" s="10">
        <v>2</v>
      </c>
      <c r="Y25" s="9">
        <v>1</v>
      </c>
      <c r="Z25" s="9"/>
      <c r="AA25" s="11">
        <f t="shared" si="1"/>
        <v>13</v>
      </c>
    </row>
    <row r="26" spans="1:30" ht="30" customHeight="1" x14ac:dyDescent="0.25">
      <c r="A26" s="4" t="str">
        <f t="shared" si="5"/>
        <v>Московский</v>
      </c>
      <c r="B26" s="12" t="str">
        <f t="shared" si="5"/>
        <v>ГБОУ СОШ №351</v>
      </c>
      <c r="C26" s="6">
        <f t="shared" si="5"/>
        <v>11351</v>
      </c>
      <c r="D26" s="6" t="str">
        <f t="shared" si="5"/>
        <v>СОШ с углуб.</v>
      </c>
      <c r="E26" s="8" t="str">
        <f t="shared" si="5"/>
        <v>3а</v>
      </c>
      <c r="F26" s="8">
        <f t="shared" si="5"/>
        <v>86</v>
      </c>
      <c r="G26" s="8">
        <f t="shared" si="5"/>
        <v>80</v>
      </c>
      <c r="H26" s="8">
        <f t="shared" si="3"/>
        <v>11351023</v>
      </c>
      <c r="I26" s="9"/>
      <c r="J26" s="9">
        <v>1</v>
      </c>
      <c r="K26" s="10">
        <v>1</v>
      </c>
      <c r="L26" s="10"/>
      <c r="M26" s="9">
        <v>1</v>
      </c>
      <c r="N26" s="9"/>
      <c r="O26" s="10">
        <v>1</v>
      </c>
      <c r="P26" s="10"/>
      <c r="Q26" s="9">
        <v>2</v>
      </c>
      <c r="R26" s="9"/>
      <c r="S26" s="10"/>
      <c r="T26" s="10">
        <v>1</v>
      </c>
      <c r="U26" s="9">
        <v>1</v>
      </c>
      <c r="V26" s="9"/>
      <c r="W26" s="10"/>
      <c r="X26" s="10">
        <v>2</v>
      </c>
      <c r="Y26" s="9">
        <v>1</v>
      </c>
      <c r="Z26" s="9"/>
      <c r="AA26" s="11">
        <f t="shared" si="1"/>
        <v>11</v>
      </c>
    </row>
    <row r="27" spans="1:30" ht="30" customHeight="1" x14ac:dyDescent="0.25">
      <c r="A27" s="4" t="str">
        <f t="shared" si="5"/>
        <v>Московский</v>
      </c>
      <c r="B27" s="12" t="str">
        <f t="shared" si="5"/>
        <v>ГБОУ СОШ №351</v>
      </c>
      <c r="C27" s="6">
        <f t="shared" si="5"/>
        <v>11351</v>
      </c>
      <c r="D27" s="6" t="str">
        <f t="shared" si="5"/>
        <v>СОШ с углуб.</v>
      </c>
      <c r="E27" s="8" t="str">
        <f t="shared" si="5"/>
        <v>3а</v>
      </c>
      <c r="F27" s="8">
        <f t="shared" si="5"/>
        <v>86</v>
      </c>
      <c r="G27" s="8">
        <f t="shared" si="5"/>
        <v>80</v>
      </c>
      <c r="H27" s="8">
        <f t="shared" si="3"/>
        <v>11351024</v>
      </c>
      <c r="I27" s="9"/>
      <c r="J27" s="9">
        <v>1</v>
      </c>
      <c r="K27" s="10">
        <v>1</v>
      </c>
      <c r="L27" s="10"/>
      <c r="M27" s="9">
        <v>1</v>
      </c>
      <c r="N27" s="9"/>
      <c r="O27" s="10"/>
      <c r="P27" s="10">
        <v>2</v>
      </c>
      <c r="Q27" s="9"/>
      <c r="R27" s="9">
        <v>2</v>
      </c>
      <c r="S27" s="10"/>
      <c r="T27" s="10">
        <v>1</v>
      </c>
      <c r="U27" s="9"/>
      <c r="V27" s="9">
        <v>0</v>
      </c>
      <c r="W27" s="10">
        <v>2</v>
      </c>
      <c r="X27" s="10"/>
      <c r="Y27" s="9"/>
      <c r="Z27" s="9">
        <v>1</v>
      </c>
      <c r="AA27" s="11">
        <f t="shared" si="1"/>
        <v>11</v>
      </c>
    </row>
    <row r="28" spans="1:30" ht="30" customHeight="1" x14ac:dyDescent="0.25">
      <c r="A28" s="4" t="str">
        <f t="shared" si="5"/>
        <v>Московский</v>
      </c>
      <c r="B28" s="12" t="str">
        <f t="shared" si="5"/>
        <v>ГБОУ СОШ №351</v>
      </c>
      <c r="C28" s="6">
        <f t="shared" si="5"/>
        <v>11351</v>
      </c>
      <c r="D28" s="6" t="str">
        <f t="shared" si="5"/>
        <v>СОШ с углуб.</v>
      </c>
      <c r="E28" s="8" t="str">
        <f t="shared" si="5"/>
        <v>3а</v>
      </c>
      <c r="F28" s="8">
        <f t="shared" si="5"/>
        <v>86</v>
      </c>
      <c r="G28" s="8">
        <f t="shared" si="5"/>
        <v>80</v>
      </c>
      <c r="H28" s="8">
        <f t="shared" si="3"/>
        <v>11351025</v>
      </c>
      <c r="I28" s="9"/>
      <c r="J28" s="9">
        <v>1</v>
      </c>
      <c r="K28" s="10">
        <v>1</v>
      </c>
      <c r="L28" s="10"/>
      <c r="M28" s="9">
        <v>1</v>
      </c>
      <c r="N28" s="9"/>
      <c r="O28" s="10">
        <v>2</v>
      </c>
      <c r="P28" s="10"/>
      <c r="Q28" s="9"/>
      <c r="R28" s="9">
        <v>2</v>
      </c>
      <c r="S28" s="10"/>
      <c r="T28" s="10">
        <v>1</v>
      </c>
      <c r="U28" s="9">
        <v>1</v>
      </c>
      <c r="V28" s="9"/>
      <c r="W28" s="10"/>
      <c r="X28" s="10">
        <v>2</v>
      </c>
      <c r="Y28" s="9">
        <v>1</v>
      </c>
      <c r="Z28" s="9"/>
      <c r="AA28" s="11">
        <f t="shared" si="1"/>
        <v>12</v>
      </c>
    </row>
    <row r="29" spans="1:30" ht="30" customHeight="1" x14ac:dyDescent="0.25">
      <c r="A29" s="4" t="str">
        <f t="shared" si="5"/>
        <v>Московский</v>
      </c>
      <c r="B29" s="12" t="str">
        <f t="shared" si="5"/>
        <v>ГБОУ СОШ №351</v>
      </c>
      <c r="C29" s="6">
        <f t="shared" si="5"/>
        <v>11351</v>
      </c>
      <c r="D29" s="6" t="str">
        <f t="shared" si="5"/>
        <v>СОШ с углуб.</v>
      </c>
      <c r="E29" s="8" t="str">
        <f t="shared" si="5"/>
        <v>3а</v>
      </c>
      <c r="F29" s="8">
        <f t="shared" si="5"/>
        <v>86</v>
      </c>
      <c r="G29" s="8">
        <f t="shared" si="5"/>
        <v>80</v>
      </c>
      <c r="H29" s="8">
        <f t="shared" si="3"/>
        <v>11351026</v>
      </c>
      <c r="I29" s="9">
        <v>0</v>
      </c>
      <c r="J29" s="9"/>
      <c r="K29" s="10">
        <v>1</v>
      </c>
      <c r="L29" s="10"/>
      <c r="M29" s="9">
        <v>1</v>
      </c>
      <c r="N29" s="9"/>
      <c r="O29" s="10">
        <v>2</v>
      </c>
      <c r="P29" s="10"/>
      <c r="Q29" s="9">
        <v>1</v>
      </c>
      <c r="R29" s="9"/>
      <c r="S29" s="10">
        <v>1</v>
      </c>
      <c r="T29" s="10"/>
      <c r="U29" s="9"/>
      <c r="V29" s="9">
        <v>1</v>
      </c>
      <c r="W29" s="10">
        <v>2</v>
      </c>
      <c r="X29" s="10"/>
      <c r="Y29" s="9">
        <v>1</v>
      </c>
      <c r="Z29" s="9"/>
      <c r="AA29" s="11">
        <f t="shared" si="1"/>
        <v>10</v>
      </c>
    </row>
    <row r="30" spans="1:30" ht="30" customHeight="1" x14ac:dyDescent="0.25">
      <c r="A30" s="4" t="str">
        <f t="shared" si="5"/>
        <v>Московский</v>
      </c>
      <c r="B30" s="12" t="str">
        <f t="shared" si="5"/>
        <v>ГБОУ СОШ №351</v>
      </c>
      <c r="C30" s="6">
        <f t="shared" si="5"/>
        <v>11351</v>
      </c>
      <c r="D30" s="6" t="str">
        <f t="shared" si="5"/>
        <v>СОШ с углуб.</v>
      </c>
      <c r="E30" s="8" t="str">
        <f t="shared" si="5"/>
        <v>3а</v>
      </c>
      <c r="F30" s="8">
        <f t="shared" si="5"/>
        <v>86</v>
      </c>
      <c r="G30" s="8">
        <f t="shared" si="5"/>
        <v>80</v>
      </c>
      <c r="H30" s="8">
        <f t="shared" si="3"/>
        <v>11351027</v>
      </c>
      <c r="I30" s="9"/>
      <c r="J30" s="9">
        <v>1</v>
      </c>
      <c r="K30" s="10"/>
      <c r="L30" s="10">
        <v>1</v>
      </c>
      <c r="M30" s="9">
        <v>1</v>
      </c>
      <c r="N30" s="9"/>
      <c r="O30" s="10"/>
      <c r="P30" s="10">
        <v>2</v>
      </c>
      <c r="Q30" s="9"/>
      <c r="R30" s="9">
        <v>2</v>
      </c>
      <c r="S30" s="10"/>
      <c r="T30" s="10">
        <v>1</v>
      </c>
      <c r="U30" s="9">
        <v>1</v>
      </c>
      <c r="V30" s="9"/>
      <c r="W30" s="10">
        <v>2</v>
      </c>
      <c r="X30" s="10"/>
      <c r="Y30" s="9">
        <v>1</v>
      </c>
      <c r="Z30" s="9"/>
      <c r="AA30" s="11">
        <f t="shared" si="1"/>
        <v>12</v>
      </c>
    </row>
    <row r="31" spans="1:30" ht="30" customHeight="1" x14ac:dyDescent="0.25">
      <c r="A31" s="4" t="str">
        <f t="shared" si="5"/>
        <v>Московский</v>
      </c>
      <c r="B31" s="12" t="str">
        <f t="shared" si="5"/>
        <v>ГБОУ СОШ №351</v>
      </c>
      <c r="C31" s="6">
        <f t="shared" si="5"/>
        <v>11351</v>
      </c>
      <c r="D31" s="6" t="str">
        <f t="shared" si="5"/>
        <v>СОШ с углуб.</v>
      </c>
      <c r="E31" s="8" t="str">
        <f t="shared" si="5"/>
        <v>3а</v>
      </c>
      <c r="F31" s="8">
        <f t="shared" si="5"/>
        <v>86</v>
      </c>
      <c r="G31" s="8">
        <f t="shared" si="5"/>
        <v>80</v>
      </c>
      <c r="H31" s="8">
        <f t="shared" si="3"/>
        <v>11351028</v>
      </c>
      <c r="I31" s="9">
        <v>2</v>
      </c>
      <c r="J31" s="9"/>
      <c r="K31" s="10">
        <v>1</v>
      </c>
      <c r="L31" s="10"/>
      <c r="M31" s="9">
        <v>1</v>
      </c>
      <c r="N31" s="9"/>
      <c r="O31" s="10">
        <v>2</v>
      </c>
      <c r="P31" s="10"/>
      <c r="Q31" s="9"/>
      <c r="R31" s="9">
        <v>2</v>
      </c>
      <c r="S31" s="10">
        <v>0</v>
      </c>
      <c r="T31" s="10"/>
      <c r="U31" s="9">
        <v>1</v>
      </c>
      <c r="V31" s="9"/>
      <c r="W31" s="10"/>
      <c r="X31" s="10">
        <v>2</v>
      </c>
      <c r="Y31" s="9">
        <v>0</v>
      </c>
      <c r="Z31" s="9"/>
      <c r="AA31" s="11">
        <f t="shared" si="1"/>
        <v>11</v>
      </c>
    </row>
    <row r="32" spans="1:30" ht="30" customHeight="1" x14ac:dyDescent="0.25">
      <c r="A32" s="4" t="str">
        <f t="shared" si="5"/>
        <v>Московский</v>
      </c>
      <c r="B32" s="12" t="str">
        <f t="shared" si="5"/>
        <v>ГБОУ СОШ №351</v>
      </c>
      <c r="C32" s="6">
        <f t="shared" si="5"/>
        <v>11351</v>
      </c>
      <c r="D32" s="6" t="str">
        <f t="shared" si="5"/>
        <v>СОШ с углуб.</v>
      </c>
      <c r="E32" s="13" t="s">
        <v>24</v>
      </c>
      <c r="F32" s="8">
        <f t="shared" si="5"/>
        <v>86</v>
      </c>
      <c r="G32" s="8">
        <f t="shared" si="5"/>
        <v>80</v>
      </c>
      <c r="H32" s="8">
        <f t="shared" si="3"/>
        <v>11351029</v>
      </c>
      <c r="I32" s="9">
        <v>2</v>
      </c>
      <c r="J32" s="9"/>
      <c r="K32" s="10">
        <v>1</v>
      </c>
      <c r="L32" s="10"/>
      <c r="M32" s="9">
        <v>1</v>
      </c>
      <c r="N32" s="9"/>
      <c r="O32" s="10">
        <v>1</v>
      </c>
      <c r="P32" s="10"/>
      <c r="Q32" s="9">
        <v>0</v>
      </c>
      <c r="R32" s="9"/>
      <c r="S32" s="10">
        <v>0</v>
      </c>
      <c r="T32" s="10"/>
      <c r="U32" s="9">
        <v>0</v>
      </c>
      <c r="V32" s="9"/>
      <c r="W32" s="10">
        <v>0</v>
      </c>
      <c r="X32" s="10"/>
      <c r="Y32" s="9">
        <v>1</v>
      </c>
      <c r="Z32" s="9"/>
      <c r="AA32" s="11">
        <f t="shared" si="1"/>
        <v>6</v>
      </c>
    </row>
    <row r="33" spans="1:27" ht="30" customHeight="1" x14ac:dyDescent="0.25">
      <c r="A33" s="4" t="str">
        <f t="shared" si="5"/>
        <v>Московский</v>
      </c>
      <c r="B33" s="12" t="str">
        <f t="shared" si="5"/>
        <v>ГБОУ СОШ №351</v>
      </c>
      <c r="C33" s="6">
        <f t="shared" si="5"/>
        <v>11351</v>
      </c>
      <c r="D33" s="6" t="str">
        <f t="shared" si="5"/>
        <v>СОШ с углуб.</v>
      </c>
      <c r="E33" s="8" t="str">
        <f t="shared" si="5"/>
        <v>3б</v>
      </c>
      <c r="F33" s="8">
        <f t="shared" si="5"/>
        <v>86</v>
      </c>
      <c r="G33" s="8">
        <f t="shared" si="5"/>
        <v>80</v>
      </c>
      <c r="H33" s="8">
        <f t="shared" si="3"/>
        <v>11351030</v>
      </c>
      <c r="I33" s="9"/>
      <c r="J33" s="9">
        <v>0</v>
      </c>
      <c r="K33" s="10">
        <v>1</v>
      </c>
      <c r="L33" s="10"/>
      <c r="M33" s="9"/>
      <c r="N33" s="9">
        <v>0</v>
      </c>
      <c r="O33" s="10"/>
      <c r="P33" s="10">
        <v>2</v>
      </c>
      <c r="Q33" s="9">
        <v>0</v>
      </c>
      <c r="R33" s="9"/>
      <c r="S33" s="10"/>
      <c r="T33" s="10">
        <v>0</v>
      </c>
      <c r="U33" s="9">
        <v>0</v>
      </c>
      <c r="V33" s="9"/>
      <c r="W33" s="10">
        <v>1</v>
      </c>
      <c r="X33" s="10"/>
      <c r="Y33" s="9">
        <v>1</v>
      </c>
      <c r="Z33" s="9"/>
      <c r="AA33" s="11">
        <f t="shared" si="1"/>
        <v>5</v>
      </c>
    </row>
    <row r="34" spans="1:27" ht="30" customHeight="1" x14ac:dyDescent="0.25">
      <c r="A34" s="4" t="str">
        <f t="shared" si="5"/>
        <v>Московский</v>
      </c>
      <c r="B34" s="12" t="str">
        <f t="shared" si="5"/>
        <v>ГБОУ СОШ №351</v>
      </c>
      <c r="C34" s="6">
        <f t="shared" si="5"/>
        <v>11351</v>
      </c>
      <c r="D34" s="6" t="str">
        <f t="shared" si="5"/>
        <v>СОШ с углуб.</v>
      </c>
      <c r="E34" s="8" t="str">
        <f t="shared" si="5"/>
        <v>3б</v>
      </c>
      <c r="F34" s="8">
        <f t="shared" si="5"/>
        <v>86</v>
      </c>
      <c r="G34" s="8">
        <f t="shared" si="5"/>
        <v>80</v>
      </c>
      <c r="H34" s="8">
        <f t="shared" si="3"/>
        <v>11351031</v>
      </c>
      <c r="I34" s="9"/>
      <c r="J34" s="9">
        <v>2</v>
      </c>
      <c r="K34" s="10"/>
      <c r="L34" s="10">
        <v>1</v>
      </c>
      <c r="M34" s="9">
        <v>1</v>
      </c>
      <c r="N34" s="9"/>
      <c r="O34" s="10">
        <v>1</v>
      </c>
      <c r="P34" s="10"/>
      <c r="Q34" s="9">
        <v>0</v>
      </c>
      <c r="R34" s="9"/>
      <c r="S34" s="10"/>
      <c r="T34" s="10">
        <v>0</v>
      </c>
      <c r="U34" s="9"/>
      <c r="V34" s="9">
        <v>0</v>
      </c>
      <c r="W34" s="10">
        <v>1</v>
      </c>
      <c r="X34" s="10"/>
      <c r="Y34" s="9">
        <v>1</v>
      </c>
      <c r="Z34" s="9"/>
      <c r="AA34" s="11">
        <f t="shared" si="1"/>
        <v>7</v>
      </c>
    </row>
    <row r="35" spans="1:27" ht="30" customHeight="1" x14ac:dyDescent="0.25">
      <c r="A35" s="4" t="str">
        <f t="shared" si="5"/>
        <v>Московский</v>
      </c>
      <c r="B35" s="12" t="str">
        <f t="shared" si="5"/>
        <v>ГБОУ СОШ №351</v>
      </c>
      <c r="C35" s="6">
        <f t="shared" si="5"/>
        <v>11351</v>
      </c>
      <c r="D35" s="6" t="str">
        <f t="shared" si="5"/>
        <v>СОШ с углуб.</v>
      </c>
      <c r="E35" s="8" t="str">
        <f t="shared" si="5"/>
        <v>3б</v>
      </c>
      <c r="F35" s="8">
        <f t="shared" si="5"/>
        <v>86</v>
      </c>
      <c r="G35" s="8">
        <f t="shared" si="5"/>
        <v>80</v>
      </c>
      <c r="H35" s="8">
        <f t="shared" si="3"/>
        <v>11351032</v>
      </c>
      <c r="I35" s="9"/>
      <c r="J35" s="9">
        <v>0</v>
      </c>
      <c r="K35" s="10">
        <v>1</v>
      </c>
      <c r="L35" s="10"/>
      <c r="M35" s="9">
        <v>1</v>
      </c>
      <c r="N35" s="9"/>
      <c r="O35" s="10">
        <v>2</v>
      </c>
      <c r="P35" s="10"/>
      <c r="Q35" s="9"/>
      <c r="R35" s="9">
        <v>1</v>
      </c>
      <c r="S35" s="10"/>
      <c r="T35" s="10">
        <v>1</v>
      </c>
      <c r="U35" s="9">
        <v>0</v>
      </c>
      <c r="V35" s="9"/>
      <c r="W35" s="10"/>
      <c r="X35" s="10">
        <v>1</v>
      </c>
      <c r="Y35" s="9">
        <v>0</v>
      </c>
      <c r="Z35" s="9"/>
      <c r="AA35" s="11">
        <f t="shared" si="1"/>
        <v>7</v>
      </c>
    </row>
    <row r="36" spans="1:27" ht="30" customHeight="1" x14ac:dyDescent="0.25">
      <c r="A36" s="4" t="str">
        <f t="shared" si="5"/>
        <v>Московский</v>
      </c>
      <c r="B36" s="12" t="str">
        <f t="shared" si="5"/>
        <v>ГБОУ СОШ №351</v>
      </c>
      <c r="C36" s="6">
        <f t="shared" si="5"/>
        <v>11351</v>
      </c>
      <c r="D36" s="6" t="str">
        <f t="shared" si="5"/>
        <v>СОШ с углуб.</v>
      </c>
      <c r="E36" s="8" t="str">
        <f t="shared" si="5"/>
        <v>3б</v>
      </c>
      <c r="F36" s="8">
        <f t="shared" si="5"/>
        <v>86</v>
      </c>
      <c r="G36" s="8">
        <f t="shared" si="5"/>
        <v>80</v>
      </c>
      <c r="H36" s="8">
        <f t="shared" si="3"/>
        <v>11351033</v>
      </c>
      <c r="I36" s="9"/>
      <c r="J36" s="9">
        <v>0</v>
      </c>
      <c r="K36" s="10"/>
      <c r="L36" s="10">
        <v>0</v>
      </c>
      <c r="M36" s="9">
        <v>1</v>
      </c>
      <c r="N36" s="9"/>
      <c r="O36" s="10">
        <v>2</v>
      </c>
      <c r="P36" s="10"/>
      <c r="Q36" s="9"/>
      <c r="R36" s="9">
        <v>1</v>
      </c>
      <c r="S36" s="10">
        <v>0</v>
      </c>
      <c r="T36" s="10"/>
      <c r="U36" s="9">
        <v>1</v>
      </c>
      <c r="V36" s="9"/>
      <c r="W36" s="10">
        <v>1</v>
      </c>
      <c r="X36" s="10"/>
      <c r="Y36" s="9">
        <v>1</v>
      </c>
      <c r="Z36" s="9"/>
      <c r="AA36" s="11">
        <f t="shared" si="1"/>
        <v>7</v>
      </c>
    </row>
    <row r="37" spans="1:27" ht="30" customHeight="1" x14ac:dyDescent="0.25">
      <c r="A37" s="4" t="str">
        <f t="shared" si="5"/>
        <v>Московский</v>
      </c>
      <c r="B37" s="12" t="str">
        <f t="shared" si="5"/>
        <v>ГБОУ СОШ №351</v>
      </c>
      <c r="C37" s="6">
        <f t="shared" si="5"/>
        <v>11351</v>
      </c>
      <c r="D37" s="6" t="str">
        <f t="shared" si="5"/>
        <v>СОШ с углуб.</v>
      </c>
      <c r="E37" s="8" t="str">
        <f t="shared" si="5"/>
        <v>3б</v>
      </c>
      <c r="F37" s="8">
        <f t="shared" si="5"/>
        <v>86</v>
      </c>
      <c r="G37" s="8">
        <f t="shared" si="5"/>
        <v>80</v>
      </c>
      <c r="H37" s="8">
        <f t="shared" si="3"/>
        <v>11351034</v>
      </c>
      <c r="I37" s="9">
        <v>2</v>
      </c>
      <c r="J37" s="9"/>
      <c r="K37" s="10">
        <v>1</v>
      </c>
      <c r="L37" s="10"/>
      <c r="M37" s="9">
        <v>1</v>
      </c>
      <c r="N37" s="9"/>
      <c r="O37" s="10">
        <v>2</v>
      </c>
      <c r="P37" s="10"/>
      <c r="Q37" s="9"/>
      <c r="R37" s="9">
        <v>1</v>
      </c>
      <c r="S37" s="10">
        <v>1</v>
      </c>
      <c r="T37" s="10"/>
      <c r="U37" s="9"/>
      <c r="V37" s="9">
        <v>1</v>
      </c>
      <c r="W37" s="10">
        <v>0</v>
      </c>
      <c r="X37" s="10"/>
      <c r="Y37" s="9">
        <v>1</v>
      </c>
      <c r="Z37" s="9"/>
      <c r="AA37" s="11">
        <f t="shared" si="1"/>
        <v>10</v>
      </c>
    </row>
    <row r="38" spans="1:27" ht="30" customHeight="1" x14ac:dyDescent="0.25">
      <c r="A38" s="4" t="str">
        <f t="shared" ref="A38:G53" si="6">A37</f>
        <v>Московский</v>
      </c>
      <c r="B38" s="12" t="str">
        <f t="shared" si="6"/>
        <v>ГБОУ СОШ №351</v>
      </c>
      <c r="C38" s="6">
        <f t="shared" si="6"/>
        <v>11351</v>
      </c>
      <c r="D38" s="6" t="str">
        <f t="shared" si="6"/>
        <v>СОШ с углуб.</v>
      </c>
      <c r="E38" s="8" t="str">
        <f t="shared" si="6"/>
        <v>3б</v>
      </c>
      <c r="F38" s="8">
        <f t="shared" si="6"/>
        <v>86</v>
      </c>
      <c r="G38" s="8">
        <f t="shared" si="6"/>
        <v>80</v>
      </c>
      <c r="H38" s="8">
        <f t="shared" si="3"/>
        <v>11351035</v>
      </c>
      <c r="I38" s="9"/>
      <c r="J38" s="9">
        <v>1</v>
      </c>
      <c r="K38" s="10"/>
      <c r="L38" s="10">
        <v>1</v>
      </c>
      <c r="M38" s="9">
        <v>1</v>
      </c>
      <c r="N38" s="9"/>
      <c r="O38" s="10">
        <v>2</v>
      </c>
      <c r="P38" s="10"/>
      <c r="Q38" s="9">
        <v>1</v>
      </c>
      <c r="R38" s="9"/>
      <c r="S38" s="10">
        <v>1</v>
      </c>
      <c r="T38" s="10"/>
      <c r="U38" s="9">
        <v>0</v>
      </c>
      <c r="V38" s="9"/>
      <c r="W38" s="10">
        <v>2</v>
      </c>
      <c r="X38" s="10"/>
      <c r="Y38" s="9">
        <v>1</v>
      </c>
      <c r="Z38" s="9"/>
      <c r="AA38" s="11">
        <f t="shared" si="1"/>
        <v>10</v>
      </c>
    </row>
    <row r="39" spans="1:27" ht="30" customHeight="1" x14ac:dyDescent="0.25">
      <c r="A39" s="4" t="str">
        <f t="shared" si="6"/>
        <v>Московский</v>
      </c>
      <c r="B39" s="12" t="str">
        <f t="shared" si="6"/>
        <v>ГБОУ СОШ №351</v>
      </c>
      <c r="C39" s="6">
        <f t="shared" si="6"/>
        <v>11351</v>
      </c>
      <c r="D39" s="6" t="str">
        <f t="shared" si="6"/>
        <v>СОШ с углуб.</v>
      </c>
      <c r="E39" s="8" t="str">
        <f t="shared" si="6"/>
        <v>3б</v>
      </c>
      <c r="F39" s="8">
        <f t="shared" si="6"/>
        <v>86</v>
      </c>
      <c r="G39" s="8">
        <f t="shared" si="6"/>
        <v>80</v>
      </c>
      <c r="H39" s="8">
        <f t="shared" si="3"/>
        <v>11351036</v>
      </c>
      <c r="I39" s="9">
        <v>2</v>
      </c>
      <c r="J39" s="9"/>
      <c r="K39" s="10">
        <v>1</v>
      </c>
      <c r="L39" s="10"/>
      <c r="M39" s="9">
        <v>1</v>
      </c>
      <c r="N39" s="9"/>
      <c r="O39" s="10"/>
      <c r="P39" s="10">
        <v>2</v>
      </c>
      <c r="Q39" s="9"/>
      <c r="R39" s="9">
        <v>1</v>
      </c>
      <c r="S39" s="10">
        <v>1</v>
      </c>
      <c r="T39" s="10"/>
      <c r="U39" s="9"/>
      <c r="V39" s="9">
        <v>1</v>
      </c>
      <c r="W39" s="10">
        <v>1</v>
      </c>
      <c r="X39" s="10"/>
      <c r="Y39" s="9">
        <v>1</v>
      </c>
      <c r="Z39" s="9"/>
      <c r="AA39" s="11">
        <f t="shared" si="1"/>
        <v>11</v>
      </c>
    </row>
    <row r="40" spans="1:27" ht="30" customHeight="1" x14ac:dyDescent="0.25">
      <c r="A40" s="4" t="str">
        <f t="shared" si="6"/>
        <v>Московский</v>
      </c>
      <c r="B40" s="12" t="str">
        <f t="shared" si="6"/>
        <v>ГБОУ СОШ №351</v>
      </c>
      <c r="C40" s="6">
        <f t="shared" si="6"/>
        <v>11351</v>
      </c>
      <c r="D40" s="6" t="str">
        <f t="shared" si="6"/>
        <v>СОШ с углуб.</v>
      </c>
      <c r="E40" s="8" t="str">
        <f t="shared" si="6"/>
        <v>3б</v>
      </c>
      <c r="F40" s="8">
        <f t="shared" si="6"/>
        <v>86</v>
      </c>
      <c r="G40" s="8">
        <f t="shared" si="6"/>
        <v>80</v>
      </c>
      <c r="H40" s="8">
        <f t="shared" si="3"/>
        <v>11351037</v>
      </c>
      <c r="I40" s="9"/>
      <c r="J40" s="9">
        <v>2</v>
      </c>
      <c r="K40" s="10">
        <v>1</v>
      </c>
      <c r="L40" s="10"/>
      <c r="M40" s="9">
        <v>1</v>
      </c>
      <c r="N40" s="9"/>
      <c r="O40" s="10">
        <v>1</v>
      </c>
      <c r="P40" s="10"/>
      <c r="Q40" s="9">
        <v>0</v>
      </c>
      <c r="R40" s="9"/>
      <c r="S40" s="10">
        <v>0</v>
      </c>
      <c r="T40" s="10"/>
      <c r="U40" s="9">
        <v>0</v>
      </c>
      <c r="V40" s="9"/>
      <c r="W40" s="10">
        <v>1</v>
      </c>
      <c r="X40" s="10"/>
      <c r="Y40" s="9">
        <v>1</v>
      </c>
      <c r="Z40" s="9"/>
      <c r="AA40" s="11">
        <f t="shared" si="1"/>
        <v>7</v>
      </c>
    </row>
    <row r="41" spans="1:27" ht="30" customHeight="1" x14ac:dyDescent="0.25">
      <c r="A41" s="4" t="str">
        <f t="shared" si="6"/>
        <v>Московский</v>
      </c>
      <c r="B41" s="12" t="str">
        <f t="shared" si="6"/>
        <v>ГБОУ СОШ №351</v>
      </c>
      <c r="C41" s="6">
        <f t="shared" si="6"/>
        <v>11351</v>
      </c>
      <c r="D41" s="6" t="str">
        <f t="shared" si="6"/>
        <v>СОШ с углуб.</v>
      </c>
      <c r="E41" s="8" t="str">
        <f t="shared" si="6"/>
        <v>3б</v>
      </c>
      <c r="F41" s="8">
        <f t="shared" si="6"/>
        <v>86</v>
      </c>
      <c r="G41" s="8">
        <f t="shared" si="6"/>
        <v>80</v>
      </c>
      <c r="H41" s="8">
        <f t="shared" si="3"/>
        <v>11351038</v>
      </c>
      <c r="I41" s="9"/>
      <c r="J41" s="9">
        <v>1</v>
      </c>
      <c r="K41" s="10"/>
      <c r="L41" s="10">
        <v>1</v>
      </c>
      <c r="M41" s="9">
        <v>1</v>
      </c>
      <c r="N41" s="9"/>
      <c r="O41" s="10">
        <v>2</v>
      </c>
      <c r="P41" s="16"/>
      <c r="Q41" s="9"/>
      <c r="R41" s="9">
        <v>1</v>
      </c>
      <c r="S41" s="10">
        <v>1</v>
      </c>
      <c r="T41" s="10"/>
      <c r="U41" s="9">
        <v>0</v>
      </c>
      <c r="V41" s="9"/>
      <c r="W41" s="10">
        <v>2</v>
      </c>
      <c r="X41" s="10"/>
      <c r="Y41" s="9">
        <v>1</v>
      </c>
      <c r="Z41" s="9"/>
      <c r="AA41" s="11">
        <f t="shared" si="1"/>
        <v>10</v>
      </c>
    </row>
    <row r="42" spans="1:27" ht="30" customHeight="1" x14ac:dyDescent="0.25">
      <c r="A42" s="4" t="str">
        <f t="shared" si="6"/>
        <v>Московский</v>
      </c>
      <c r="B42" s="12" t="str">
        <f t="shared" si="6"/>
        <v>ГБОУ СОШ №351</v>
      </c>
      <c r="C42" s="6">
        <f t="shared" si="6"/>
        <v>11351</v>
      </c>
      <c r="D42" s="6" t="str">
        <f t="shared" si="6"/>
        <v>СОШ с углуб.</v>
      </c>
      <c r="E42" s="8" t="str">
        <f t="shared" si="6"/>
        <v>3б</v>
      </c>
      <c r="F42" s="8">
        <f t="shared" si="6"/>
        <v>86</v>
      </c>
      <c r="G42" s="8">
        <f t="shared" si="6"/>
        <v>80</v>
      </c>
      <c r="H42" s="8">
        <f t="shared" si="3"/>
        <v>11351039</v>
      </c>
      <c r="I42" s="9">
        <v>2</v>
      </c>
      <c r="J42" s="9"/>
      <c r="K42" s="10">
        <v>0</v>
      </c>
      <c r="L42" s="10"/>
      <c r="M42" s="9">
        <v>0</v>
      </c>
      <c r="N42" s="9"/>
      <c r="O42" s="10">
        <v>2</v>
      </c>
      <c r="P42" s="10"/>
      <c r="Q42" s="9"/>
      <c r="R42" s="9">
        <v>1</v>
      </c>
      <c r="S42" s="10">
        <v>1</v>
      </c>
      <c r="T42" s="10"/>
      <c r="U42" s="9">
        <v>1</v>
      </c>
      <c r="V42" s="9"/>
      <c r="W42" s="10">
        <v>2</v>
      </c>
      <c r="X42" s="10"/>
      <c r="Y42" s="9">
        <v>1</v>
      </c>
      <c r="Z42" s="9"/>
      <c r="AA42" s="11">
        <f t="shared" si="1"/>
        <v>10</v>
      </c>
    </row>
    <row r="43" spans="1:27" ht="30" customHeight="1" x14ac:dyDescent="0.25">
      <c r="A43" s="4" t="str">
        <f t="shared" si="6"/>
        <v>Московский</v>
      </c>
      <c r="B43" s="12" t="str">
        <f t="shared" si="6"/>
        <v>ГБОУ СОШ №351</v>
      </c>
      <c r="C43" s="6">
        <f t="shared" si="6"/>
        <v>11351</v>
      </c>
      <c r="D43" s="6" t="str">
        <f t="shared" si="6"/>
        <v>СОШ с углуб.</v>
      </c>
      <c r="E43" s="8" t="str">
        <f t="shared" si="6"/>
        <v>3б</v>
      </c>
      <c r="F43" s="8">
        <f t="shared" si="6"/>
        <v>86</v>
      </c>
      <c r="G43" s="8">
        <f t="shared" si="6"/>
        <v>80</v>
      </c>
      <c r="H43" s="8">
        <f t="shared" si="3"/>
        <v>11351040</v>
      </c>
      <c r="I43" s="9">
        <v>2</v>
      </c>
      <c r="J43" s="9"/>
      <c r="K43" s="10">
        <v>1</v>
      </c>
      <c r="L43" s="10"/>
      <c r="M43" s="9">
        <v>1</v>
      </c>
      <c r="N43" s="9"/>
      <c r="O43" s="10"/>
      <c r="P43" s="10">
        <v>2</v>
      </c>
      <c r="Q43" s="9">
        <v>2</v>
      </c>
      <c r="R43" s="9"/>
      <c r="S43" s="10">
        <v>1</v>
      </c>
      <c r="T43" s="10"/>
      <c r="U43" s="9">
        <v>0</v>
      </c>
      <c r="V43" s="9"/>
      <c r="W43" s="10">
        <v>1</v>
      </c>
      <c r="X43" s="10"/>
      <c r="Y43" s="9">
        <v>1</v>
      </c>
      <c r="Z43" s="9"/>
      <c r="AA43" s="11">
        <f t="shared" si="1"/>
        <v>11</v>
      </c>
    </row>
    <row r="44" spans="1:27" ht="30" customHeight="1" x14ac:dyDescent="0.25">
      <c r="A44" s="4" t="str">
        <f t="shared" si="6"/>
        <v>Московский</v>
      </c>
      <c r="B44" s="12" t="str">
        <f t="shared" si="6"/>
        <v>ГБОУ СОШ №351</v>
      </c>
      <c r="C44" s="6">
        <f t="shared" si="6"/>
        <v>11351</v>
      </c>
      <c r="D44" s="6" t="str">
        <f t="shared" si="6"/>
        <v>СОШ с углуб.</v>
      </c>
      <c r="E44" s="8" t="str">
        <f t="shared" si="6"/>
        <v>3б</v>
      </c>
      <c r="F44" s="8">
        <f t="shared" si="6"/>
        <v>86</v>
      </c>
      <c r="G44" s="8">
        <f t="shared" si="6"/>
        <v>80</v>
      </c>
      <c r="H44" s="8">
        <f t="shared" si="3"/>
        <v>11351041</v>
      </c>
      <c r="I44" s="9">
        <v>2</v>
      </c>
      <c r="J44" s="9"/>
      <c r="K44" s="10"/>
      <c r="L44" s="10">
        <v>1</v>
      </c>
      <c r="M44" s="9">
        <v>1</v>
      </c>
      <c r="N44" s="9"/>
      <c r="O44" s="10">
        <v>2</v>
      </c>
      <c r="P44" s="10"/>
      <c r="Q44" s="9">
        <v>2</v>
      </c>
      <c r="R44" s="9"/>
      <c r="S44" s="10">
        <v>1</v>
      </c>
      <c r="T44" s="10"/>
      <c r="U44" s="9">
        <v>0</v>
      </c>
      <c r="V44" s="9"/>
      <c r="W44" s="10">
        <v>2</v>
      </c>
      <c r="X44" s="10"/>
      <c r="Y44" s="9"/>
      <c r="Z44" s="9">
        <v>0</v>
      </c>
      <c r="AA44" s="11">
        <f t="shared" si="1"/>
        <v>11</v>
      </c>
    </row>
    <row r="45" spans="1:27" ht="30" customHeight="1" x14ac:dyDescent="0.25">
      <c r="A45" s="4" t="str">
        <f t="shared" si="6"/>
        <v>Московский</v>
      </c>
      <c r="B45" s="12" t="str">
        <f t="shared" si="6"/>
        <v>ГБОУ СОШ №351</v>
      </c>
      <c r="C45" s="6">
        <f t="shared" si="6"/>
        <v>11351</v>
      </c>
      <c r="D45" s="6" t="str">
        <f t="shared" si="6"/>
        <v>СОШ с углуб.</v>
      </c>
      <c r="E45" s="8" t="str">
        <f t="shared" si="6"/>
        <v>3б</v>
      </c>
      <c r="F45" s="8">
        <f t="shared" si="6"/>
        <v>86</v>
      </c>
      <c r="G45" s="8">
        <f t="shared" si="6"/>
        <v>80</v>
      </c>
      <c r="H45" s="8">
        <f t="shared" si="3"/>
        <v>11351042</v>
      </c>
      <c r="I45" s="9">
        <v>2</v>
      </c>
      <c r="J45" s="9"/>
      <c r="K45" s="10"/>
      <c r="L45" s="10">
        <v>1</v>
      </c>
      <c r="M45" s="9"/>
      <c r="N45" s="9">
        <v>0</v>
      </c>
      <c r="O45" s="10">
        <v>0</v>
      </c>
      <c r="P45" s="10"/>
      <c r="Q45" s="9"/>
      <c r="R45" s="9">
        <v>1</v>
      </c>
      <c r="S45" s="10">
        <v>1</v>
      </c>
      <c r="T45" s="10"/>
      <c r="U45" s="9">
        <v>0</v>
      </c>
      <c r="V45" s="9"/>
      <c r="W45" s="10">
        <v>2</v>
      </c>
      <c r="X45" s="10"/>
      <c r="Y45" s="9">
        <v>1</v>
      </c>
      <c r="Z45" s="9"/>
      <c r="AA45" s="11">
        <f t="shared" si="1"/>
        <v>8</v>
      </c>
    </row>
    <row r="46" spans="1:27" ht="30" customHeight="1" x14ac:dyDescent="0.25">
      <c r="A46" s="4" t="str">
        <f t="shared" si="6"/>
        <v>Московский</v>
      </c>
      <c r="B46" s="12" t="str">
        <f t="shared" si="6"/>
        <v>ГБОУ СОШ №351</v>
      </c>
      <c r="C46" s="6">
        <f t="shared" si="6"/>
        <v>11351</v>
      </c>
      <c r="D46" s="6" t="str">
        <f t="shared" si="6"/>
        <v>СОШ с углуб.</v>
      </c>
      <c r="E46" s="8" t="str">
        <f t="shared" si="6"/>
        <v>3б</v>
      </c>
      <c r="F46" s="8">
        <f t="shared" si="6"/>
        <v>86</v>
      </c>
      <c r="G46" s="8">
        <f t="shared" si="6"/>
        <v>80</v>
      </c>
      <c r="H46" s="8">
        <f t="shared" si="3"/>
        <v>11351043</v>
      </c>
      <c r="I46" s="9"/>
      <c r="J46" s="9">
        <v>1</v>
      </c>
      <c r="K46" s="10">
        <v>0</v>
      </c>
      <c r="L46" s="10"/>
      <c r="M46" s="9">
        <v>1</v>
      </c>
      <c r="N46" s="9"/>
      <c r="O46" s="10">
        <v>2</v>
      </c>
      <c r="P46" s="10"/>
      <c r="Q46" s="9"/>
      <c r="R46" s="9">
        <v>2</v>
      </c>
      <c r="S46" s="10">
        <v>1</v>
      </c>
      <c r="T46" s="10"/>
      <c r="U46" s="9"/>
      <c r="V46" s="9">
        <v>0</v>
      </c>
      <c r="W46" s="10">
        <v>1</v>
      </c>
      <c r="X46" s="10"/>
      <c r="Y46" s="9">
        <v>1</v>
      </c>
      <c r="Z46" s="9"/>
      <c r="AA46" s="11">
        <f t="shared" si="1"/>
        <v>9</v>
      </c>
    </row>
    <row r="47" spans="1:27" ht="30" customHeight="1" x14ac:dyDescent="0.25">
      <c r="A47" s="4" t="str">
        <f t="shared" si="6"/>
        <v>Московский</v>
      </c>
      <c r="B47" s="12" t="str">
        <f t="shared" si="6"/>
        <v>ГБОУ СОШ №351</v>
      </c>
      <c r="C47" s="6">
        <f t="shared" si="6"/>
        <v>11351</v>
      </c>
      <c r="D47" s="6" t="str">
        <f t="shared" si="6"/>
        <v>СОШ с углуб.</v>
      </c>
      <c r="E47" s="8" t="str">
        <f t="shared" si="6"/>
        <v>3б</v>
      </c>
      <c r="F47" s="8">
        <f t="shared" si="6"/>
        <v>86</v>
      </c>
      <c r="G47" s="8">
        <f t="shared" si="6"/>
        <v>80</v>
      </c>
      <c r="H47" s="8">
        <f t="shared" si="3"/>
        <v>11351044</v>
      </c>
      <c r="I47" s="9">
        <v>2</v>
      </c>
      <c r="J47" s="9"/>
      <c r="K47" s="10">
        <v>1</v>
      </c>
      <c r="L47" s="10"/>
      <c r="M47" s="9">
        <v>1</v>
      </c>
      <c r="N47" s="9"/>
      <c r="O47" s="10">
        <v>2</v>
      </c>
      <c r="P47" s="10"/>
      <c r="Q47" s="9">
        <v>1</v>
      </c>
      <c r="R47" s="9"/>
      <c r="S47" s="10">
        <v>1</v>
      </c>
      <c r="T47" s="10"/>
      <c r="U47" s="9">
        <v>0</v>
      </c>
      <c r="V47" s="9"/>
      <c r="W47" s="10"/>
      <c r="X47" s="10">
        <v>2</v>
      </c>
      <c r="Y47" s="9">
        <v>1</v>
      </c>
      <c r="Z47" s="9"/>
      <c r="AA47" s="11">
        <f t="shared" si="1"/>
        <v>11</v>
      </c>
    </row>
    <row r="48" spans="1:27" ht="30" customHeight="1" x14ac:dyDescent="0.25">
      <c r="A48" s="4" t="str">
        <f t="shared" si="6"/>
        <v>Московский</v>
      </c>
      <c r="B48" s="12" t="str">
        <f t="shared" si="6"/>
        <v>ГБОУ СОШ №351</v>
      </c>
      <c r="C48" s="6">
        <f t="shared" si="6"/>
        <v>11351</v>
      </c>
      <c r="D48" s="6" t="str">
        <f t="shared" si="6"/>
        <v>СОШ с углуб.</v>
      </c>
      <c r="E48" s="8" t="str">
        <f t="shared" si="6"/>
        <v>3б</v>
      </c>
      <c r="F48" s="8">
        <f t="shared" si="6"/>
        <v>86</v>
      </c>
      <c r="G48" s="8">
        <f t="shared" si="6"/>
        <v>80</v>
      </c>
      <c r="H48" s="8">
        <f t="shared" si="3"/>
        <v>11351045</v>
      </c>
      <c r="I48" s="9"/>
      <c r="J48" s="9">
        <v>1</v>
      </c>
      <c r="K48" s="10">
        <v>0</v>
      </c>
      <c r="L48" s="10"/>
      <c r="M48" s="9">
        <v>1</v>
      </c>
      <c r="N48" s="9"/>
      <c r="O48" s="10">
        <v>2</v>
      </c>
      <c r="P48" s="10"/>
      <c r="Q48" s="9">
        <v>1</v>
      </c>
      <c r="R48" s="9"/>
      <c r="S48" s="10">
        <v>1</v>
      </c>
      <c r="T48" s="10"/>
      <c r="U48" s="9">
        <v>0</v>
      </c>
      <c r="V48" s="9"/>
      <c r="W48" s="10">
        <v>1</v>
      </c>
      <c r="X48" s="10"/>
      <c r="Y48" s="9">
        <v>1</v>
      </c>
      <c r="Z48" s="9"/>
      <c r="AA48" s="11">
        <f t="shared" si="1"/>
        <v>8</v>
      </c>
    </row>
    <row r="49" spans="1:27" ht="30" customHeight="1" x14ac:dyDescent="0.25">
      <c r="A49" s="4" t="str">
        <f t="shared" si="6"/>
        <v>Московский</v>
      </c>
      <c r="B49" s="12" t="str">
        <f t="shared" si="6"/>
        <v>ГБОУ СОШ №351</v>
      </c>
      <c r="C49" s="6">
        <f t="shared" si="6"/>
        <v>11351</v>
      </c>
      <c r="D49" s="6" t="str">
        <f t="shared" si="6"/>
        <v>СОШ с углуб.</v>
      </c>
      <c r="E49" s="8" t="str">
        <f t="shared" si="6"/>
        <v>3б</v>
      </c>
      <c r="F49" s="8">
        <f t="shared" si="6"/>
        <v>86</v>
      </c>
      <c r="G49" s="8">
        <f t="shared" si="6"/>
        <v>80</v>
      </c>
      <c r="H49" s="8">
        <f t="shared" si="3"/>
        <v>11351046</v>
      </c>
      <c r="I49" s="9"/>
      <c r="J49" s="9">
        <v>2</v>
      </c>
      <c r="K49" s="10">
        <v>1</v>
      </c>
      <c r="L49" s="10"/>
      <c r="M49" s="9">
        <v>1</v>
      </c>
      <c r="N49" s="9"/>
      <c r="O49" s="10">
        <v>2</v>
      </c>
      <c r="P49" s="10"/>
      <c r="Q49" s="9">
        <v>1</v>
      </c>
      <c r="R49" s="9"/>
      <c r="S49" s="10">
        <v>0</v>
      </c>
      <c r="T49" s="10"/>
      <c r="U49" s="9">
        <v>0</v>
      </c>
      <c r="V49" s="9"/>
      <c r="W49" s="10">
        <v>1</v>
      </c>
      <c r="X49" s="10"/>
      <c r="Y49" s="9">
        <v>1</v>
      </c>
      <c r="Z49" s="9"/>
      <c r="AA49" s="11">
        <f t="shared" si="1"/>
        <v>9</v>
      </c>
    </row>
    <row r="50" spans="1:27" ht="30" customHeight="1" x14ac:dyDescent="0.25">
      <c r="A50" s="4" t="str">
        <f t="shared" si="6"/>
        <v>Московский</v>
      </c>
      <c r="B50" s="12" t="str">
        <f t="shared" si="6"/>
        <v>ГБОУ СОШ №351</v>
      </c>
      <c r="C50" s="6">
        <f t="shared" si="6"/>
        <v>11351</v>
      </c>
      <c r="D50" s="6" t="str">
        <f t="shared" si="6"/>
        <v>СОШ с углуб.</v>
      </c>
      <c r="E50" s="8" t="str">
        <f t="shared" si="6"/>
        <v>3б</v>
      </c>
      <c r="F50" s="8">
        <f t="shared" si="6"/>
        <v>86</v>
      </c>
      <c r="G50" s="8">
        <f t="shared" si="6"/>
        <v>80</v>
      </c>
      <c r="H50" s="8">
        <f t="shared" si="3"/>
        <v>11351047</v>
      </c>
      <c r="I50" s="9">
        <v>1</v>
      </c>
      <c r="J50" s="9"/>
      <c r="K50" s="10">
        <v>1</v>
      </c>
      <c r="L50" s="10"/>
      <c r="M50" s="9"/>
      <c r="N50" s="9">
        <v>0</v>
      </c>
      <c r="O50" s="10"/>
      <c r="P50" s="10">
        <v>2</v>
      </c>
      <c r="Q50" s="9">
        <v>1</v>
      </c>
      <c r="R50" s="9"/>
      <c r="S50" s="10">
        <v>1</v>
      </c>
      <c r="T50" s="10"/>
      <c r="U50" s="9">
        <v>0</v>
      </c>
      <c r="V50" s="9"/>
      <c r="W50" s="10">
        <v>1</v>
      </c>
      <c r="X50" s="10"/>
      <c r="Y50" s="9">
        <v>1</v>
      </c>
      <c r="Z50" s="9"/>
      <c r="AA50" s="11">
        <f t="shared" si="1"/>
        <v>8</v>
      </c>
    </row>
    <row r="51" spans="1:27" ht="30" customHeight="1" x14ac:dyDescent="0.25">
      <c r="A51" s="4" t="str">
        <f t="shared" si="6"/>
        <v>Московский</v>
      </c>
      <c r="B51" s="12" t="str">
        <f t="shared" si="6"/>
        <v>ГБОУ СОШ №351</v>
      </c>
      <c r="C51" s="6">
        <f t="shared" si="6"/>
        <v>11351</v>
      </c>
      <c r="D51" s="6" t="str">
        <f t="shared" si="6"/>
        <v>СОШ с углуб.</v>
      </c>
      <c r="E51" s="8" t="str">
        <f t="shared" si="6"/>
        <v>3б</v>
      </c>
      <c r="F51" s="8">
        <f t="shared" si="6"/>
        <v>86</v>
      </c>
      <c r="G51" s="8">
        <f t="shared" si="6"/>
        <v>80</v>
      </c>
      <c r="H51" s="8">
        <f t="shared" si="3"/>
        <v>11351048</v>
      </c>
      <c r="I51" s="9">
        <v>2</v>
      </c>
      <c r="J51" s="9"/>
      <c r="K51" s="10">
        <v>1</v>
      </c>
      <c r="L51" s="10"/>
      <c r="M51" s="9">
        <v>1</v>
      </c>
      <c r="N51" s="9"/>
      <c r="O51" s="10"/>
      <c r="P51" s="10">
        <v>2</v>
      </c>
      <c r="Q51" s="9">
        <v>1</v>
      </c>
      <c r="R51" s="9"/>
      <c r="S51" s="10">
        <v>1</v>
      </c>
      <c r="T51" s="10"/>
      <c r="U51" s="9">
        <v>1</v>
      </c>
      <c r="V51" s="9"/>
      <c r="W51" s="10">
        <v>0</v>
      </c>
      <c r="X51" s="10"/>
      <c r="Y51" s="9">
        <v>0</v>
      </c>
      <c r="Z51" s="9"/>
      <c r="AA51" s="11">
        <f t="shared" si="1"/>
        <v>9</v>
      </c>
    </row>
    <row r="52" spans="1:27" ht="30" customHeight="1" x14ac:dyDescent="0.25">
      <c r="A52" s="4" t="str">
        <f t="shared" si="6"/>
        <v>Московский</v>
      </c>
      <c r="B52" s="12" t="str">
        <f t="shared" si="6"/>
        <v>ГБОУ СОШ №351</v>
      </c>
      <c r="C52" s="6">
        <f t="shared" si="6"/>
        <v>11351</v>
      </c>
      <c r="D52" s="6" t="str">
        <f t="shared" si="6"/>
        <v>СОШ с углуб.</v>
      </c>
      <c r="E52" s="8" t="str">
        <f t="shared" si="6"/>
        <v>3б</v>
      </c>
      <c r="F52" s="8">
        <f t="shared" si="6"/>
        <v>86</v>
      </c>
      <c r="G52" s="8">
        <f t="shared" si="6"/>
        <v>80</v>
      </c>
      <c r="H52" s="8">
        <f t="shared" si="3"/>
        <v>11351049</v>
      </c>
      <c r="I52" s="9">
        <v>2</v>
      </c>
      <c r="J52" s="9"/>
      <c r="K52" s="10">
        <v>1</v>
      </c>
      <c r="L52" s="10"/>
      <c r="M52" s="9"/>
      <c r="N52" s="9">
        <v>1</v>
      </c>
      <c r="O52" s="10"/>
      <c r="P52" s="10">
        <v>2</v>
      </c>
      <c r="Q52" s="9">
        <v>1</v>
      </c>
      <c r="R52" s="9"/>
      <c r="S52" s="10">
        <v>1</v>
      </c>
      <c r="T52" s="10"/>
      <c r="U52" s="9">
        <v>0</v>
      </c>
      <c r="V52" s="9"/>
      <c r="W52" s="10">
        <v>2</v>
      </c>
      <c r="X52" s="10"/>
      <c r="Y52" s="9">
        <v>1</v>
      </c>
      <c r="Z52" s="9"/>
      <c r="AA52" s="11">
        <f t="shared" si="1"/>
        <v>11</v>
      </c>
    </row>
    <row r="53" spans="1:27" ht="30" customHeight="1" x14ac:dyDescent="0.25">
      <c r="A53" s="4" t="str">
        <f t="shared" si="6"/>
        <v>Московский</v>
      </c>
      <c r="B53" s="12" t="str">
        <f t="shared" si="6"/>
        <v>ГБОУ СОШ №351</v>
      </c>
      <c r="C53" s="6">
        <f t="shared" si="6"/>
        <v>11351</v>
      </c>
      <c r="D53" s="6" t="str">
        <f t="shared" si="6"/>
        <v>СОШ с углуб.</v>
      </c>
      <c r="E53" s="8" t="str">
        <f t="shared" si="6"/>
        <v>3б</v>
      </c>
      <c r="F53" s="8">
        <f t="shared" si="6"/>
        <v>86</v>
      </c>
      <c r="G53" s="8">
        <f t="shared" si="6"/>
        <v>80</v>
      </c>
      <c r="H53" s="8">
        <f t="shared" si="3"/>
        <v>11351050</v>
      </c>
      <c r="I53" s="9">
        <v>2</v>
      </c>
      <c r="J53" s="9"/>
      <c r="K53" s="10"/>
      <c r="L53" s="10">
        <v>1</v>
      </c>
      <c r="M53" s="9">
        <v>1</v>
      </c>
      <c r="N53" s="9"/>
      <c r="O53" s="10">
        <v>2</v>
      </c>
      <c r="P53" s="10"/>
      <c r="Q53" s="9">
        <v>1</v>
      </c>
      <c r="R53" s="9"/>
      <c r="S53" s="10"/>
      <c r="T53" s="10">
        <v>1</v>
      </c>
      <c r="U53" s="9">
        <v>0</v>
      </c>
      <c r="V53" s="9"/>
      <c r="W53" s="10">
        <v>2</v>
      </c>
      <c r="X53" s="10"/>
      <c r="Y53" s="9">
        <v>1</v>
      </c>
      <c r="Z53" s="9"/>
      <c r="AA53" s="11">
        <f t="shared" si="1"/>
        <v>11</v>
      </c>
    </row>
    <row r="54" spans="1:27" ht="30" customHeight="1" x14ac:dyDescent="0.25">
      <c r="A54" s="4" t="str">
        <f t="shared" ref="A54:G69" si="7">A53</f>
        <v>Московский</v>
      </c>
      <c r="B54" s="12" t="str">
        <f t="shared" si="7"/>
        <v>ГБОУ СОШ №351</v>
      </c>
      <c r="C54" s="6">
        <f t="shared" si="7"/>
        <v>11351</v>
      </c>
      <c r="D54" s="6" t="str">
        <f t="shared" si="7"/>
        <v>СОШ с углуб.</v>
      </c>
      <c r="E54" s="8" t="str">
        <f t="shared" si="7"/>
        <v>3б</v>
      </c>
      <c r="F54" s="8">
        <f t="shared" si="7"/>
        <v>86</v>
      </c>
      <c r="G54" s="8">
        <f t="shared" si="7"/>
        <v>80</v>
      </c>
      <c r="H54" s="8">
        <f t="shared" si="3"/>
        <v>11351051</v>
      </c>
      <c r="I54" s="9">
        <v>2</v>
      </c>
      <c r="J54" s="9"/>
      <c r="K54" s="10">
        <v>1</v>
      </c>
      <c r="L54" s="10"/>
      <c r="M54" s="9">
        <v>1</v>
      </c>
      <c r="N54" s="9"/>
      <c r="O54" s="10">
        <v>2</v>
      </c>
      <c r="P54" s="10"/>
      <c r="Q54" s="9">
        <v>1</v>
      </c>
      <c r="R54" s="9"/>
      <c r="S54" s="10">
        <v>0</v>
      </c>
      <c r="T54" s="10"/>
      <c r="U54" s="9">
        <v>0</v>
      </c>
      <c r="V54" s="9"/>
      <c r="W54" s="10">
        <v>1</v>
      </c>
      <c r="X54" s="10"/>
      <c r="Y54" s="9">
        <v>1</v>
      </c>
      <c r="Z54" s="9"/>
      <c r="AA54" s="11">
        <f t="shared" si="1"/>
        <v>9</v>
      </c>
    </row>
    <row r="55" spans="1:27" ht="30" customHeight="1" x14ac:dyDescent="0.25">
      <c r="A55" s="4" t="str">
        <f t="shared" si="7"/>
        <v>Московский</v>
      </c>
      <c r="B55" s="12" t="str">
        <f t="shared" si="7"/>
        <v>ГБОУ СОШ №351</v>
      </c>
      <c r="C55" s="6">
        <f t="shared" si="7"/>
        <v>11351</v>
      </c>
      <c r="D55" s="6" t="str">
        <f t="shared" si="7"/>
        <v>СОШ с углуб.</v>
      </c>
      <c r="E55" s="8" t="str">
        <f t="shared" si="7"/>
        <v>3б</v>
      </c>
      <c r="F55" s="8">
        <f t="shared" si="7"/>
        <v>86</v>
      </c>
      <c r="G55" s="8">
        <f t="shared" si="7"/>
        <v>80</v>
      </c>
      <c r="H55" s="8">
        <f t="shared" si="3"/>
        <v>11351052</v>
      </c>
      <c r="I55" s="9"/>
      <c r="J55" s="9">
        <v>0</v>
      </c>
      <c r="K55" s="10">
        <v>1</v>
      </c>
      <c r="L55" s="10"/>
      <c r="M55" s="9">
        <v>1</v>
      </c>
      <c r="N55" s="9"/>
      <c r="O55" s="10"/>
      <c r="P55" s="10">
        <v>1</v>
      </c>
      <c r="Q55" s="9"/>
      <c r="R55" s="9">
        <v>0</v>
      </c>
      <c r="S55" s="10">
        <v>1</v>
      </c>
      <c r="T55" s="10"/>
      <c r="U55" s="9">
        <v>0</v>
      </c>
      <c r="V55" s="9"/>
      <c r="W55" s="10">
        <v>2</v>
      </c>
      <c r="X55" s="10"/>
      <c r="Y55" s="9">
        <v>0</v>
      </c>
      <c r="Z55" s="9"/>
      <c r="AA55" s="11">
        <f t="shared" si="1"/>
        <v>6</v>
      </c>
    </row>
    <row r="56" spans="1:27" ht="30" customHeight="1" x14ac:dyDescent="0.25">
      <c r="A56" s="4" t="str">
        <f t="shared" si="7"/>
        <v>Московский</v>
      </c>
      <c r="B56" s="12" t="str">
        <f t="shared" si="7"/>
        <v>ГБОУ СОШ №351</v>
      </c>
      <c r="C56" s="6">
        <f t="shared" si="7"/>
        <v>11351</v>
      </c>
      <c r="D56" s="6" t="str">
        <f t="shared" si="7"/>
        <v>СОШ с углуб.</v>
      </c>
      <c r="E56" s="8" t="str">
        <f t="shared" si="7"/>
        <v>3б</v>
      </c>
      <c r="F56" s="8">
        <f t="shared" si="7"/>
        <v>86</v>
      </c>
      <c r="G56" s="8">
        <f t="shared" si="7"/>
        <v>80</v>
      </c>
      <c r="H56" s="8">
        <f t="shared" si="3"/>
        <v>11351053</v>
      </c>
      <c r="I56" s="9">
        <v>0</v>
      </c>
      <c r="J56" s="9"/>
      <c r="K56" s="10">
        <v>1</v>
      </c>
      <c r="L56" s="10"/>
      <c r="M56" s="9"/>
      <c r="N56" s="9">
        <v>0</v>
      </c>
      <c r="O56" s="10"/>
      <c r="P56" s="10">
        <v>2</v>
      </c>
      <c r="Q56" s="9">
        <v>2</v>
      </c>
      <c r="R56" s="9"/>
      <c r="S56" s="10">
        <v>1</v>
      </c>
      <c r="T56" s="10"/>
      <c r="U56" s="9">
        <v>1</v>
      </c>
      <c r="V56" s="9"/>
      <c r="W56" s="10">
        <v>0</v>
      </c>
      <c r="X56" s="10"/>
      <c r="Y56" s="9">
        <v>0</v>
      </c>
      <c r="Z56" s="9"/>
      <c r="AA56" s="11">
        <f t="shared" si="1"/>
        <v>7</v>
      </c>
    </row>
    <row r="57" spans="1:27" ht="30" customHeight="1" x14ac:dyDescent="0.25">
      <c r="A57" s="4" t="str">
        <f t="shared" si="7"/>
        <v>Московский</v>
      </c>
      <c r="B57" s="12" t="str">
        <f t="shared" si="7"/>
        <v>ГБОУ СОШ №351</v>
      </c>
      <c r="C57" s="6">
        <f t="shared" si="7"/>
        <v>11351</v>
      </c>
      <c r="D57" s="6" t="str">
        <f t="shared" si="7"/>
        <v>СОШ с углуб.</v>
      </c>
      <c r="E57" s="8" t="str">
        <f t="shared" si="7"/>
        <v>3б</v>
      </c>
      <c r="F57" s="8">
        <f t="shared" si="7"/>
        <v>86</v>
      </c>
      <c r="G57" s="8">
        <f t="shared" si="7"/>
        <v>80</v>
      </c>
      <c r="H57" s="8">
        <f t="shared" si="3"/>
        <v>11351054</v>
      </c>
      <c r="I57" s="9"/>
      <c r="J57" s="9">
        <v>1</v>
      </c>
      <c r="K57" s="10">
        <v>1</v>
      </c>
      <c r="L57" s="10"/>
      <c r="M57" s="9">
        <v>0</v>
      </c>
      <c r="N57" s="9"/>
      <c r="O57" s="10"/>
      <c r="P57" s="10">
        <v>0</v>
      </c>
      <c r="Q57" s="9">
        <v>1</v>
      </c>
      <c r="R57" s="9"/>
      <c r="S57" s="10">
        <v>1</v>
      </c>
      <c r="T57" s="10"/>
      <c r="U57" s="9">
        <v>1</v>
      </c>
      <c r="V57" s="9"/>
      <c r="W57" s="10">
        <v>0</v>
      </c>
      <c r="X57" s="10"/>
      <c r="Y57" s="9">
        <v>0</v>
      </c>
      <c r="Z57" s="9"/>
      <c r="AA57" s="11">
        <f t="shared" si="1"/>
        <v>5</v>
      </c>
    </row>
    <row r="58" spans="1:27" ht="30" customHeight="1" x14ac:dyDescent="0.25">
      <c r="A58" s="4" t="str">
        <f t="shared" si="7"/>
        <v>Московский</v>
      </c>
      <c r="B58" s="12" t="str">
        <f t="shared" si="7"/>
        <v>ГБОУ СОШ №351</v>
      </c>
      <c r="C58" s="6">
        <f t="shared" si="7"/>
        <v>11351</v>
      </c>
      <c r="D58" s="6" t="str">
        <f t="shared" si="7"/>
        <v>СОШ с углуб.</v>
      </c>
      <c r="E58" s="8" t="str">
        <f t="shared" si="7"/>
        <v>3б</v>
      </c>
      <c r="F58" s="8">
        <f t="shared" si="7"/>
        <v>86</v>
      </c>
      <c r="G58" s="8">
        <f t="shared" si="7"/>
        <v>80</v>
      </c>
      <c r="H58" s="8">
        <f t="shared" si="3"/>
        <v>11351055</v>
      </c>
      <c r="I58" s="9"/>
      <c r="J58" s="9">
        <v>2</v>
      </c>
      <c r="K58" s="10">
        <v>1</v>
      </c>
      <c r="L58" s="10"/>
      <c r="M58" s="9">
        <v>0</v>
      </c>
      <c r="N58" s="9"/>
      <c r="O58" s="10"/>
      <c r="P58" s="10">
        <v>1</v>
      </c>
      <c r="Q58" s="9">
        <v>0</v>
      </c>
      <c r="R58" s="9"/>
      <c r="S58" s="10">
        <v>0</v>
      </c>
      <c r="T58" s="10"/>
      <c r="U58" s="9"/>
      <c r="V58" s="9">
        <v>1</v>
      </c>
      <c r="W58" s="10">
        <v>1</v>
      </c>
      <c r="X58" s="10"/>
      <c r="Y58" s="9">
        <v>1</v>
      </c>
      <c r="Z58" s="9"/>
      <c r="AA58" s="11">
        <f t="shared" si="1"/>
        <v>7</v>
      </c>
    </row>
    <row r="59" spans="1:27" ht="30" customHeight="1" x14ac:dyDescent="0.25">
      <c r="A59" s="4" t="str">
        <f t="shared" si="7"/>
        <v>Московский</v>
      </c>
      <c r="B59" s="12" t="str">
        <f t="shared" si="7"/>
        <v>ГБОУ СОШ №351</v>
      </c>
      <c r="C59" s="6">
        <f t="shared" si="7"/>
        <v>11351</v>
      </c>
      <c r="D59" s="6" t="str">
        <f t="shared" si="7"/>
        <v>СОШ с углуб.</v>
      </c>
      <c r="E59" s="13" t="s">
        <v>25</v>
      </c>
      <c r="F59" s="8">
        <f t="shared" si="7"/>
        <v>86</v>
      </c>
      <c r="G59" s="8">
        <f t="shared" si="7"/>
        <v>80</v>
      </c>
      <c r="H59" s="8">
        <f t="shared" si="3"/>
        <v>11351056</v>
      </c>
      <c r="I59" s="9"/>
      <c r="J59" s="9">
        <v>1</v>
      </c>
      <c r="K59" s="10">
        <v>1</v>
      </c>
      <c r="L59" s="10"/>
      <c r="M59" s="9">
        <v>1</v>
      </c>
      <c r="N59" s="9"/>
      <c r="O59" s="10"/>
      <c r="P59" s="10">
        <v>2</v>
      </c>
      <c r="Q59" s="9"/>
      <c r="R59" s="9">
        <v>2</v>
      </c>
      <c r="S59" s="10">
        <v>1</v>
      </c>
      <c r="T59" s="10"/>
      <c r="U59" s="9"/>
      <c r="V59" s="9">
        <v>1</v>
      </c>
      <c r="W59" s="10">
        <v>2</v>
      </c>
      <c r="X59" s="10"/>
      <c r="Y59" s="9">
        <v>1</v>
      </c>
      <c r="Z59" s="9"/>
      <c r="AA59" s="11">
        <f t="shared" si="1"/>
        <v>12</v>
      </c>
    </row>
    <row r="60" spans="1:27" ht="30" customHeight="1" x14ac:dyDescent="0.25">
      <c r="A60" s="4" t="str">
        <f t="shared" si="7"/>
        <v>Московский</v>
      </c>
      <c r="B60" s="12" t="str">
        <f t="shared" si="7"/>
        <v>ГБОУ СОШ №351</v>
      </c>
      <c r="C60" s="6">
        <f t="shared" si="7"/>
        <v>11351</v>
      </c>
      <c r="D60" s="6" t="str">
        <f t="shared" si="7"/>
        <v>СОШ с углуб.</v>
      </c>
      <c r="E60" s="8" t="str">
        <f t="shared" si="7"/>
        <v>3в</v>
      </c>
      <c r="F60" s="8">
        <f t="shared" si="7"/>
        <v>86</v>
      </c>
      <c r="G60" s="8">
        <f t="shared" si="7"/>
        <v>80</v>
      </c>
      <c r="H60" s="8">
        <f t="shared" si="3"/>
        <v>11351057</v>
      </c>
      <c r="I60" s="9"/>
      <c r="J60" s="9">
        <v>2</v>
      </c>
      <c r="K60" s="10"/>
      <c r="L60" s="10">
        <v>1</v>
      </c>
      <c r="M60" s="9">
        <v>1</v>
      </c>
      <c r="N60" s="9"/>
      <c r="O60" s="10">
        <v>2</v>
      </c>
      <c r="P60" s="10"/>
      <c r="Q60" s="9"/>
      <c r="R60" s="9">
        <v>2</v>
      </c>
      <c r="S60" s="10">
        <v>1</v>
      </c>
      <c r="T60" s="10"/>
      <c r="U60" s="9"/>
      <c r="V60" s="9">
        <v>1</v>
      </c>
      <c r="W60" s="10">
        <v>2</v>
      </c>
      <c r="X60" s="10"/>
      <c r="Y60" s="9">
        <v>1</v>
      </c>
      <c r="Z60" s="9"/>
      <c r="AA60" s="11">
        <f t="shared" si="1"/>
        <v>13</v>
      </c>
    </row>
    <row r="61" spans="1:27" ht="30" customHeight="1" x14ac:dyDescent="0.25">
      <c r="A61" s="4" t="str">
        <f t="shared" si="7"/>
        <v>Московский</v>
      </c>
      <c r="B61" s="12" t="str">
        <f t="shared" si="7"/>
        <v>ГБОУ СОШ №351</v>
      </c>
      <c r="C61" s="6">
        <f t="shared" si="7"/>
        <v>11351</v>
      </c>
      <c r="D61" s="6" t="str">
        <f t="shared" si="7"/>
        <v>СОШ с углуб.</v>
      </c>
      <c r="E61" s="8" t="str">
        <f t="shared" si="7"/>
        <v>3в</v>
      </c>
      <c r="F61" s="8">
        <f t="shared" si="7"/>
        <v>86</v>
      </c>
      <c r="G61" s="8">
        <f t="shared" si="7"/>
        <v>80</v>
      </c>
      <c r="H61" s="8">
        <f t="shared" si="3"/>
        <v>11351058</v>
      </c>
      <c r="I61" s="9"/>
      <c r="J61" s="9">
        <v>2</v>
      </c>
      <c r="K61" s="10"/>
      <c r="L61" s="10">
        <v>1</v>
      </c>
      <c r="M61" s="9">
        <v>1</v>
      </c>
      <c r="N61" s="9"/>
      <c r="O61" s="10">
        <v>2</v>
      </c>
      <c r="P61" s="10"/>
      <c r="Q61" s="9">
        <v>2</v>
      </c>
      <c r="R61" s="9"/>
      <c r="S61" s="10"/>
      <c r="T61" s="10">
        <v>1</v>
      </c>
      <c r="U61" s="9"/>
      <c r="V61" s="9">
        <v>0</v>
      </c>
      <c r="W61" s="10">
        <v>2</v>
      </c>
      <c r="X61" s="10"/>
      <c r="Y61" s="9">
        <v>1</v>
      </c>
      <c r="Z61" s="9"/>
      <c r="AA61" s="11">
        <f t="shared" si="1"/>
        <v>12</v>
      </c>
    </row>
    <row r="62" spans="1:27" ht="30" customHeight="1" x14ac:dyDescent="0.25">
      <c r="A62" s="4" t="str">
        <f t="shared" si="7"/>
        <v>Московский</v>
      </c>
      <c r="B62" s="12" t="str">
        <f t="shared" si="7"/>
        <v>ГБОУ СОШ №351</v>
      </c>
      <c r="C62" s="6">
        <f t="shared" si="7"/>
        <v>11351</v>
      </c>
      <c r="D62" s="6" t="str">
        <f t="shared" si="7"/>
        <v>СОШ с углуб.</v>
      </c>
      <c r="E62" s="8" t="str">
        <f t="shared" si="7"/>
        <v>3в</v>
      </c>
      <c r="F62" s="8">
        <f t="shared" si="7"/>
        <v>86</v>
      </c>
      <c r="G62" s="8">
        <f t="shared" si="7"/>
        <v>80</v>
      </c>
      <c r="H62" s="8">
        <f t="shared" si="3"/>
        <v>11351059</v>
      </c>
      <c r="I62" s="9"/>
      <c r="J62" s="9">
        <v>2</v>
      </c>
      <c r="K62" s="10">
        <v>1</v>
      </c>
      <c r="L62" s="10"/>
      <c r="M62" s="9"/>
      <c r="N62" s="9">
        <v>1</v>
      </c>
      <c r="O62" s="10"/>
      <c r="P62" s="10">
        <v>2</v>
      </c>
      <c r="Q62" s="9">
        <v>1</v>
      </c>
      <c r="R62" s="9"/>
      <c r="S62" s="10"/>
      <c r="T62" s="10">
        <v>1</v>
      </c>
      <c r="U62" s="9">
        <v>0</v>
      </c>
      <c r="V62" s="9"/>
      <c r="W62" s="10">
        <v>2</v>
      </c>
      <c r="X62" s="10"/>
      <c r="Y62" s="9">
        <v>1</v>
      </c>
      <c r="Z62" s="9"/>
      <c r="AA62" s="11">
        <f t="shared" si="1"/>
        <v>11</v>
      </c>
    </row>
    <row r="63" spans="1:27" ht="30" customHeight="1" x14ac:dyDescent="0.25">
      <c r="A63" s="4" t="str">
        <f t="shared" si="7"/>
        <v>Московский</v>
      </c>
      <c r="B63" s="12" t="str">
        <f t="shared" si="7"/>
        <v>ГБОУ СОШ №351</v>
      </c>
      <c r="C63" s="6">
        <f t="shared" si="7"/>
        <v>11351</v>
      </c>
      <c r="D63" s="6" t="str">
        <f t="shared" si="7"/>
        <v>СОШ с углуб.</v>
      </c>
      <c r="E63" s="8" t="str">
        <f t="shared" si="7"/>
        <v>3в</v>
      </c>
      <c r="F63" s="8">
        <f t="shared" si="7"/>
        <v>86</v>
      </c>
      <c r="G63" s="8">
        <f t="shared" si="7"/>
        <v>80</v>
      </c>
      <c r="H63" s="8">
        <f t="shared" si="3"/>
        <v>11351060</v>
      </c>
      <c r="I63" s="9"/>
      <c r="J63" s="9">
        <v>1</v>
      </c>
      <c r="K63" s="10">
        <v>1</v>
      </c>
      <c r="L63" s="10"/>
      <c r="M63" s="9"/>
      <c r="N63" s="9">
        <v>0</v>
      </c>
      <c r="O63" s="10">
        <v>1</v>
      </c>
      <c r="P63" s="10"/>
      <c r="Q63" s="9">
        <v>1</v>
      </c>
      <c r="R63" s="9"/>
      <c r="S63" s="10">
        <v>0</v>
      </c>
      <c r="T63" s="10"/>
      <c r="U63" s="9">
        <v>0</v>
      </c>
      <c r="V63" s="9"/>
      <c r="W63" s="10">
        <v>2</v>
      </c>
      <c r="X63" s="10"/>
      <c r="Y63" s="9">
        <v>1</v>
      </c>
      <c r="Z63" s="9"/>
      <c r="AA63" s="11">
        <f t="shared" si="1"/>
        <v>7</v>
      </c>
    </row>
    <row r="64" spans="1:27" ht="30" customHeight="1" x14ac:dyDescent="0.25">
      <c r="A64" s="4" t="str">
        <f t="shared" si="7"/>
        <v>Московский</v>
      </c>
      <c r="B64" s="12" t="str">
        <f t="shared" si="7"/>
        <v>ГБОУ СОШ №351</v>
      </c>
      <c r="C64" s="6">
        <f t="shared" si="7"/>
        <v>11351</v>
      </c>
      <c r="D64" s="6" t="str">
        <f t="shared" si="7"/>
        <v>СОШ с углуб.</v>
      </c>
      <c r="E64" s="8" t="str">
        <f t="shared" si="7"/>
        <v>3в</v>
      </c>
      <c r="F64" s="8">
        <f t="shared" si="7"/>
        <v>86</v>
      </c>
      <c r="G64" s="8">
        <f t="shared" si="7"/>
        <v>80</v>
      </c>
      <c r="H64" s="8">
        <f t="shared" si="3"/>
        <v>11351061</v>
      </c>
      <c r="I64" s="9"/>
      <c r="J64" s="9">
        <v>1</v>
      </c>
      <c r="K64" s="10">
        <v>1</v>
      </c>
      <c r="L64" s="10"/>
      <c r="M64" s="9">
        <v>1</v>
      </c>
      <c r="N64" s="9"/>
      <c r="O64" s="10">
        <v>2</v>
      </c>
      <c r="P64" s="10"/>
      <c r="Q64" s="9">
        <v>0</v>
      </c>
      <c r="R64" s="9"/>
      <c r="S64" s="10"/>
      <c r="T64" s="10">
        <v>1</v>
      </c>
      <c r="U64" s="9">
        <v>0</v>
      </c>
      <c r="V64" s="9"/>
      <c r="W64" s="10">
        <v>0</v>
      </c>
      <c r="X64" s="10"/>
      <c r="Y64" s="9"/>
      <c r="Z64" s="9">
        <v>0</v>
      </c>
      <c r="AA64" s="11">
        <f t="shared" si="1"/>
        <v>6</v>
      </c>
    </row>
    <row r="65" spans="1:27" ht="30" customHeight="1" x14ac:dyDescent="0.25">
      <c r="A65" s="4" t="str">
        <f t="shared" si="7"/>
        <v>Московский</v>
      </c>
      <c r="B65" s="12" t="str">
        <f t="shared" si="7"/>
        <v>ГБОУ СОШ №351</v>
      </c>
      <c r="C65" s="6">
        <f t="shared" si="7"/>
        <v>11351</v>
      </c>
      <c r="D65" s="6" t="str">
        <f t="shared" si="7"/>
        <v>СОШ с углуб.</v>
      </c>
      <c r="E65" s="8" t="str">
        <f t="shared" si="7"/>
        <v>3в</v>
      </c>
      <c r="F65" s="8">
        <f t="shared" si="7"/>
        <v>86</v>
      </c>
      <c r="G65" s="8">
        <f t="shared" si="7"/>
        <v>80</v>
      </c>
      <c r="H65" s="8">
        <f t="shared" si="3"/>
        <v>11351062</v>
      </c>
      <c r="I65" s="9">
        <v>2</v>
      </c>
      <c r="J65" s="9"/>
      <c r="K65" s="10"/>
      <c r="L65" s="10">
        <v>0</v>
      </c>
      <c r="M65" s="9"/>
      <c r="N65" s="9">
        <v>0</v>
      </c>
      <c r="O65" s="10">
        <v>2</v>
      </c>
      <c r="P65" s="10"/>
      <c r="Q65" s="9">
        <v>2</v>
      </c>
      <c r="R65" s="9"/>
      <c r="S65" s="10">
        <v>1</v>
      </c>
      <c r="T65" s="10"/>
      <c r="U65" s="9">
        <v>0</v>
      </c>
      <c r="V65" s="9"/>
      <c r="W65" s="10">
        <v>2</v>
      </c>
      <c r="X65" s="10"/>
      <c r="Y65" s="9">
        <v>1</v>
      </c>
      <c r="Z65" s="9"/>
      <c r="AA65" s="11">
        <f t="shared" si="1"/>
        <v>10</v>
      </c>
    </row>
    <row r="66" spans="1:27" ht="30" customHeight="1" x14ac:dyDescent="0.25">
      <c r="A66" s="4" t="str">
        <f t="shared" si="7"/>
        <v>Московский</v>
      </c>
      <c r="B66" s="12" t="str">
        <f t="shared" si="7"/>
        <v>ГБОУ СОШ №351</v>
      </c>
      <c r="C66" s="6">
        <f t="shared" si="7"/>
        <v>11351</v>
      </c>
      <c r="D66" s="6" t="str">
        <f t="shared" si="7"/>
        <v>СОШ с углуб.</v>
      </c>
      <c r="E66" s="8" t="str">
        <f t="shared" si="7"/>
        <v>3в</v>
      </c>
      <c r="F66" s="8">
        <f t="shared" si="7"/>
        <v>86</v>
      </c>
      <c r="G66" s="8">
        <f t="shared" si="7"/>
        <v>80</v>
      </c>
      <c r="H66" s="8">
        <f t="shared" si="3"/>
        <v>11351063</v>
      </c>
      <c r="I66" s="9">
        <v>1</v>
      </c>
      <c r="J66" s="9"/>
      <c r="K66" s="10"/>
      <c r="L66" s="10">
        <v>1</v>
      </c>
      <c r="M66" s="9">
        <v>1</v>
      </c>
      <c r="N66" s="9"/>
      <c r="O66" s="10"/>
      <c r="P66" s="10">
        <v>1</v>
      </c>
      <c r="Q66" s="9"/>
      <c r="R66" s="9">
        <v>2</v>
      </c>
      <c r="S66" s="10">
        <v>1</v>
      </c>
      <c r="T66" s="10"/>
      <c r="U66" s="9"/>
      <c r="V66" s="9">
        <v>0</v>
      </c>
      <c r="W66" s="10">
        <v>1</v>
      </c>
      <c r="X66" s="10"/>
      <c r="Y66" s="9">
        <v>1</v>
      </c>
      <c r="Z66" s="9"/>
      <c r="AA66" s="11">
        <f t="shared" si="1"/>
        <v>9</v>
      </c>
    </row>
    <row r="67" spans="1:27" ht="30" customHeight="1" x14ac:dyDescent="0.25">
      <c r="A67" s="4" t="str">
        <f t="shared" si="7"/>
        <v>Московский</v>
      </c>
      <c r="B67" s="12" t="str">
        <f t="shared" si="7"/>
        <v>ГБОУ СОШ №351</v>
      </c>
      <c r="C67" s="6">
        <f t="shared" si="7"/>
        <v>11351</v>
      </c>
      <c r="D67" s="6" t="str">
        <f t="shared" si="7"/>
        <v>СОШ с углуб.</v>
      </c>
      <c r="E67" s="8" t="str">
        <f t="shared" si="7"/>
        <v>3в</v>
      </c>
      <c r="F67" s="8">
        <f t="shared" si="7"/>
        <v>86</v>
      </c>
      <c r="G67" s="8">
        <f t="shared" si="7"/>
        <v>80</v>
      </c>
      <c r="H67" s="8">
        <f t="shared" si="3"/>
        <v>11351064</v>
      </c>
      <c r="I67" s="9"/>
      <c r="J67" s="9">
        <v>1</v>
      </c>
      <c r="K67" s="10">
        <v>1</v>
      </c>
      <c r="L67" s="10"/>
      <c r="M67" s="9">
        <v>1</v>
      </c>
      <c r="N67" s="9"/>
      <c r="O67" s="10">
        <v>1</v>
      </c>
      <c r="P67" s="10"/>
      <c r="Q67" s="9">
        <v>0</v>
      </c>
      <c r="R67" s="9"/>
      <c r="S67" s="10"/>
      <c r="T67" s="10">
        <v>1</v>
      </c>
      <c r="U67" s="9">
        <v>0</v>
      </c>
      <c r="V67" s="9"/>
      <c r="W67" s="10">
        <v>2</v>
      </c>
      <c r="X67" s="10"/>
      <c r="Y67" s="9">
        <v>1</v>
      </c>
      <c r="Z67" s="9"/>
      <c r="AA67" s="11">
        <f t="shared" si="1"/>
        <v>8</v>
      </c>
    </row>
    <row r="68" spans="1:27" ht="30" customHeight="1" x14ac:dyDescent="0.25">
      <c r="A68" s="4" t="str">
        <f t="shared" si="7"/>
        <v>Московский</v>
      </c>
      <c r="B68" s="12" t="str">
        <f t="shared" si="7"/>
        <v>ГБОУ СОШ №351</v>
      </c>
      <c r="C68" s="6">
        <f t="shared" si="7"/>
        <v>11351</v>
      </c>
      <c r="D68" s="6" t="str">
        <f t="shared" si="7"/>
        <v>СОШ с углуб.</v>
      </c>
      <c r="E68" s="8" t="str">
        <f t="shared" si="7"/>
        <v>3в</v>
      </c>
      <c r="F68" s="8">
        <f t="shared" si="7"/>
        <v>86</v>
      </c>
      <c r="G68" s="8">
        <f t="shared" si="7"/>
        <v>80</v>
      </c>
      <c r="H68" s="8">
        <f t="shared" si="3"/>
        <v>11351065</v>
      </c>
      <c r="I68" s="9"/>
      <c r="J68" s="9">
        <v>1</v>
      </c>
      <c r="K68" s="10">
        <v>1</v>
      </c>
      <c r="L68" s="10"/>
      <c r="M68" s="9">
        <v>0</v>
      </c>
      <c r="N68" s="9"/>
      <c r="O68" s="10"/>
      <c r="P68" s="10">
        <v>2</v>
      </c>
      <c r="Q68" s="9">
        <v>0</v>
      </c>
      <c r="R68" s="9"/>
      <c r="S68" s="10">
        <v>1</v>
      </c>
      <c r="T68" s="10"/>
      <c r="U68" s="9">
        <v>1</v>
      </c>
      <c r="V68" s="9"/>
      <c r="W68" s="10">
        <v>0</v>
      </c>
      <c r="X68" s="10"/>
      <c r="Y68" s="9"/>
      <c r="Z68" s="9">
        <v>1</v>
      </c>
      <c r="AA68" s="11">
        <f t="shared" si="1"/>
        <v>7</v>
      </c>
    </row>
    <row r="69" spans="1:27" ht="30" customHeight="1" x14ac:dyDescent="0.25">
      <c r="A69" s="4" t="str">
        <f t="shared" si="7"/>
        <v>Московский</v>
      </c>
      <c r="B69" s="12" t="str">
        <f t="shared" si="7"/>
        <v>ГБОУ СОШ №351</v>
      </c>
      <c r="C69" s="6">
        <f t="shared" si="7"/>
        <v>11351</v>
      </c>
      <c r="D69" s="6" t="str">
        <f t="shared" si="7"/>
        <v>СОШ с углуб.</v>
      </c>
      <c r="E69" s="8" t="str">
        <f t="shared" si="7"/>
        <v>3в</v>
      </c>
      <c r="F69" s="8">
        <f t="shared" si="7"/>
        <v>86</v>
      </c>
      <c r="G69" s="8">
        <f t="shared" si="7"/>
        <v>80</v>
      </c>
      <c r="H69" s="8">
        <f t="shared" si="3"/>
        <v>11351066</v>
      </c>
      <c r="I69" s="9"/>
      <c r="J69" s="9">
        <v>2</v>
      </c>
      <c r="K69" s="10"/>
      <c r="L69" s="10">
        <v>1</v>
      </c>
      <c r="M69" s="9"/>
      <c r="N69" s="9">
        <v>0</v>
      </c>
      <c r="O69" s="10">
        <v>2</v>
      </c>
      <c r="P69" s="10"/>
      <c r="Q69" s="9"/>
      <c r="R69" s="9">
        <v>2</v>
      </c>
      <c r="S69" s="10"/>
      <c r="T69" s="10">
        <v>1</v>
      </c>
      <c r="U69" s="9">
        <v>0</v>
      </c>
      <c r="V69" s="9"/>
      <c r="W69" s="10">
        <v>2</v>
      </c>
      <c r="X69" s="10"/>
      <c r="Y69" s="9">
        <v>1</v>
      </c>
      <c r="Z69" s="9"/>
      <c r="AA69" s="11">
        <f t="shared" ref="AA69:AA76" si="8">IF(COUNTBLANK(I69:Z69)&lt;=9,SUM(I69:Z69),"Не писал")</f>
        <v>11</v>
      </c>
    </row>
    <row r="70" spans="1:27" ht="30" customHeight="1" x14ac:dyDescent="0.25">
      <c r="A70" s="4" t="str">
        <f t="shared" ref="A70:G83" si="9">A69</f>
        <v>Московский</v>
      </c>
      <c r="B70" s="12" t="str">
        <f t="shared" si="9"/>
        <v>ГБОУ СОШ №351</v>
      </c>
      <c r="C70" s="6">
        <f t="shared" si="9"/>
        <v>11351</v>
      </c>
      <c r="D70" s="6" t="str">
        <f t="shared" si="9"/>
        <v>СОШ с углуб.</v>
      </c>
      <c r="E70" s="8" t="str">
        <f t="shared" si="9"/>
        <v>3в</v>
      </c>
      <c r="F70" s="8">
        <f t="shared" si="9"/>
        <v>86</v>
      </c>
      <c r="G70" s="8">
        <f t="shared" si="9"/>
        <v>80</v>
      </c>
      <c r="H70" s="8">
        <f t="shared" ref="H70:H83" si="10">H69+1</f>
        <v>11351067</v>
      </c>
      <c r="I70" s="9">
        <v>2</v>
      </c>
      <c r="J70" s="9"/>
      <c r="K70" s="10">
        <v>1</v>
      </c>
      <c r="L70" s="10"/>
      <c r="M70" s="9">
        <v>0</v>
      </c>
      <c r="N70" s="9"/>
      <c r="O70" s="10">
        <v>2</v>
      </c>
      <c r="P70" s="10"/>
      <c r="Q70" s="9"/>
      <c r="R70" s="9">
        <v>2</v>
      </c>
      <c r="S70" s="10"/>
      <c r="T70" s="10">
        <v>0</v>
      </c>
      <c r="U70" s="9">
        <v>1</v>
      </c>
      <c r="V70" s="9"/>
      <c r="W70" s="10"/>
      <c r="X70" s="10">
        <v>2</v>
      </c>
      <c r="Y70" s="9">
        <v>1</v>
      </c>
      <c r="Z70" s="9"/>
      <c r="AA70" s="11">
        <f t="shared" si="8"/>
        <v>11</v>
      </c>
    </row>
    <row r="71" spans="1:27" ht="30" customHeight="1" x14ac:dyDescent="0.25">
      <c r="A71" s="4" t="str">
        <f t="shared" si="9"/>
        <v>Московский</v>
      </c>
      <c r="B71" s="12" t="str">
        <f t="shared" si="9"/>
        <v>ГБОУ СОШ №351</v>
      </c>
      <c r="C71" s="6">
        <f t="shared" si="9"/>
        <v>11351</v>
      </c>
      <c r="D71" s="6" t="str">
        <f t="shared" si="9"/>
        <v>СОШ с углуб.</v>
      </c>
      <c r="E71" s="8" t="str">
        <f t="shared" si="9"/>
        <v>3в</v>
      </c>
      <c r="F71" s="8">
        <f t="shared" si="9"/>
        <v>86</v>
      </c>
      <c r="G71" s="8">
        <f t="shared" si="9"/>
        <v>80</v>
      </c>
      <c r="H71" s="8">
        <f t="shared" si="10"/>
        <v>11351068</v>
      </c>
      <c r="I71" s="9"/>
      <c r="J71" s="9">
        <v>2</v>
      </c>
      <c r="K71" s="10">
        <v>1</v>
      </c>
      <c r="L71" s="10"/>
      <c r="M71" s="9">
        <v>0</v>
      </c>
      <c r="N71" s="9"/>
      <c r="O71" s="10">
        <v>1</v>
      </c>
      <c r="P71" s="10"/>
      <c r="Q71" s="9">
        <v>1</v>
      </c>
      <c r="R71" s="9"/>
      <c r="S71" s="10"/>
      <c r="T71" s="10">
        <v>1</v>
      </c>
      <c r="U71" s="9">
        <v>1</v>
      </c>
      <c r="V71" s="9"/>
      <c r="W71" s="10">
        <v>2</v>
      </c>
      <c r="X71" s="10"/>
      <c r="Y71" s="9">
        <v>1</v>
      </c>
      <c r="Z71" s="9"/>
      <c r="AA71" s="11">
        <f t="shared" si="8"/>
        <v>10</v>
      </c>
    </row>
    <row r="72" spans="1:27" ht="30" customHeight="1" x14ac:dyDescent="0.25">
      <c r="A72" s="4" t="str">
        <f t="shared" si="9"/>
        <v>Московский</v>
      </c>
      <c r="B72" s="12" t="str">
        <f t="shared" si="9"/>
        <v>ГБОУ СОШ №351</v>
      </c>
      <c r="C72" s="6">
        <f t="shared" si="9"/>
        <v>11351</v>
      </c>
      <c r="D72" s="6" t="str">
        <f t="shared" si="9"/>
        <v>СОШ с углуб.</v>
      </c>
      <c r="E72" s="8" t="str">
        <f t="shared" si="9"/>
        <v>3в</v>
      </c>
      <c r="F72" s="8">
        <f t="shared" si="9"/>
        <v>86</v>
      </c>
      <c r="G72" s="8">
        <f t="shared" si="9"/>
        <v>80</v>
      </c>
      <c r="H72" s="8">
        <f t="shared" si="10"/>
        <v>11351069</v>
      </c>
      <c r="I72" s="9">
        <v>2</v>
      </c>
      <c r="J72" s="9"/>
      <c r="K72" s="10">
        <v>1</v>
      </c>
      <c r="L72" s="10"/>
      <c r="M72" s="9">
        <v>1</v>
      </c>
      <c r="N72" s="9"/>
      <c r="O72" s="10">
        <v>2</v>
      </c>
      <c r="P72" s="10"/>
      <c r="Q72" s="9">
        <v>1</v>
      </c>
      <c r="R72" s="9"/>
      <c r="S72" s="10"/>
      <c r="T72" s="10">
        <v>0</v>
      </c>
      <c r="U72" s="9">
        <v>0</v>
      </c>
      <c r="V72" s="9"/>
      <c r="W72" s="10">
        <v>2</v>
      </c>
      <c r="X72" s="10"/>
      <c r="Y72" s="9">
        <v>1</v>
      </c>
      <c r="Z72" s="9"/>
      <c r="AA72" s="11">
        <f t="shared" si="8"/>
        <v>10</v>
      </c>
    </row>
    <row r="73" spans="1:27" ht="30" customHeight="1" x14ac:dyDescent="0.25">
      <c r="A73" s="4" t="str">
        <f t="shared" si="9"/>
        <v>Московский</v>
      </c>
      <c r="B73" s="12" t="str">
        <f t="shared" si="9"/>
        <v>ГБОУ СОШ №351</v>
      </c>
      <c r="C73" s="6">
        <f t="shared" si="9"/>
        <v>11351</v>
      </c>
      <c r="D73" s="6" t="str">
        <f t="shared" si="9"/>
        <v>СОШ с углуб.</v>
      </c>
      <c r="E73" s="8" t="str">
        <f t="shared" si="9"/>
        <v>3в</v>
      </c>
      <c r="F73" s="8">
        <f t="shared" si="9"/>
        <v>86</v>
      </c>
      <c r="G73" s="8">
        <f t="shared" si="9"/>
        <v>80</v>
      </c>
      <c r="H73" s="8">
        <f t="shared" si="10"/>
        <v>11351070</v>
      </c>
      <c r="I73" s="9"/>
      <c r="J73" s="9">
        <v>2</v>
      </c>
      <c r="K73" s="10">
        <v>1</v>
      </c>
      <c r="L73" s="10"/>
      <c r="M73" s="9">
        <v>1</v>
      </c>
      <c r="N73" s="9"/>
      <c r="O73" s="10">
        <v>1</v>
      </c>
      <c r="P73" s="10"/>
      <c r="Q73" s="9"/>
      <c r="R73" s="9">
        <v>0</v>
      </c>
      <c r="S73" s="10">
        <v>1</v>
      </c>
      <c r="T73" s="10"/>
      <c r="U73" s="9"/>
      <c r="V73" s="9">
        <v>0</v>
      </c>
      <c r="W73" s="10">
        <v>2</v>
      </c>
      <c r="X73" s="10"/>
      <c r="Y73" s="9">
        <v>1</v>
      </c>
      <c r="Z73" s="9"/>
      <c r="AA73" s="11">
        <f t="shared" si="8"/>
        <v>9</v>
      </c>
    </row>
    <row r="74" spans="1:27" ht="30" customHeight="1" x14ac:dyDescent="0.25">
      <c r="A74" s="4" t="str">
        <f t="shared" si="9"/>
        <v>Московский</v>
      </c>
      <c r="B74" s="12" t="str">
        <f t="shared" si="9"/>
        <v>ГБОУ СОШ №351</v>
      </c>
      <c r="C74" s="6">
        <f t="shared" si="9"/>
        <v>11351</v>
      </c>
      <c r="D74" s="6" t="str">
        <f t="shared" si="9"/>
        <v>СОШ с углуб.</v>
      </c>
      <c r="E74" s="8" t="str">
        <f t="shared" si="9"/>
        <v>3в</v>
      </c>
      <c r="F74" s="8">
        <f t="shared" si="9"/>
        <v>86</v>
      </c>
      <c r="G74" s="8">
        <f t="shared" si="9"/>
        <v>80</v>
      </c>
      <c r="H74" s="8">
        <f t="shared" si="10"/>
        <v>11351071</v>
      </c>
      <c r="I74" s="9"/>
      <c r="J74" s="9">
        <v>2</v>
      </c>
      <c r="K74" s="10">
        <v>1</v>
      </c>
      <c r="L74" s="10"/>
      <c r="M74" s="9">
        <v>0</v>
      </c>
      <c r="N74" s="9"/>
      <c r="O74" s="10"/>
      <c r="P74" s="10">
        <v>2</v>
      </c>
      <c r="Q74" s="9"/>
      <c r="R74" s="9">
        <v>2</v>
      </c>
      <c r="S74" s="10">
        <v>1</v>
      </c>
      <c r="T74" s="10"/>
      <c r="U74" s="9">
        <v>0</v>
      </c>
      <c r="V74" s="9"/>
      <c r="W74" s="10">
        <v>2</v>
      </c>
      <c r="X74" s="10"/>
      <c r="Y74" s="9">
        <v>0</v>
      </c>
      <c r="Z74" s="9"/>
      <c r="AA74" s="11">
        <f t="shared" si="8"/>
        <v>10</v>
      </c>
    </row>
    <row r="75" spans="1:27" ht="30" customHeight="1" x14ac:dyDescent="0.25">
      <c r="A75" s="4" t="str">
        <f t="shared" si="9"/>
        <v>Московский</v>
      </c>
      <c r="B75" s="12" t="str">
        <f t="shared" si="9"/>
        <v>ГБОУ СОШ №351</v>
      </c>
      <c r="C75" s="6">
        <f t="shared" si="9"/>
        <v>11351</v>
      </c>
      <c r="D75" s="6" t="str">
        <f t="shared" si="9"/>
        <v>СОШ с углуб.</v>
      </c>
      <c r="E75" s="8" t="str">
        <f t="shared" si="9"/>
        <v>3в</v>
      </c>
      <c r="F75" s="8">
        <f t="shared" si="9"/>
        <v>86</v>
      </c>
      <c r="G75" s="8">
        <f t="shared" si="9"/>
        <v>80</v>
      </c>
      <c r="H75" s="8">
        <f t="shared" si="10"/>
        <v>11351072</v>
      </c>
      <c r="I75" s="9"/>
      <c r="J75" s="9">
        <v>2</v>
      </c>
      <c r="K75" s="10"/>
      <c r="L75" s="10">
        <v>1</v>
      </c>
      <c r="M75" s="9">
        <v>0</v>
      </c>
      <c r="N75" s="9"/>
      <c r="O75" s="10"/>
      <c r="P75" s="10">
        <v>1</v>
      </c>
      <c r="Q75" s="9"/>
      <c r="R75" s="9">
        <v>2</v>
      </c>
      <c r="S75" s="10"/>
      <c r="T75" s="10">
        <v>1</v>
      </c>
      <c r="U75" s="9">
        <v>0</v>
      </c>
      <c r="V75" s="9"/>
      <c r="W75" s="10">
        <v>2</v>
      </c>
      <c r="X75" s="10"/>
      <c r="Y75" s="9">
        <v>1</v>
      </c>
      <c r="Z75" s="9"/>
      <c r="AA75" s="11">
        <f t="shared" si="8"/>
        <v>10</v>
      </c>
    </row>
    <row r="76" spans="1:27" ht="30" customHeight="1" x14ac:dyDescent="0.25">
      <c r="A76" s="4" t="str">
        <f t="shared" si="9"/>
        <v>Московский</v>
      </c>
      <c r="B76" s="12" t="str">
        <f t="shared" si="9"/>
        <v>ГБОУ СОШ №351</v>
      </c>
      <c r="C76" s="6">
        <f t="shared" si="9"/>
        <v>11351</v>
      </c>
      <c r="D76" s="6" t="str">
        <f t="shared" si="9"/>
        <v>СОШ с углуб.</v>
      </c>
      <c r="E76" s="8" t="str">
        <f t="shared" si="9"/>
        <v>3в</v>
      </c>
      <c r="F76" s="8">
        <f t="shared" si="9"/>
        <v>86</v>
      </c>
      <c r="G76" s="8">
        <f t="shared" si="9"/>
        <v>80</v>
      </c>
      <c r="H76" s="8">
        <f t="shared" si="10"/>
        <v>11351073</v>
      </c>
      <c r="I76" s="9"/>
      <c r="J76" s="9">
        <v>2</v>
      </c>
      <c r="K76" s="10">
        <v>1</v>
      </c>
      <c r="L76" s="10"/>
      <c r="M76" s="9">
        <v>1</v>
      </c>
      <c r="N76" s="9"/>
      <c r="O76" s="10">
        <v>2</v>
      </c>
      <c r="P76" s="10"/>
      <c r="Q76" s="9">
        <v>2</v>
      </c>
      <c r="R76" s="9"/>
      <c r="S76" s="10"/>
      <c r="T76" s="10">
        <v>1</v>
      </c>
      <c r="U76" s="9"/>
      <c r="V76" s="9">
        <v>1</v>
      </c>
      <c r="W76" s="10"/>
      <c r="X76" s="10">
        <v>2</v>
      </c>
      <c r="Y76" s="9">
        <v>1</v>
      </c>
      <c r="Z76" s="9"/>
      <c r="AA76" s="11">
        <f t="shared" si="8"/>
        <v>13</v>
      </c>
    </row>
    <row r="77" spans="1:27" ht="30" customHeight="1" x14ac:dyDescent="0.25">
      <c r="A77" s="4" t="str">
        <f t="shared" si="9"/>
        <v>Московский</v>
      </c>
      <c r="B77" s="12" t="str">
        <f t="shared" si="9"/>
        <v>ГБОУ СОШ №351</v>
      </c>
      <c r="C77" s="6">
        <f t="shared" si="9"/>
        <v>11351</v>
      </c>
      <c r="D77" s="6" t="str">
        <f t="shared" si="9"/>
        <v>СОШ с углуб.</v>
      </c>
      <c r="E77" s="8" t="str">
        <f t="shared" si="9"/>
        <v>3в</v>
      </c>
      <c r="F77" s="8">
        <f t="shared" si="9"/>
        <v>86</v>
      </c>
      <c r="G77" s="8">
        <f t="shared" si="9"/>
        <v>80</v>
      </c>
      <c r="H77" s="8">
        <f t="shared" si="10"/>
        <v>11351074</v>
      </c>
      <c r="I77" s="9">
        <v>1</v>
      </c>
      <c r="J77" s="9"/>
      <c r="K77" s="10"/>
      <c r="L77" s="10">
        <v>1</v>
      </c>
      <c r="M77" s="9"/>
      <c r="N77" s="9">
        <v>0</v>
      </c>
      <c r="O77" s="10">
        <v>2</v>
      </c>
      <c r="P77" s="10"/>
      <c r="Q77" s="9"/>
      <c r="R77" s="9">
        <v>2</v>
      </c>
      <c r="S77" s="10"/>
      <c r="T77" s="10">
        <v>0</v>
      </c>
      <c r="U77" s="9">
        <v>0</v>
      </c>
      <c r="V77" s="9"/>
      <c r="W77" s="10"/>
      <c r="X77" s="10">
        <v>2</v>
      </c>
      <c r="Y77" s="9"/>
      <c r="Z77" s="9">
        <v>1</v>
      </c>
      <c r="AA77" s="11">
        <f>IF(COUNTBLANK(I77:Z77)&lt;=9,SUM(I77:Z77),"Не писал")</f>
        <v>9</v>
      </c>
    </row>
    <row r="78" spans="1:27" ht="30" customHeight="1" x14ac:dyDescent="0.25">
      <c r="A78" s="4" t="str">
        <f t="shared" si="9"/>
        <v>Московский</v>
      </c>
      <c r="B78" s="12" t="str">
        <f t="shared" si="9"/>
        <v>ГБОУ СОШ №351</v>
      </c>
      <c r="C78" s="6">
        <f t="shared" si="9"/>
        <v>11351</v>
      </c>
      <c r="D78" s="6" t="str">
        <f t="shared" si="9"/>
        <v>СОШ с углуб.</v>
      </c>
      <c r="E78" s="8" t="str">
        <f t="shared" si="9"/>
        <v>3в</v>
      </c>
      <c r="F78" s="8">
        <f t="shared" si="9"/>
        <v>86</v>
      </c>
      <c r="G78" s="8">
        <f t="shared" si="9"/>
        <v>80</v>
      </c>
      <c r="H78" s="8">
        <f t="shared" si="10"/>
        <v>11351075</v>
      </c>
      <c r="I78" s="9"/>
      <c r="J78" s="9">
        <v>1</v>
      </c>
      <c r="K78" s="10">
        <v>1</v>
      </c>
      <c r="L78" s="10"/>
      <c r="M78" s="9"/>
      <c r="N78" s="9">
        <v>0</v>
      </c>
      <c r="O78" s="10"/>
      <c r="P78" s="10">
        <v>2</v>
      </c>
      <c r="Q78" s="9"/>
      <c r="R78" s="9">
        <v>2</v>
      </c>
      <c r="S78" s="10"/>
      <c r="T78" s="10">
        <v>0</v>
      </c>
      <c r="U78" s="9">
        <v>0</v>
      </c>
      <c r="V78" s="9"/>
      <c r="W78" s="10">
        <v>2</v>
      </c>
      <c r="X78" s="10"/>
      <c r="Y78" s="9">
        <v>0</v>
      </c>
      <c r="Z78" s="9"/>
      <c r="AA78" s="11">
        <f>IF(COUNTBLANK(I78:Z78)&lt;=9,SUM(I78:Z78),"Не писал")</f>
        <v>8</v>
      </c>
    </row>
    <row r="79" spans="1:27" ht="30" customHeight="1" x14ac:dyDescent="0.25">
      <c r="A79" s="4" t="str">
        <f t="shared" si="9"/>
        <v>Московский</v>
      </c>
      <c r="B79" s="12" t="str">
        <f t="shared" si="9"/>
        <v>ГБОУ СОШ №351</v>
      </c>
      <c r="C79" s="6">
        <f t="shared" si="9"/>
        <v>11351</v>
      </c>
      <c r="D79" s="6" t="str">
        <f t="shared" si="9"/>
        <v>СОШ с углуб.</v>
      </c>
      <c r="E79" s="8" t="str">
        <f t="shared" si="9"/>
        <v>3в</v>
      </c>
      <c r="F79" s="8">
        <f t="shared" si="9"/>
        <v>86</v>
      </c>
      <c r="G79" s="8">
        <f t="shared" si="9"/>
        <v>80</v>
      </c>
      <c r="H79" s="8">
        <f t="shared" si="10"/>
        <v>11351076</v>
      </c>
      <c r="I79" s="9"/>
      <c r="J79" s="9">
        <v>0</v>
      </c>
      <c r="K79" s="10"/>
      <c r="L79" s="10">
        <v>1</v>
      </c>
      <c r="M79" s="9">
        <v>0</v>
      </c>
      <c r="N79" s="9"/>
      <c r="O79" s="10">
        <v>1</v>
      </c>
      <c r="P79" s="10"/>
      <c r="Q79" s="9"/>
      <c r="R79" s="9">
        <v>2</v>
      </c>
      <c r="S79" s="10"/>
      <c r="T79" s="10">
        <v>0</v>
      </c>
      <c r="U79" s="9"/>
      <c r="V79" s="9">
        <v>1</v>
      </c>
      <c r="W79" s="10"/>
      <c r="X79" s="10">
        <v>2</v>
      </c>
      <c r="Y79" s="9">
        <v>1</v>
      </c>
      <c r="Z79" s="9"/>
      <c r="AA79" s="11">
        <f>IF(COUNTBLANK(I79:Z79)&lt;=9,SUM(I79:Z79),"Не писал")</f>
        <v>8</v>
      </c>
    </row>
    <row r="80" spans="1:27" ht="30" customHeight="1" x14ac:dyDescent="0.25">
      <c r="A80" s="4" t="str">
        <f t="shared" si="9"/>
        <v>Московский</v>
      </c>
      <c r="B80" s="12" t="str">
        <f t="shared" si="9"/>
        <v>ГБОУ СОШ №351</v>
      </c>
      <c r="C80" s="6">
        <f t="shared" si="9"/>
        <v>11351</v>
      </c>
      <c r="D80" s="6" t="str">
        <f t="shared" si="9"/>
        <v>СОШ с углуб.</v>
      </c>
      <c r="E80" s="8" t="str">
        <f t="shared" si="9"/>
        <v>3в</v>
      </c>
      <c r="F80" s="8">
        <f t="shared" si="9"/>
        <v>86</v>
      </c>
      <c r="G80" s="8">
        <f t="shared" si="9"/>
        <v>80</v>
      </c>
      <c r="H80" s="8">
        <f t="shared" si="10"/>
        <v>11351077</v>
      </c>
      <c r="I80" s="9"/>
      <c r="J80" s="9">
        <v>1</v>
      </c>
      <c r="K80" s="10"/>
      <c r="L80" s="10">
        <v>0</v>
      </c>
      <c r="M80" s="9"/>
      <c r="N80" s="9">
        <v>0</v>
      </c>
      <c r="O80" s="10"/>
      <c r="P80" s="10">
        <v>0</v>
      </c>
      <c r="Q80" s="9">
        <v>2</v>
      </c>
      <c r="R80" s="9"/>
      <c r="S80" s="10">
        <v>0</v>
      </c>
      <c r="T80" s="10"/>
      <c r="U80" s="9">
        <v>1</v>
      </c>
      <c r="V80" s="9"/>
      <c r="W80" s="10"/>
      <c r="X80" s="10">
        <v>1</v>
      </c>
      <c r="Y80" s="9">
        <v>1</v>
      </c>
      <c r="Z80" s="9"/>
      <c r="AA80" s="11">
        <f>IF(COUNTBLANK(I80:Z80)&lt;=9,SUM(I80:Z80),"Не писал")</f>
        <v>6</v>
      </c>
    </row>
    <row r="81" spans="1:27" ht="30" customHeight="1" x14ac:dyDescent="0.25">
      <c r="A81" s="4" t="str">
        <f t="shared" si="9"/>
        <v>Московский</v>
      </c>
      <c r="B81" s="12" t="str">
        <f t="shared" si="9"/>
        <v>ГБОУ СОШ №351</v>
      </c>
      <c r="C81" s="6">
        <f t="shared" si="9"/>
        <v>11351</v>
      </c>
      <c r="D81" s="6" t="str">
        <f t="shared" si="9"/>
        <v>СОШ с углуб.</v>
      </c>
      <c r="E81" s="8" t="str">
        <f t="shared" si="9"/>
        <v>3в</v>
      </c>
      <c r="F81" s="8">
        <f t="shared" si="9"/>
        <v>86</v>
      </c>
      <c r="G81" s="8">
        <f t="shared" si="9"/>
        <v>80</v>
      </c>
      <c r="H81" s="8">
        <f t="shared" si="10"/>
        <v>11351078</v>
      </c>
      <c r="I81" s="9"/>
      <c r="J81" s="9">
        <v>1</v>
      </c>
      <c r="K81" s="10"/>
      <c r="L81" s="10">
        <v>1</v>
      </c>
      <c r="M81" s="9">
        <v>1</v>
      </c>
      <c r="N81" s="9"/>
      <c r="O81" s="10">
        <v>2</v>
      </c>
      <c r="P81" s="10"/>
      <c r="Q81" s="9">
        <v>2</v>
      </c>
      <c r="R81" s="9"/>
      <c r="S81" s="10">
        <v>0</v>
      </c>
      <c r="T81" s="10"/>
      <c r="U81" s="9">
        <v>1</v>
      </c>
      <c r="V81" s="9"/>
      <c r="W81" s="10">
        <v>2</v>
      </c>
      <c r="X81" s="10"/>
      <c r="Y81" s="9">
        <v>1</v>
      </c>
      <c r="Z81" s="9"/>
      <c r="AA81" s="11">
        <f t="shared" ref="AA81:AA82" si="11">IF(COUNTBLANK(I81:Z81)&lt;=9,SUM(I81:Z81),"Не писал")</f>
        <v>11</v>
      </c>
    </row>
    <row r="82" spans="1:27" ht="30" customHeight="1" x14ac:dyDescent="0.25">
      <c r="A82" s="4" t="str">
        <f t="shared" si="9"/>
        <v>Московский</v>
      </c>
      <c r="B82" s="12" t="str">
        <f t="shared" si="9"/>
        <v>ГБОУ СОШ №351</v>
      </c>
      <c r="C82" s="6">
        <f t="shared" si="9"/>
        <v>11351</v>
      </c>
      <c r="D82" s="6" t="str">
        <f t="shared" si="9"/>
        <v>СОШ с углуб.</v>
      </c>
      <c r="E82" s="8" t="str">
        <f t="shared" si="9"/>
        <v>3в</v>
      </c>
      <c r="F82" s="8">
        <f t="shared" si="9"/>
        <v>86</v>
      </c>
      <c r="G82" s="8">
        <f t="shared" si="9"/>
        <v>80</v>
      </c>
      <c r="H82" s="8">
        <f t="shared" si="10"/>
        <v>11351079</v>
      </c>
      <c r="I82" s="9"/>
      <c r="J82" s="9">
        <v>2</v>
      </c>
      <c r="K82" s="10">
        <v>0</v>
      </c>
      <c r="L82" s="10"/>
      <c r="M82" s="9">
        <v>1</v>
      </c>
      <c r="N82" s="9"/>
      <c r="O82" s="10">
        <v>2</v>
      </c>
      <c r="P82" s="10"/>
      <c r="Q82" s="9"/>
      <c r="R82" s="9">
        <v>1</v>
      </c>
      <c r="S82" s="10"/>
      <c r="T82" s="10">
        <v>1</v>
      </c>
      <c r="U82" s="9">
        <v>0</v>
      </c>
      <c r="V82" s="9"/>
      <c r="W82" s="10">
        <v>2</v>
      </c>
      <c r="X82" s="10"/>
      <c r="Y82" s="9">
        <v>0</v>
      </c>
      <c r="Z82" s="9"/>
      <c r="AA82" s="11">
        <f t="shared" si="11"/>
        <v>9</v>
      </c>
    </row>
    <row r="83" spans="1:27" ht="30" customHeight="1" x14ac:dyDescent="0.25">
      <c r="A83" s="4" t="str">
        <f t="shared" si="9"/>
        <v>Московский</v>
      </c>
      <c r="B83" s="12" t="str">
        <f t="shared" si="9"/>
        <v>ГБОУ СОШ №351</v>
      </c>
      <c r="C83" s="6">
        <f t="shared" si="9"/>
        <v>11351</v>
      </c>
      <c r="D83" s="6" t="str">
        <f t="shared" si="9"/>
        <v>СОШ с углуб.</v>
      </c>
      <c r="E83" s="8" t="str">
        <f t="shared" si="9"/>
        <v>3в</v>
      </c>
      <c r="F83" s="8">
        <f t="shared" si="9"/>
        <v>86</v>
      </c>
      <c r="G83" s="8">
        <f t="shared" si="9"/>
        <v>80</v>
      </c>
      <c r="H83" s="8">
        <f t="shared" si="10"/>
        <v>11351080</v>
      </c>
      <c r="I83" s="9">
        <v>1</v>
      </c>
      <c r="J83" s="9"/>
      <c r="K83" s="10"/>
      <c r="L83" s="10">
        <v>1</v>
      </c>
      <c r="M83" s="9">
        <v>0</v>
      </c>
      <c r="N83" s="9"/>
      <c r="O83" s="10"/>
      <c r="P83" s="10">
        <v>2</v>
      </c>
      <c r="Q83" s="9">
        <v>2</v>
      </c>
      <c r="R83" s="9"/>
      <c r="S83" s="10">
        <v>0</v>
      </c>
      <c r="T83" s="10"/>
      <c r="U83" s="9"/>
      <c r="V83" s="9">
        <v>1</v>
      </c>
      <c r="W83" s="10">
        <v>2</v>
      </c>
      <c r="X83" s="10"/>
      <c r="Y83" s="9">
        <v>0</v>
      </c>
      <c r="Z83" s="9"/>
      <c r="AA83" s="11">
        <v>9</v>
      </c>
    </row>
    <row r="84" spans="1:27" x14ac:dyDescent="0.25">
      <c r="I84" s="15">
        <f>COUNTA(I4:I83)</f>
        <v>42</v>
      </c>
      <c r="J84" s="15">
        <f t="shared" ref="J84:AA84" si="12">COUNTA(J4:J83)</f>
        <v>38</v>
      </c>
      <c r="K84" s="15">
        <f t="shared" si="12"/>
        <v>53</v>
      </c>
      <c r="L84" s="15">
        <f t="shared" si="12"/>
        <v>27</v>
      </c>
      <c r="M84" s="15">
        <f t="shared" si="12"/>
        <v>66</v>
      </c>
      <c r="N84" s="15">
        <f t="shared" si="12"/>
        <v>14</v>
      </c>
      <c r="O84" s="15">
        <f t="shared" si="12"/>
        <v>51</v>
      </c>
      <c r="P84" s="15">
        <f t="shared" si="12"/>
        <v>29</v>
      </c>
      <c r="Q84" s="15">
        <f t="shared" si="12"/>
        <v>39</v>
      </c>
      <c r="R84" s="15">
        <f t="shared" si="12"/>
        <v>41</v>
      </c>
      <c r="S84" s="15">
        <f t="shared" si="12"/>
        <v>48</v>
      </c>
      <c r="T84" s="15">
        <f t="shared" si="12"/>
        <v>32</v>
      </c>
      <c r="U84" s="15">
        <f t="shared" si="12"/>
        <v>57</v>
      </c>
      <c r="V84" s="15">
        <f t="shared" si="12"/>
        <v>23</v>
      </c>
      <c r="W84" s="15">
        <f t="shared" si="12"/>
        <v>54</v>
      </c>
      <c r="X84" s="15">
        <f t="shared" si="12"/>
        <v>26</v>
      </c>
      <c r="Y84" s="15">
        <f t="shared" si="12"/>
        <v>72</v>
      </c>
      <c r="Z84" s="15">
        <f t="shared" si="12"/>
        <v>8</v>
      </c>
      <c r="AA84" s="15">
        <f t="shared" si="12"/>
        <v>80</v>
      </c>
    </row>
    <row r="85" spans="1:27" x14ac:dyDescent="0.25">
      <c r="I85" s="82">
        <f>SUM(I4:I83)/(I84*2)</f>
        <v>0.83333333333333337</v>
      </c>
      <c r="J85" s="82">
        <f t="shared" ref="J85:X85" si="13">SUM(J4:J83)/(J84*2)</f>
        <v>0.61842105263157898</v>
      </c>
      <c r="K85" s="82">
        <f>SUM(K4:K83)/(K84*1)</f>
        <v>0.90566037735849059</v>
      </c>
      <c r="L85" s="82">
        <f t="shared" ref="L85:N85" si="14">SUM(L4:L83)/(L84*1)</f>
        <v>0.88888888888888884</v>
      </c>
      <c r="M85" s="82">
        <f t="shared" si="14"/>
        <v>0.84848484848484851</v>
      </c>
      <c r="N85" s="82">
        <f t="shared" si="14"/>
        <v>0.2857142857142857</v>
      </c>
      <c r="O85" s="82">
        <f t="shared" si="13"/>
        <v>0.88235294117647056</v>
      </c>
      <c r="P85" s="82">
        <f t="shared" si="13"/>
        <v>0.86206896551724133</v>
      </c>
      <c r="Q85" s="82">
        <f t="shared" si="13"/>
        <v>0.5641025641025641</v>
      </c>
      <c r="R85" s="82">
        <f t="shared" si="13"/>
        <v>0.84146341463414631</v>
      </c>
      <c r="S85" s="82">
        <f>SUM(S4:S83)/(S84*1)</f>
        <v>0.75</v>
      </c>
      <c r="T85" s="82">
        <f>SUM(T4:T83)/(T84*1)</f>
        <v>0.78125</v>
      </c>
      <c r="U85" s="82">
        <f>SUM(U4:U83)/(U84*1)</f>
        <v>0.49122807017543857</v>
      </c>
      <c r="V85" s="82">
        <f>SUM(V4:V83)/(V84*1)</f>
        <v>0.39130434782608697</v>
      </c>
      <c r="W85" s="82">
        <f t="shared" si="13"/>
        <v>0.7407407407407407</v>
      </c>
      <c r="X85" s="82">
        <f t="shared" si="13"/>
        <v>0.90384615384615385</v>
      </c>
      <c r="Y85" s="82">
        <f>SUM(Y4:Y83)/(Y84*1)</f>
        <v>0.84722222222222221</v>
      </c>
      <c r="Z85" s="82">
        <f>SUM(Z4:Z83)/(Z84*1)</f>
        <v>0.75</v>
      </c>
      <c r="AA85" s="82">
        <f>SUM(AA4:AA83)/(AA84*13)</f>
        <v>0.76346153846153841</v>
      </c>
    </row>
    <row r="86" spans="1:27" s="97" customFormat="1" x14ac:dyDescent="0.25">
      <c r="A86" s="97" t="s">
        <v>120</v>
      </c>
      <c r="E86" s="126"/>
      <c r="F86" s="126"/>
      <c r="G86" s="126"/>
      <c r="H86" s="126"/>
      <c r="I86" s="97">
        <v>2</v>
      </c>
      <c r="J86" s="97">
        <v>2</v>
      </c>
      <c r="K86" s="97">
        <v>1</v>
      </c>
      <c r="L86" s="97">
        <v>1</v>
      </c>
      <c r="M86" s="97">
        <v>1</v>
      </c>
      <c r="N86" s="97">
        <v>1</v>
      </c>
      <c r="O86" s="97">
        <v>2</v>
      </c>
      <c r="P86" s="97">
        <v>2</v>
      </c>
      <c r="Q86" s="97">
        <v>2</v>
      </c>
      <c r="R86" s="97">
        <v>2</v>
      </c>
      <c r="S86" s="127">
        <v>1</v>
      </c>
      <c r="T86" s="97">
        <v>1</v>
      </c>
      <c r="U86" s="127">
        <v>1</v>
      </c>
      <c r="V86" s="97">
        <v>1</v>
      </c>
      <c r="W86" s="97">
        <v>2</v>
      </c>
      <c r="X86" s="97">
        <v>2</v>
      </c>
      <c r="Y86" s="127">
        <v>1</v>
      </c>
      <c r="Z86" s="97">
        <v>1</v>
      </c>
      <c r="AA86" s="97">
        <v>13</v>
      </c>
    </row>
    <row r="87" spans="1:27" x14ac:dyDescent="0.25">
      <c r="C87" s="6">
        <v>11351</v>
      </c>
      <c r="I87" s="15">
        <f>SUM(I4:J83)/(80*I86)</f>
        <v>0.73124999999999996</v>
      </c>
      <c r="K87" s="15">
        <f t="shared" ref="K87:AA87" si="15">SUM(K4:L83)/(80*K86)</f>
        <v>0.9</v>
      </c>
      <c r="M87" s="15">
        <f t="shared" si="15"/>
        <v>0.75</v>
      </c>
      <c r="O87" s="15">
        <f t="shared" si="15"/>
        <v>0.875</v>
      </c>
      <c r="Q87" s="15">
        <f t="shared" si="15"/>
        <v>0.70625000000000004</v>
      </c>
      <c r="S87" s="15">
        <f t="shared" si="15"/>
        <v>0.76249999999999996</v>
      </c>
      <c r="U87" s="15">
        <f t="shared" si="15"/>
        <v>0.46250000000000002</v>
      </c>
      <c r="W87" s="15">
        <f t="shared" si="15"/>
        <v>0.79374999999999996</v>
      </c>
      <c r="Y87" s="15">
        <f t="shared" si="15"/>
        <v>0.83750000000000002</v>
      </c>
      <c r="AA87" s="15">
        <f t="shared" si="15"/>
        <v>0.76346153846153841</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allowBlank="1" showErrorMessage="1" sqref="E4:G83 A4"/>
    <dataValidation operator="lessThanOrEqual" allowBlank="1" showInputMessage="1" showErrorMessage="1" sqref="H4:H83"/>
    <dataValidation type="list" allowBlank="1" showInputMessage="1" showErrorMessage="1" sqref="I4:J83 O4:R83 W4:X83">
      <formula1>балл2</formula1>
    </dataValidation>
    <dataValidation type="list" allowBlank="1" showInputMessage="1" showErrorMessage="1" sqref="K4:N83 S4:V83 Y4:Z83">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AD19"/>
  <sheetViews>
    <sheetView showGridLines="0" topLeftCell="D1" zoomScale="90" zoomScaleNormal="90" workbookViewId="0">
      <selection activeCell="AD5" sqref="AD5"/>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9.14062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26</v>
      </c>
      <c r="C4" s="6">
        <f>VLOOKUP(B4,[2]Списки!$C$1:$E$40,2,FALSE)</f>
        <v>11353</v>
      </c>
      <c r="D4" s="6" t="str">
        <f>VLOOKUP(B4,[2]Списки!$C$1:$E$40,3,FALSE)</f>
        <v>СОШ</v>
      </c>
      <c r="E4" s="7" t="s">
        <v>23</v>
      </c>
      <c r="F4" s="8">
        <v>13</v>
      </c>
      <c r="G4" s="8">
        <v>11</v>
      </c>
      <c r="H4" s="8">
        <f>C4*1000+1</f>
        <v>11353001</v>
      </c>
      <c r="I4" s="9">
        <v>2</v>
      </c>
      <c r="J4" s="9"/>
      <c r="K4" s="10">
        <v>1</v>
      </c>
      <c r="L4" s="10"/>
      <c r="M4" s="9">
        <v>1</v>
      </c>
      <c r="N4" s="9"/>
      <c r="O4" s="10">
        <v>2</v>
      </c>
      <c r="P4" s="10"/>
      <c r="Q4" s="9">
        <v>1</v>
      </c>
      <c r="R4" s="9"/>
      <c r="S4" s="10">
        <v>0</v>
      </c>
      <c r="T4" s="10"/>
      <c r="U4" s="9">
        <v>1</v>
      </c>
      <c r="V4" s="9"/>
      <c r="W4" s="10">
        <v>2</v>
      </c>
      <c r="X4" s="10"/>
      <c r="Y4" s="9">
        <v>1</v>
      </c>
      <c r="Z4" s="9"/>
      <c r="AA4" s="11">
        <f>IF(COUNTBLANK(I4:Z4)&lt;=9,SUM(I4:Z4),"Не писал")</f>
        <v>11</v>
      </c>
      <c r="AC4" s="83" t="s">
        <v>81</v>
      </c>
      <c r="AD4" s="83" t="s">
        <v>150</v>
      </c>
    </row>
    <row r="5" spans="1:30" ht="30" customHeight="1" x14ac:dyDescent="0.25">
      <c r="A5" s="4" t="str">
        <f>A4</f>
        <v>Московский</v>
      </c>
      <c r="B5" s="12" t="str">
        <f t="shared" ref="B5:G14" si="0">B4</f>
        <v>ГБОУ СОШ №353</v>
      </c>
      <c r="C5" s="6">
        <f t="shared" si="0"/>
        <v>11353</v>
      </c>
      <c r="D5" s="6" t="str">
        <f t="shared" si="0"/>
        <v>СОШ</v>
      </c>
      <c r="E5" s="8" t="str">
        <f t="shared" si="0"/>
        <v>3а</v>
      </c>
      <c r="F5" s="8">
        <f t="shared" si="0"/>
        <v>13</v>
      </c>
      <c r="G5" s="8">
        <f t="shared" si="0"/>
        <v>11</v>
      </c>
      <c r="H5" s="8">
        <f>H4+1</f>
        <v>11353002</v>
      </c>
      <c r="I5" s="9"/>
      <c r="J5" s="9">
        <v>1</v>
      </c>
      <c r="K5" s="10">
        <v>1</v>
      </c>
      <c r="L5" s="10"/>
      <c r="M5" s="9">
        <v>0</v>
      </c>
      <c r="N5" s="9"/>
      <c r="O5" s="10">
        <v>1</v>
      </c>
      <c r="P5" s="10"/>
      <c r="Q5" s="9">
        <v>1</v>
      </c>
      <c r="R5" s="9"/>
      <c r="S5" s="10">
        <v>0</v>
      </c>
      <c r="T5" s="10"/>
      <c r="U5" s="9"/>
      <c r="V5" s="9">
        <v>1</v>
      </c>
      <c r="W5" s="10">
        <v>2</v>
      </c>
      <c r="X5" s="10"/>
      <c r="Y5" s="9">
        <v>1</v>
      </c>
      <c r="Z5" s="9"/>
      <c r="AA5" s="11">
        <f t="shared" ref="AA5:AA14" si="1">IF(COUNTBLANK(I5:Z5)&lt;=9,SUM(I5:Z5),"Не писал")</f>
        <v>8</v>
      </c>
      <c r="AC5" s="83">
        <v>0</v>
      </c>
      <c r="AD5" s="83">
        <f>COUNTIF(AA$4:AA$14,AC5)</f>
        <v>0</v>
      </c>
    </row>
    <row r="6" spans="1:30" ht="30" customHeight="1" x14ac:dyDescent="0.25">
      <c r="A6" s="4" t="str">
        <f t="shared" ref="A6:A14" si="2">A5</f>
        <v>Московский</v>
      </c>
      <c r="B6" s="12" t="str">
        <f t="shared" si="0"/>
        <v>ГБОУ СОШ №353</v>
      </c>
      <c r="C6" s="6">
        <f t="shared" si="0"/>
        <v>11353</v>
      </c>
      <c r="D6" s="6" t="str">
        <f t="shared" si="0"/>
        <v>СОШ</v>
      </c>
      <c r="E6" s="8" t="str">
        <f t="shared" si="0"/>
        <v>3а</v>
      </c>
      <c r="F6" s="8">
        <f t="shared" si="0"/>
        <v>13</v>
      </c>
      <c r="G6" s="8">
        <f t="shared" si="0"/>
        <v>11</v>
      </c>
      <c r="H6" s="8">
        <f t="shared" ref="H6:H14" si="3">H5+1</f>
        <v>11353003</v>
      </c>
      <c r="I6" s="9"/>
      <c r="J6" s="9">
        <v>2</v>
      </c>
      <c r="K6" s="10"/>
      <c r="L6" s="10">
        <v>1</v>
      </c>
      <c r="M6" s="9">
        <v>1</v>
      </c>
      <c r="N6" s="9"/>
      <c r="O6" s="10">
        <v>2</v>
      </c>
      <c r="P6" s="10"/>
      <c r="Q6" s="9">
        <v>2</v>
      </c>
      <c r="R6" s="9"/>
      <c r="S6" s="10">
        <v>1</v>
      </c>
      <c r="T6" s="10"/>
      <c r="U6" s="9">
        <v>1</v>
      </c>
      <c r="V6" s="9"/>
      <c r="W6" s="10"/>
      <c r="X6" s="10">
        <v>2</v>
      </c>
      <c r="Y6" s="9">
        <v>1</v>
      </c>
      <c r="Z6" s="9"/>
      <c r="AA6" s="11">
        <f t="shared" si="1"/>
        <v>13</v>
      </c>
      <c r="AC6" s="83">
        <v>1</v>
      </c>
      <c r="AD6" s="83">
        <f t="shared" ref="AD6:AD18" si="4">COUNTIF(AA$4:AA$14,AC6)</f>
        <v>0</v>
      </c>
    </row>
    <row r="7" spans="1:30" ht="30" customHeight="1" x14ac:dyDescent="0.25">
      <c r="A7" s="4" t="str">
        <f t="shared" si="2"/>
        <v>Московский</v>
      </c>
      <c r="B7" s="12" t="str">
        <f t="shared" si="0"/>
        <v>ГБОУ СОШ №353</v>
      </c>
      <c r="C7" s="6">
        <f t="shared" si="0"/>
        <v>11353</v>
      </c>
      <c r="D7" s="6" t="str">
        <f t="shared" si="0"/>
        <v>СОШ</v>
      </c>
      <c r="E7" s="8" t="str">
        <f t="shared" si="0"/>
        <v>3а</v>
      </c>
      <c r="F7" s="8">
        <f t="shared" si="0"/>
        <v>13</v>
      </c>
      <c r="G7" s="8">
        <f t="shared" si="0"/>
        <v>11</v>
      </c>
      <c r="H7" s="8">
        <f t="shared" si="3"/>
        <v>11353004</v>
      </c>
      <c r="I7" s="9">
        <v>2</v>
      </c>
      <c r="J7" s="9"/>
      <c r="K7" s="10"/>
      <c r="L7" s="10">
        <v>1</v>
      </c>
      <c r="M7" s="9">
        <v>1</v>
      </c>
      <c r="N7" s="9"/>
      <c r="O7" s="10">
        <v>2</v>
      </c>
      <c r="P7" s="10"/>
      <c r="Q7" s="9">
        <v>2</v>
      </c>
      <c r="R7" s="9"/>
      <c r="S7" s="10"/>
      <c r="T7" s="10">
        <v>1</v>
      </c>
      <c r="U7" s="9">
        <v>1</v>
      </c>
      <c r="V7" s="9"/>
      <c r="W7" s="10">
        <v>2</v>
      </c>
      <c r="X7" s="10"/>
      <c r="Y7" s="9">
        <v>1</v>
      </c>
      <c r="Z7" s="9"/>
      <c r="AA7" s="11">
        <f t="shared" si="1"/>
        <v>13</v>
      </c>
      <c r="AC7" s="83">
        <v>2</v>
      </c>
      <c r="AD7" s="83">
        <f t="shared" si="4"/>
        <v>0</v>
      </c>
    </row>
    <row r="8" spans="1:30" ht="30" customHeight="1" x14ac:dyDescent="0.25">
      <c r="A8" s="4" t="str">
        <f t="shared" si="2"/>
        <v>Московский</v>
      </c>
      <c r="B8" s="12" t="str">
        <f t="shared" si="0"/>
        <v>ГБОУ СОШ №353</v>
      </c>
      <c r="C8" s="6">
        <f t="shared" si="0"/>
        <v>11353</v>
      </c>
      <c r="D8" s="6" t="str">
        <f t="shared" si="0"/>
        <v>СОШ</v>
      </c>
      <c r="E8" s="8" t="str">
        <f t="shared" si="0"/>
        <v>3а</v>
      </c>
      <c r="F8" s="8">
        <f t="shared" si="0"/>
        <v>13</v>
      </c>
      <c r="G8" s="8">
        <f t="shared" si="0"/>
        <v>11</v>
      </c>
      <c r="H8" s="8">
        <f t="shared" si="3"/>
        <v>11353005</v>
      </c>
      <c r="I8" s="9"/>
      <c r="J8" s="9">
        <v>2</v>
      </c>
      <c r="K8" s="10">
        <v>1</v>
      </c>
      <c r="L8" s="10"/>
      <c r="M8" s="9">
        <v>1</v>
      </c>
      <c r="N8" s="9"/>
      <c r="O8" s="10">
        <v>2</v>
      </c>
      <c r="P8" s="10"/>
      <c r="Q8" s="9">
        <v>2</v>
      </c>
      <c r="R8" s="9"/>
      <c r="S8" s="10">
        <v>1</v>
      </c>
      <c r="T8" s="10"/>
      <c r="U8" s="9">
        <v>1</v>
      </c>
      <c r="V8" s="9"/>
      <c r="W8" s="10">
        <v>2</v>
      </c>
      <c r="X8" s="10"/>
      <c r="Y8" s="9">
        <v>1</v>
      </c>
      <c r="Z8" s="9"/>
      <c r="AA8" s="11">
        <f t="shared" si="1"/>
        <v>13</v>
      </c>
      <c r="AC8" s="83">
        <v>3</v>
      </c>
      <c r="AD8" s="83">
        <f t="shared" si="4"/>
        <v>0</v>
      </c>
    </row>
    <row r="9" spans="1:30" ht="30" customHeight="1" x14ac:dyDescent="0.25">
      <c r="A9" s="4" t="str">
        <f t="shared" si="2"/>
        <v>Московский</v>
      </c>
      <c r="B9" s="12" t="str">
        <f t="shared" si="0"/>
        <v>ГБОУ СОШ №353</v>
      </c>
      <c r="C9" s="6">
        <f t="shared" si="0"/>
        <v>11353</v>
      </c>
      <c r="D9" s="6" t="str">
        <f t="shared" si="0"/>
        <v>СОШ</v>
      </c>
      <c r="E9" s="8" t="str">
        <f t="shared" si="0"/>
        <v>3а</v>
      </c>
      <c r="F9" s="8">
        <f t="shared" si="0"/>
        <v>13</v>
      </c>
      <c r="G9" s="8">
        <f t="shared" si="0"/>
        <v>11</v>
      </c>
      <c r="H9" s="8">
        <f t="shared" si="3"/>
        <v>11353006</v>
      </c>
      <c r="I9" s="9">
        <v>2</v>
      </c>
      <c r="J9" s="9"/>
      <c r="K9" s="10">
        <v>1</v>
      </c>
      <c r="L9" s="10"/>
      <c r="M9" s="9">
        <v>1</v>
      </c>
      <c r="N9" s="9"/>
      <c r="O9" s="10">
        <v>2</v>
      </c>
      <c r="P9" s="10"/>
      <c r="Q9" s="9"/>
      <c r="R9" s="9">
        <v>2</v>
      </c>
      <c r="S9" s="10">
        <v>1</v>
      </c>
      <c r="T9" s="10"/>
      <c r="U9" s="9"/>
      <c r="V9" s="9">
        <v>1</v>
      </c>
      <c r="W9" s="10"/>
      <c r="X9" s="10">
        <v>2</v>
      </c>
      <c r="Y9" s="9">
        <v>1</v>
      </c>
      <c r="Z9" s="9"/>
      <c r="AA9" s="11">
        <f t="shared" si="1"/>
        <v>13</v>
      </c>
      <c r="AC9" s="83">
        <v>4</v>
      </c>
      <c r="AD9" s="83">
        <f t="shared" si="4"/>
        <v>0</v>
      </c>
    </row>
    <row r="10" spans="1:30" ht="30" customHeight="1" x14ac:dyDescent="0.25">
      <c r="A10" s="4" t="str">
        <f t="shared" si="2"/>
        <v>Московский</v>
      </c>
      <c r="B10" s="12" t="str">
        <f t="shared" si="0"/>
        <v>ГБОУ СОШ №353</v>
      </c>
      <c r="C10" s="6">
        <f t="shared" si="0"/>
        <v>11353</v>
      </c>
      <c r="D10" s="6" t="str">
        <f t="shared" si="0"/>
        <v>СОШ</v>
      </c>
      <c r="E10" s="8" t="str">
        <f t="shared" si="0"/>
        <v>3а</v>
      </c>
      <c r="F10" s="8">
        <f t="shared" si="0"/>
        <v>13</v>
      </c>
      <c r="G10" s="8">
        <f t="shared" si="0"/>
        <v>11</v>
      </c>
      <c r="H10" s="8">
        <f t="shared" si="3"/>
        <v>11353007</v>
      </c>
      <c r="I10" s="9">
        <v>2</v>
      </c>
      <c r="J10" s="9"/>
      <c r="K10" s="10">
        <v>1</v>
      </c>
      <c r="L10" s="10"/>
      <c r="M10" s="9">
        <v>1</v>
      </c>
      <c r="N10" s="9"/>
      <c r="O10" s="10">
        <v>2</v>
      </c>
      <c r="P10" s="10"/>
      <c r="Q10" s="9"/>
      <c r="R10" s="9">
        <v>2</v>
      </c>
      <c r="S10" s="10">
        <v>1</v>
      </c>
      <c r="T10" s="10"/>
      <c r="U10" s="9"/>
      <c r="V10" s="9">
        <v>1</v>
      </c>
      <c r="W10" s="10">
        <v>2</v>
      </c>
      <c r="X10" s="10"/>
      <c r="Y10" s="9"/>
      <c r="Z10" s="9">
        <v>1</v>
      </c>
      <c r="AA10" s="11">
        <f t="shared" si="1"/>
        <v>13</v>
      </c>
      <c r="AC10" s="83">
        <v>5</v>
      </c>
      <c r="AD10" s="83">
        <f t="shared" si="4"/>
        <v>0</v>
      </c>
    </row>
    <row r="11" spans="1:30" ht="30" customHeight="1" x14ac:dyDescent="0.25">
      <c r="A11" s="4" t="str">
        <f t="shared" si="2"/>
        <v>Московский</v>
      </c>
      <c r="B11" s="12" t="str">
        <f t="shared" si="0"/>
        <v>ГБОУ СОШ №353</v>
      </c>
      <c r="C11" s="6">
        <f t="shared" si="0"/>
        <v>11353</v>
      </c>
      <c r="D11" s="6" t="str">
        <f t="shared" si="0"/>
        <v>СОШ</v>
      </c>
      <c r="E11" s="8" t="str">
        <f t="shared" si="0"/>
        <v>3а</v>
      </c>
      <c r="F11" s="8">
        <f t="shared" si="0"/>
        <v>13</v>
      </c>
      <c r="G11" s="8">
        <f t="shared" si="0"/>
        <v>11</v>
      </c>
      <c r="H11" s="8">
        <f t="shared" si="3"/>
        <v>11353008</v>
      </c>
      <c r="I11" s="9">
        <v>2</v>
      </c>
      <c r="J11" s="9"/>
      <c r="K11" s="10">
        <v>1</v>
      </c>
      <c r="L11" s="10"/>
      <c r="M11" s="9">
        <v>1</v>
      </c>
      <c r="N11" s="9"/>
      <c r="O11" s="10">
        <v>2</v>
      </c>
      <c r="P11" s="10"/>
      <c r="Q11" s="9">
        <v>2</v>
      </c>
      <c r="R11" s="9"/>
      <c r="S11" s="10"/>
      <c r="T11" s="10">
        <v>1</v>
      </c>
      <c r="U11" s="9">
        <v>1</v>
      </c>
      <c r="V11" s="9"/>
      <c r="W11" s="10">
        <v>2</v>
      </c>
      <c r="X11" s="10"/>
      <c r="Y11" s="9">
        <v>1</v>
      </c>
      <c r="Z11" s="9"/>
      <c r="AA11" s="11">
        <f t="shared" si="1"/>
        <v>13</v>
      </c>
      <c r="AC11" s="83">
        <v>6</v>
      </c>
      <c r="AD11" s="83">
        <f t="shared" si="4"/>
        <v>1</v>
      </c>
    </row>
    <row r="12" spans="1:30" ht="30" customHeight="1" x14ac:dyDescent="0.25">
      <c r="A12" s="4" t="str">
        <f t="shared" si="2"/>
        <v>Московский</v>
      </c>
      <c r="B12" s="12" t="str">
        <f t="shared" si="0"/>
        <v>ГБОУ СОШ №353</v>
      </c>
      <c r="C12" s="6">
        <f t="shared" si="0"/>
        <v>11353</v>
      </c>
      <c r="D12" s="6" t="str">
        <f t="shared" si="0"/>
        <v>СОШ</v>
      </c>
      <c r="E12" s="8" t="str">
        <f t="shared" si="0"/>
        <v>3а</v>
      </c>
      <c r="F12" s="8">
        <f t="shared" si="0"/>
        <v>13</v>
      </c>
      <c r="G12" s="8">
        <f t="shared" si="0"/>
        <v>11</v>
      </c>
      <c r="H12" s="8">
        <f t="shared" si="3"/>
        <v>11353009</v>
      </c>
      <c r="I12" s="9"/>
      <c r="J12" s="9">
        <v>2</v>
      </c>
      <c r="K12" s="10"/>
      <c r="L12" s="10">
        <v>1</v>
      </c>
      <c r="M12" s="9">
        <v>1</v>
      </c>
      <c r="N12" s="9"/>
      <c r="O12" s="10">
        <v>0</v>
      </c>
      <c r="P12" s="10"/>
      <c r="Q12" s="9">
        <v>2</v>
      </c>
      <c r="R12" s="9"/>
      <c r="S12" s="10">
        <v>1</v>
      </c>
      <c r="T12" s="10"/>
      <c r="U12" s="9"/>
      <c r="V12" s="9">
        <v>1</v>
      </c>
      <c r="W12" s="10"/>
      <c r="X12" s="10">
        <v>2</v>
      </c>
      <c r="Y12" s="9">
        <v>1</v>
      </c>
      <c r="Z12" s="9"/>
      <c r="AA12" s="11">
        <f t="shared" si="1"/>
        <v>11</v>
      </c>
      <c r="AC12" s="83">
        <v>7</v>
      </c>
      <c r="AD12" s="83">
        <f t="shared" si="4"/>
        <v>0</v>
      </c>
    </row>
    <row r="13" spans="1:30" ht="30" customHeight="1" x14ac:dyDescent="0.25">
      <c r="A13" s="4" t="str">
        <f t="shared" si="2"/>
        <v>Московский</v>
      </c>
      <c r="B13" s="12" t="str">
        <f t="shared" si="0"/>
        <v>ГБОУ СОШ №353</v>
      </c>
      <c r="C13" s="6">
        <f t="shared" si="0"/>
        <v>11353</v>
      </c>
      <c r="D13" s="6" t="str">
        <f t="shared" si="0"/>
        <v>СОШ</v>
      </c>
      <c r="E13" s="8" t="str">
        <f t="shared" si="0"/>
        <v>3а</v>
      </c>
      <c r="F13" s="8">
        <f t="shared" si="0"/>
        <v>13</v>
      </c>
      <c r="G13" s="8">
        <f t="shared" si="0"/>
        <v>11</v>
      </c>
      <c r="H13" s="8">
        <f t="shared" si="3"/>
        <v>11353010</v>
      </c>
      <c r="I13" s="9">
        <v>0</v>
      </c>
      <c r="J13" s="9"/>
      <c r="K13" s="10">
        <v>1</v>
      </c>
      <c r="L13" s="10"/>
      <c r="M13" s="9">
        <v>1</v>
      </c>
      <c r="N13" s="9"/>
      <c r="O13" s="10">
        <v>2</v>
      </c>
      <c r="P13" s="10"/>
      <c r="Q13" s="9">
        <v>2</v>
      </c>
      <c r="R13" s="9"/>
      <c r="S13" s="10">
        <v>1</v>
      </c>
      <c r="T13" s="10"/>
      <c r="U13" s="9"/>
      <c r="V13" s="9">
        <v>1</v>
      </c>
      <c r="W13" s="10">
        <v>2</v>
      </c>
      <c r="X13" s="10"/>
      <c r="Y13" s="9">
        <v>1</v>
      </c>
      <c r="Z13" s="9"/>
      <c r="AA13" s="11">
        <f t="shared" si="1"/>
        <v>11</v>
      </c>
      <c r="AC13" s="83">
        <v>8</v>
      </c>
      <c r="AD13" s="83">
        <f t="shared" si="4"/>
        <v>1</v>
      </c>
    </row>
    <row r="14" spans="1:30" ht="30" customHeight="1" x14ac:dyDescent="0.25">
      <c r="A14" s="4" t="str">
        <f t="shared" si="2"/>
        <v>Московский</v>
      </c>
      <c r="B14" s="12" t="str">
        <f t="shared" si="0"/>
        <v>ГБОУ СОШ №353</v>
      </c>
      <c r="C14" s="6">
        <f t="shared" si="0"/>
        <v>11353</v>
      </c>
      <c r="D14" s="6" t="str">
        <f t="shared" si="0"/>
        <v>СОШ</v>
      </c>
      <c r="E14" s="8" t="str">
        <f t="shared" si="0"/>
        <v>3а</v>
      </c>
      <c r="F14" s="8">
        <f t="shared" si="0"/>
        <v>13</v>
      </c>
      <c r="G14" s="8">
        <f t="shared" si="0"/>
        <v>11</v>
      </c>
      <c r="H14" s="8">
        <f t="shared" si="3"/>
        <v>11353011</v>
      </c>
      <c r="I14" s="9"/>
      <c r="J14" s="9">
        <v>0</v>
      </c>
      <c r="K14" s="10">
        <v>0</v>
      </c>
      <c r="L14" s="10"/>
      <c r="M14" s="9">
        <v>1</v>
      </c>
      <c r="N14" s="9"/>
      <c r="O14" s="10"/>
      <c r="P14" s="10">
        <v>2</v>
      </c>
      <c r="Q14" s="9">
        <v>0</v>
      </c>
      <c r="R14" s="9"/>
      <c r="S14" s="10">
        <v>0</v>
      </c>
      <c r="T14" s="10"/>
      <c r="U14" s="9"/>
      <c r="V14" s="9">
        <v>1</v>
      </c>
      <c r="W14" s="10">
        <v>1</v>
      </c>
      <c r="X14" s="10"/>
      <c r="Y14" s="9">
        <v>1</v>
      </c>
      <c r="Z14" s="9"/>
      <c r="AA14" s="11">
        <f t="shared" si="1"/>
        <v>6</v>
      </c>
      <c r="AC14" s="83">
        <v>9</v>
      </c>
      <c r="AD14" s="83">
        <f t="shared" si="4"/>
        <v>0</v>
      </c>
    </row>
    <row r="15" spans="1:30" x14ac:dyDescent="0.25">
      <c r="I15" s="15">
        <f>COUNTA(I4:I14)</f>
        <v>6</v>
      </c>
      <c r="J15" s="15">
        <f t="shared" ref="J15:AA15" si="5">COUNTA(J4:J14)</f>
        <v>5</v>
      </c>
      <c r="K15" s="15">
        <f t="shared" si="5"/>
        <v>8</v>
      </c>
      <c r="L15" s="15">
        <f t="shared" si="5"/>
        <v>3</v>
      </c>
      <c r="M15" s="15">
        <f t="shared" si="5"/>
        <v>11</v>
      </c>
      <c r="N15" s="15">
        <f t="shared" si="5"/>
        <v>0</v>
      </c>
      <c r="O15" s="15">
        <f t="shared" si="5"/>
        <v>10</v>
      </c>
      <c r="P15" s="15">
        <f t="shared" si="5"/>
        <v>1</v>
      </c>
      <c r="Q15" s="15">
        <f t="shared" si="5"/>
        <v>9</v>
      </c>
      <c r="R15" s="15">
        <f t="shared" si="5"/>
        <v>2</v>
      </c>
      <c r="S15" s="15">
        <f t="shared" si="5"/>
        <v>9</v>
      </c>
      <c r="T15" s="15">
        <f t="shared" si="5"/>
        <v>2</v>
      </c>
      <c r="U15" s="15">
        <f t="shared" si="5"/>
        <v>5</v>
      </c>
      <c r="V15" s="15">
        <f t="shared" si="5"/>
        <v>6</v>
      </c>
      <c r="W15" s="15">
        <f t="shared" si="5"/>
        <v>8</v>
      </c>
      <c r="X15" s="15">
        <f t="shared" si="5"/>
        <v>3</v>
      </c>
      <c r="Y15" s="15">
        <f t="shared" si="5"/>
        <v>10</v>
      </c>
      <c r="Z15" s="15">
        <f t="shared" si="5"/>
        <v>1</v>
      </c>
      <c r="AA15" s="15">
        <f t="shared" si="5"/>
        <v>11</v>
      </c>
      <c r="AC15" s="83">
        <v>10</v>
      </c>
      <c r="AD15" s="83">
        <f t="shared" si="4"/>
        <v>0</v>
      </c>
    </row>
    <row r="16" spans="1:30" x14ac:dyDescent="0.25">
      <c r="I16" s="82">
        <f>SUM(I4:I14)/(I15*2)</f>
        <v>0.83333333333333337</v>
      </c>
      <c r="J16" s="82">
        <f t="shared" ref="J16:X16" si="6">SUM(J4:J14)/(J15*2)</f>
        <v>0.7</v>
      </c>
      <c r="K16" s="82">
        <f>SUM(K4:K14)/(K15*1)</f>
        <v>0.875</v>
      </c>
      <c r="L16" s="82">
        <f>SUM(L4:L14)/(L15*1)</f>
        <v>1</v>
      </c>
      <c r="M16" s="82">
        <f t="shared" ref="M16" si="7">SUM(M4:M14)/(M15*1)</f>
        <v>0.90909090909090906</v>
      </c>
      <c r="N16" s="82"/>
      <c r="O16" s="82">
        <f t="shared" si="6"/>
        <v>0.85</v>
      </c>
      <c r="P16" s="82">
        <f t="shared" si="6"/>
        <v>1</v>
      </c>
      <c r="Q16" s="82">
        <f t="shared" si="6"/>
        <v>0.77777777777777779</v>
      </c>
      <c r="R16" s="82">
        <f t="shared" si="6"/>
        <v>1</v>
      </c>
      <c r="S16" s="82">
        <f>SUM(S4:S14)/(S15*1)</f>
        <v>0.66666666666666663</v>
      </c>
      <c r="T16" s="82">
        <f>SUM(T4:T14)/(T15*1)</f>
        <v>1</v>
      </c>
      <c r="U16" s="82">
        <f t="shared" ref="U16:V16" si="8">SUM(U4:U14)/(U15*1)</f>
        <v>1</v>
      </c>
      <c r="V16" s="82">
        <f t="shared" si="8"/>
        <v>1</v>
      </c>
      <c r="W16" s="82">
        <f t="shared" si="6"/>
        <v>0.9375</v>
      </c>
      <c r="X16" s="82">
        <f t="shared" si="6"/>
        <v>1</v>
      </c>
      <c r="Y16" s="82">
        <f>SUM(Y4:Y14)/(Y15*1)</f>
        <v>1</v>
      </c>
      <c r="Z16" s="82">
        <f>SUM(Z4:Z14)/(Z15*1)</f>
        <v>1</v>
      </c>
      <c r="AA16" s="82">
        <f>SUM(AA4:AA14)/(AA15*13)</f>
        <v>0.87412587412587417</v>
      </c>
      <c r="AC16" s="83">
        <v>11</v>
      </c>
      <c r="AD16" s="83">
        <f t="shared" si="4"/>
        <v>3</v>
      </c>
    </row>
    <row r="17" spans="1:30" s="97" customFormat="1" x14ac:dyDescent="0.25">
      <c r="A17" s="97" t="s">
        <v>120</v>
      </c>
      <c r="E17" s="126"/>
      <c r="F17" s="126"/>
      <c r="G17" s="126"/>
      <c r="H17" s="126"/>
      <c r="I17" s="97">
        <v>2</v>
      </c>
      <c r="J17" s="97">
        <v>2</v>
      </c>
      <c r="K17" s="97">
        <v>1</v>
      </c>
      <c r="L17" s="97">
        <v>1</v>
      </c>
      <c r="M17" s="97">
        <v>1</v>
      </c>
      <c r="N17" s="97">
        <v>1</v>
      </c>
      <c r="O17" s="97">
        <v>2</v>
      </c>
      <c r="P17" s="97">
        <v>2</v>
      </c>
      <c r="Q17" s="97">
        <v>2</v>
      </c>
      <c r="R17" s="97">
        <v>2</v>
      </c>
      <c r="S17" s="127">
        <v>1</v>
      </c>
      <c r="T17" s="97">
        <v>1</v>
      </c>
      <c r="U17" s="127">
        <v>1</v>
      </c>
      <c r="V17" s="97">
        <v>1</v>
      </c>
      <c r="W17" s="97">
        <v>2</v>
      </c>
      <c r="X17" s="97">
        <v>2</v>
      </c>
      <c r="Y17" s="127">
        <v>1</v>
      </c>
      <c r="Z17" s="97">
        <v>1</v>
      </c>
      <c r="AA17" s="97">
        <v>13</v>
      </c>
    </row>
    <row r="18" spans="1:30" x14ac:dyDescent="0.25">
      <c r="I18" s="15">
        <f>SUM(I4:J14)/(11*I17)</f>
        <v>0.77272727272727271</v>
      </c>
      <c r="K18" s="15">
        <f t="shared" ref="K18:AA18" si="9">SUM(K4:L14)/(11*K17)</f>
        <v>0.90909090909090906</v>
      </c>
      <c r="M18" s="15">
        <f t="shared" si="9"/>
        <v>0.90909090909090906</v>
      </c>
      <c r="O18" s="15">
        <f t="shared" si="9"/>
        <v>0.86363636363636365</v>
      </c>
      <c r="Q18" s="15">
        <f t="shared" si="9"/>
        <v>0.81818181818181823</v>
      </c>
      <c r="S18" s="15">
        <f t="shared" si="9"/>
        <v>0.72727272727272729</v>
      </c>
      <c r="U18" s="15">
        <f t="shared" si="9"/>
        <v>1</v>
      </c>
      <c r="W18" s="15">
        <f t="shared" si="9"/>
        <v>0.95454545454545459</v>
      </c>
      <c r="Y18" s="15">
        <f t="shared" si="9"/>
        <v>1</v>
      </c>
      <c r="AA18" s="15">
        <f t="shared" si="9"/>
        <v>0.87412587412587417</v>
      </c>
      <c r="AC18" s="83">
        <v>13</v>
      </c>
      <c r="AD18" s="83">
        <f t="shared" si="4"/>
        <v>6</v>
      </c>
    </row>
    <row r="19" spans="1:30" x14ac:dyDescent="0.25">
      <c r="AC19" s="83"/>
      <c r="AD19" s="83">
        <f>SUM(AD6:AD18)</f>
        <v>11</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allowBlank="1" showErrorMessage="1" sqref="E4:G14 A4"/>
    <dataValidation operator="lessThanOrEqual" allowBlank="1" showInputMessage="1" showErrorMessage="1" sqref="H4:H14"/>
    <dataValidation type="list" allowBlank="1" showInputMessage="1" showErrorMessage="1" sqref="O4:R14 W4:X14 I4:J14">
      <formula1>балл2</formula1>
    </dataValidation>
    <dataValidation type="list" allowBlank="1" showInputMessage="1" showErrorMessage="1" sqref="S4:V14 Y4:Z14 K4:N14">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AD63"/>
  <sheetViews>
    <sheetView showGridLines="0" topLeftCell="D1" zoomScale="80" zoomScaleNormal="80" workbookViewId="0">
      <selection activeCell="AI18" sqref="AI18"/>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5" width="7.85546875" style="15" customWidth="1"/>
    <col min="26" max="26" width="8.710937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27</v>
      </c>
      <c r="C4" s="6">
        <f>VLOOKUP(B4,[3]Списки!$C$1:$E$40,2,FALSE)</f>
        <v>11354</v>
      </c>
      <c r="D4" s="6" t="str">
        <f>VLOOKUP(B4,[3]Списки!$C$1:$E$40,3,FALSE)</f>
        <v>СОШ</v>
      </c>
      <c r="E4" s="7" t="s">
        <v>23</v>
      </c>
      <c r="F4" s="8">
        <v>60</v>
      </c>
      <c r="G4" s="8">
        <v>56</v>
      </c>
      <c r="H4" s="8">
        <f>C4*1000+1</f>
        <v>11354001</v>
      </c>
      <c r="I4" s="17">
        <v>2</v>
      </c>
      <c r="J4" s="17"/>
      <c r="K4" s="18">
        <v>1</v>
      </c>
      <c r="L4" s="18"/>
      <c r="M4" s="17">
        <v>0</v>
      </c>
      <c r="N4" s="17"/>
      <c r="O4" s="18">
        <v>1</v>
      </c>
      <c r="P4" s="18"/>
      <c r="Q4" s="17"/>
      <c r="R4" s="17">
        <v>1</v>
      </c>
      <c r="S4" s="18">
        <v>0</v>
      </c>
      <c r="T4" s="18"/>
      <c r="U4" s="17"/>
      <c r="V4" s="17">
        <v>0</v>
      </c>
      <c r="W4" s="18">
        <v>2</v>
      </c>
      <c r="X4" s="18"/>
      <c r="Y4" s="17">
        <v>1</v>
      </c>
      <c r="Z4" s="17"/>
      <c r="AA4" s="11">
        <f t="shared" ref="AA4:AA35" si="0">IF(COUNTBLANK(I4:Z4)&lt;=9,SUM(I4:Z4),"Не писал")</f>
        <v>8</v>
      </c>
      <c r="AC4" s="83" t="s">
        <v>81</v>
      </c>
      <c r="AD4" s="83" t="s">
        <v>150</v>
      </c>
    </row>
    <row r="5" spans="1:30" ht="30" customHeight="1" x14ac:dyDescent="0.25">
      <c r="A5" s="4" t="str">
        <f t="shared" ref="A5:A30" si="1">A4</f>
        <v>Московский</v>
      </c>
      <c r="B5" s="12" t="str">
        <f t="shared" ref="B5:B30" si="2">B4</f>
        <v>ГБОУ СОШ №354</v>
      </c>
      <c r="C5" s="6">
        <f t="shared" ref="C5:C30" si="3">C4</f>
        <v>11354</v>
      </c>
      <c r="D5" s="6" t="str">
        <f t="shared" ref="D5:D30" si="4">D4</f>
        <v>СОШ</v>
      </c>
      <c r="E5" s="8" t="str">
        <f t="shared" ref="E5:E30" si="5">E4</f>
        <v>3а</v>
      </c>
      <c r="F5" s="8">
        <f t="shared" ref="F5:F30" si="6">F4</f>
        <v>60</v>
      </c>
      <c r="G5" s="8">
        <f t="shared" ref="G5:G30" si="7">G4</f>
        <v>56</v>
      </c>
      <c r="H5" s="8">
        <f t="shared" ref="H5:H36" si="8">H4+1</f>
        <v>11354002</v>
      </c>
      <c r="I5" s="17">
        <v>2</v>
      </c>
      <c r="J5" s="17"/>
      <c r="K5" s="18">
        <v>1</v>
      </c>
      <c r="L5" s="18"/>
      <c r="M5" s="17">
        <v>1</v>
      </c>
      <c r="N5" s="17"/>
      <c r="O5" s="18">
        <v>2</v>
      </c>
      <c r="P5" s="18"/>
      <c r="Q5" s="17">
        <v>2</v>
      </c>
      <c r="R5" s="17"/>
      <c r="S5" s="18">
        <v>1</v>
      </c>
      <c r="T5" s="18"/>
      <c r="U5" s="17"/>
      <c r="V5" s="17">
        <v>1</v>
      </c>
      <c r="W5" s="18">
        <v>2</v>
      </c>
      <c r="X5" s="18"/>
      <c r="Y5" s="17">
        <v>1</v>
      </c>
      <c r="Z5" s="17"/>
      <c r="AA5" s="11">
        <f t="shared" si="0"/>
        <v>13</v>
      </c>
      <c r="AC5" s="83">
        <v>0</v>
      </c>
      <c r="AD5" s="83">
        <f>COUNTIF(AA$4:AA$59,AC5)</f>
        <v>0</v>
      </c>
    </row>
    <row r="6" spans="1:30" ht="30" customHeight="1" x14ac:dyDescent="0.25">
      <c r="A6" s="4" t="str">
        <f t="shared" si="1"/>
        <v>Московский</v>
      </c>
      <c r="B6" s="12" t="str">
        <f t="shared" si="2"/>
        <v>ГБОУ СОШ №354</v>
      </c>
      <c r="C6" s="6">
        <f t="shared" si="3"/>
        <v>11354</v>
      </c>
      <c r="D6" s="6" t="str">
        <f t="shared" si="4"/>
        <v>СОШ</v>
      </c>
      <c r="E6" s="8" t="str">
        <f t="shared" si="5"/>
        <v>3а</v>
      </c>
      <c r="F6" s="8">
        <f t="shared" si="6"/>
        <v>60</v>
      </c>
      <c r="G6" s="8">
        <f t="shared" si="7"/>
        <v>56</v>
      </c>
      <c r="H6" s="8">
        <f t="shared" si="8"/>
        <v>11354003</v>
      </c>
      <c r="I6" s="17">
        <v>2</v>
      </c>
      <c r="J6" s="17"/>
      <c r="K6" s="18">
        <v>1</v>
      </c>
      <c r="L6" s="18"/>
      <c r="M6" s="17">
        <v>1</v>
      </c>
      <c r="N6" s="17"/>
      <c r="O6" s="18">
        <v>2</v>
      </c>
      <c r="P6" s="18"/>
      <c r="Q6" s="17">
        <v>2</v>
      </c>
      <c r="R6" s="17"/>
      <c r="S6" s="18"/>
      <c r="T6" s="18">
        <v>0</v>
      </c>
      <c r="U6" s="17"/>
      <c r="V6" s="17">
        <v>0</v>
      </c>
      <c r="W6" s="18">
        <v>2</v>
      </c>
      <c r="X6" s="18"/>
      <c r="Y6" s="17"/>
      <c r="Z6" s="17">
        <v>1</v>
      </c>
      <c r="AA6" s="11">
        <f t="shared" si="0"/>
        <v>11</v>
      </c>
      <c r="AC6" s="83">
        <v>1</v>
      </c>
      <c r="AD6" s="83">
        <f t="shared" ref="AD6:AD18" si="9">COUNTIF(AA$4:AA$59,AC6)</f>
        <v>0</v>
      </c>
    </row>
    <row r="7" spans="1:30" ht="30" customHeight="1" x14ac:dyDescent="0.25">
      <c r="A7" s="4" t="str">
        <f t="shared" si="1"/>
        <v>Московский</v>
      </c>
      <c r="B7" s="12" t="str">
        <f t="shared" si="2"/>
        <v>ГБОУ СОШ №354</v>
      </c>
      <c r="C7" s="6">
        <f t="shared" si="3"/>
        <v>11354</v>
      </c>
      <c r="D7" s="6" t="str">
        <f t="shared" si="4"/>
        <v>СОШ</v>
      </c>
      <c r="E7" s="8" t="str">
        <f t="shared" si="5"/>
        <v>3а</v>
      </c>
      <c r="F7" s="8">
        <f t="shared" si="6"/>
        <v>60</v>
      </c>
      <c r="G7" s="8">
        <f t="shared" si="7"/>
        <v>56</v>
      </c>
      <c r="H7" s="8">
        <f t="shared" si="8"/>
        <v>11354004</v>
      </c>
      <c r="I7" s="17"/>
      <c r="J7" s="17">
        <v>1</v>
      </c>
      <c r="K7" s="18"/>
      <c r="L7" s="18">
        <v>1</v>
      </c>
      <c r="M7" s="17">
        <v>0</v>
      </c>
      <c r="N7" s="17"/>
      <c r="O7" s="18">
        <v>0</v>
      </c>
      <c r="P7" s="18"/>
      <c r="Q7" s="17">
        <v>1</v>
      </c>
      <c r="R7" s="17"/>
      <c r="S7" s="18">
        <v>1</v>
      </c>
      <c r="T7" s="18"/>
      <c r="U7" s="17">
        <v>1</v>
      </c>
      <c r="V7" s="17"/>
      <c r="W7" s="18"/>
      <c r="X7" s="18">
        <v>1</v>
      </c>
      <c r="Y7" s="17">
        <v>1</v>
      </c>
      <c r="Z7" s="17"/>
      <c r="AA7" s="11">
        <f t="shared" si="0"/>
        <v>7</v>
      </c>
      <c r="AC7" s="83">
        <v>2</v>
      </c>
      <c r="AD7" s="83">
        <f t="shared" si="9"/>
        <v>0</v>
      </c>
    </row>
    <row r="8" spans="1:30" ht="30" customHeight="1" x14ac:dyDescent="0.25">
      <c r="A8" s="4" t="str">
        <f t="shared" si="1"/>
        <v>Московский</v>
      </c>
      <c r="B8" s="12" t="str">
        <f t="shared" si="2"/>
        <v>ГБОУ СОШ №354</v>
      </c>
      <c r="C8" s="6">
        <f t="shared" si="3"/>
        <v>11354</v>
      </c>
      <c r="D8" s="6" t="str">
        <f t="shared" si="4"/>
        <v>СОШ</v>
      </c>
      <c r="E8" s="8" t="str">
        <f t="shared" si="5"/>
        <v>3а</v>
      </c>
      <c r="F8" s="8">
        <f t="shared" si="6"/>
        <v>60</v>
      </c>
      <c r="G8" s="8">
        <f t="shared" si="7"/>
        <v>56</v>
      </c>
      <c r="H8" s="8">
        <f t="shared" si="8"/>
        <v>11354005</v>
      </c>
      <c r="I8" s="17">
        <v>2</v>
      </c>
      <c r="J8" s="17"/>
      <c r="K8" s="18">
        <v>1</v>
      </c>
      <c r="L8" s="18"/>
      <c r="M8" s="17">
        <v>1</v>
      </c>
      <c r="N8" s="17"/>
      <c r="O8" s="18">
        <v>2</v>
      </c>
      <c r="P8" s="18"/>
      <c r="Q8" s="17">
        <v>1</v>
      </c>
      <c r="R8" s="17"/>
      <c r="S8" s="18">
        <v>1</v>
      </c>
      <c r="T8" s="18"/>
      <c r="U8" s="17"/>
      <c r="V8" s="17">
        <v>0</v>
      </c>
      <c r="W8" s="18">
        <v>2</v>
      </c>
      <c r="X8" s="18"/>
      <c r="Y8" s="17">
        <v>1</v>
      </c>
      <c r="Z8" s="17"/>
      <c r="AA8" s="11">
        <f t="shared" si="0"/>
        <v>11</v>
      </c>
      <c r="AC8" s="83">
        <v>3</v>
      </c>
      <c r="AD8" s="83">
        <f t="shared" si="9"/>
        <v>0</v>
      </c>
    </row>
    <row r="9" spans="1:30" ht="30" customHeight="1" x14ac:dyDescent="0.25">
      <c r="A9" s="4" t="str">
        <f t="shared" si="1"/>
        <v>Московский</v>
      </c>
      <c r="B9" s="12" t="str">
        <f t="shared" si="2"/>
        <v>ГБОУ СОШ №354</v>
      </c>
      <c r="C9" s="6">
        <f t="shared" si="3"/>
        <v>11354</v>
      </c>
      <c r="D9" s="6" t="str">
        <f t="shared" si="4"/>
        <v>СОШ</v>
      </c>
      <c r="E9" s="8" t="str">
        <f t="shared" si="5"/>
        <v>3а</v>
      </c>
      <c r="F9" s="8">
        <f t="shared" si="6"/>
        <v>60</v>
      </c>
      <c r="G9" s="8">
        <f t="shared" si="7"/>
        <v>56</v>
      </c>
      <c r="H9" s="8">
        <f t="shared" si="8"/>
        <v>11354006</v>
      </c>
      <c r="I9" s="17">
        <v>1</v>
      </c>
      <c r="J9" s="17"/>
      <c r="K9" s="18">
        <v>1</v>
      </c>
      <c r="L9" s="18"/>
      <c r="M9" s="17">
        <v>0</v>
      </c>
      <c r="N9" s="17"/>
      <c r="O9" s="18">
        <v>2</v>
      </c>
      <c r="P9" s="18"/>
      <c r="Q9" s="17"/>
      <c r="R9" s="17">
        <v>2</v>
      </c>
      <c r="S9" s="18">
        <v>1</v>
      </c>
      <c r="T9" s="18"/>
      <c r="U9" s="17">
        <v>0</v>
      </c>
      <c r="V9" s="17"/>
      <c r="W9" s="18"/>
      <c r="X9" s="18">
        <v>2</v>
      </c>
      <c r="Y9" s="17">
        <v>1</v>
      </c>
      <c r="Z9" s="17"/>
      <c r="AA9" s="11">
        <f t="shared" si="0"/>
        <v>10</v>
      </c>
      <c r="AC9" s="83">
        <v>4</v>
      </c>
      <c r="AD9" s="83">
        <f t="shared" si="9"/>
        <v>0</v>
      </c>
    </row>
    <row r="10" spans="1:30" ht="30" customHeight="1" x14ac:dyDescent="0.25">
      <c r="A10" s="4" t="str">
        <f t="shared" si="1"/>
        <v>Московский</v>
      </c>
      <c r="B10" s="12" t="str">
        <f t="shared" si="2"/>
        <v>ГБОУ СОШ №354</v>
      </c>
      <c r="C10" s="6">
        <f t="shared" si="3"/>
        <v>11354</v>
      </c>
      <c r="D10" s="6" t="str">
        <f t="shared" si="4"/>
        <v>СОШ</v>
      </c>
      <c r="E10" s="8" t="str">
        <f t="shared" si="5"/>
        <v>3а</v>
      </c>
      <c r="F10" s="8">
        <f t="shared" si="6"/>
        <v>60</v>
      </c>
      <c r="G10" s="8">
        <f t="shared" si="7"/>
        <v>56</v>
      </c>
      <c r="H10" s="8">
        <f t="shared" si="8"/>
        <v>11354007</v>
      </c>
      <c r="I10" s="17"/>
      <c r="J10" s="17">
        <v>1</v>
      </c>
      <c r="K10" s="18">
        <v>1</v>
      </c>
      <c r="L10" s="18"/>
      <c r="M10" s="17">
        <v>1</v>
      </c>
      <c r="N10" s="17"/>
      <c r="O10" s="18">
        <v>1</v>
      </c>
      <c r="P10" s="18"/>
      <c r="Q10" s="17"/>
      <c r="R10" s="17">
        <v>2</v>
      </c>
      <c r="S10" s="18">
        <v>1</v>
      </c>
      <c r="T10" s="18"/>
      <c r="U10" s="17"/>
      <c r="V10" s="17">
        <v>0</v>
      </c>
      <c r="W10" s="18">
        <v>2</v>
      </c>
      <c r="X10" s="18"/>
      <c r="Y10" s="17">
        <v>1</v>
      </c>
      <c r="Z10" s="17"/>
      <c r="AA10" s="11">
        <f t="shared" si="0"/>
        <v>10</v>
      </c>
      <c r="AC10" s="83">
        <v>5</v>
      </c>
      <c r="AD10" s="83">
        <f t="shared" si="9"/>
        <v>0</v>
      </c>
    </row>
    <row r="11" spans="1:30" ht="30" customHeight="1" x14ac:dyDescent="0.25">
      <c r="A11" s="4" t="str">
        <f t="shared" si="1"/>
        <v>Московский</v>
      </c>
      <c r="B11" s="12" t="str">
        <f t="shared" si="2"/>
        <v>ГБОУ СОШ №354</v>
      </c>
      <c r="C11" s="6">
        <f t="shared" si="3"/>
        <v>11354</v>
      </c>
      <c r="D11" s="6" t="str">
        <f t="shared" si="4"/>
        <v>СОШ</v>
      </c>
      <c r="E11" s="8" t="str">
        <f t="shared" si="5"/>
        <v>3а</v>
      </c>
      <c r="F11" s="8">
        <f t="shared" si="6"/>
        <v>60</v>
      </c>
      <c r="G11" s="8">
        <f t="shared" si="7"/>
        <v>56</v>
      </c>
      <c r="H11" s="8">
        <f t="shared" si="8"/>
        <v>11354008</v>
      </c>
      <c r="I11" s="17">
        <v>0</v>
      </c>
      <c r="J11" s="17"/>
      <c r="K11" s="18"/>
      <c r="L11" s="18">
        <v>1</v>
      </c>
      <c r="M11" s="17"/>
      <c r="N11" s="17">
        <v>1</v>
      </c>
      <c r="O11" s="18">
        <v>2</v>
      </c>
      <c r="P11" s="18"/>
      <c r="Q11" s="17">
        <v>1</v>
      </c>
      <c r="R11" s="17"/>
      <c r="S11" s="18">
        <v>0</v>
      </c>
      <c r="T11" s="18"/>
      <c r="U11" s="17">
        <v>1</v>
      </c>
      <c r="V11" s="17"/>
      <c r="W11" s="18">
        <v>0</v>
      </c>
      <c r="X11" s="18"/>
      <c r="Y11" s="17">
        <v>1</v>
      </c>
      <c r="Z11" s="17"/>
      <c r="AA11" s="11">
        <f t="shared" si="0"/>
        <v>7</v>
      </c>
      <c r="AC11" s="83">
        <v>6</v>
      </c>
      <c r="AD11" s="83">
        <f t="shared" si="9"/>
        <v>0</v>
      </c>
    </row>
    <row r="12" spans="1:30" ht="30" customHeight="1" x14ac:dyDescent="0.25">
      <c r="A12" s="4" t="str">
        <f t="shared" si="1"/>
        <v>Московский</v>
      </c>
      <c r="B12" s="12" t="str">
        <f t="shared" si="2"/>
        <v>ГБОУ СОШ №354</v>
      </c>
      <c r="C12" s="6">
        <f t="shared" si="3"/>
        <v>11354</v>
      </c>
      <c r="D12" s="6" t="str">
        <f t="shared" si="4"/>
        <v>СОШ</v>
      </c>
      <c r="E12" s="8" t="str">
        <f t="shared" si="5"/>
        <v>3а</v>
      </c>
      <c r="F12" s="8">
        <f t="shared" si="6"/>
        <v>60</v>
      </c>
      <c r="G12" s="8">
        <f t="shared" si="7"/>
        <v>56</v>
      </c>
      <c r="H12" s="8">
        <f t="shared" si="8"/>
        <v>11354009</v>
      </c>
      <c r="I12" s="17">
        <v>2</v>
      </c>
      <c r="J12" s="17"/>
      <c r="K12" s="18">
        <v>1</v>
      </c>
      <c r="L12" s="18"/>
      <c r="M12" s="17">
        <v>0</v>
      </c>
      <c r="N12" s="17"/>
      <c r="O12" s="18">
        <v>2</v>
      </c>
      <c r="P12" s="18"/>
      <c r="Q12" s="17">
        <v>0</v>
      </c>
      <c r="R12" s="17"/>
      <c r="S12" s="18">
        <v>0</v>
      </c>
      <c r="T12" s="18"/>
      <c r="U12" s="17">
        <v>1</v>
      </c>
      <c r="V12" s="17"/>
      <c r="W12" s="18">
        <v>0</v>
      </c>
      <c r="X12" s="18"/>
      <c r="Y12" s="17">
        <v>1</v>
      </c>
      <c r="Z12" s="17"/>
      <c r="AA12" s="11">
        <f t="shared" si="0"/>
        <v>7</v>
      </c>
      <c r="AC12" s="83">
        <v>7</v>
      </c>
      <c r="AD12" s="83">
        <f t="shared" si="9"/>
        <v>8</v>
      </c>
    </row>
    <row r="13" spans="1:30" ht="30" customHeight="1" x14ac:dyDescent="0.25">
      <c r="A13" s="4" t="str">
        <f t="shared" si="1"/>
        <v>Московский</v>
      </c>
      <c r="B13" s="12" t="str">
        <f t="shared" si="2"/>
        <v>ГБОУ СОШ №354</v>
      </c>
      <c r="C13" s="6">
        <f t="shared" si="3"/>
        <v>11354</v>
      </c>
      <c r="D13" s="6" t="str">
        <f t="shared" si="4"/>
        <v>СОШ</v>
      </c>
      <c r="E13" s="8" t="str">
        <f t="shared" si="5"/>
        <v>3а</v>
      </c>
      <c r="F13" s="8">
        <f t="shared" si="6"/>
        <v>60</v>
      </c>
      <c r="G13" s="8">
        <f t="shared" si="7"/>
        <v>56</v>
      </c>
      <c r="H13" s="8">
        <f t="shared" si="8"/>
        <v>11354010</v>
      </c>
      <c r="I13" s="17"/>
      <c r="J13" s="17">
        <v>1</v>
      </c>
      <c r="K13" s="18">
        <v>1</v>
      </c>
      <c r="L13" s="18"/>
      <c r="M13" s="17">
        <v>1</v>
      </c>
      <c r="N13" s="17"/>
      <c r="O13" s="18">
        <v>2</v>
      </c>
      <c r="P13" s="18"/>
      <c r="Q13" s="17"/>
      <c r="R13" s="17">
        <v>2</v>
      </c>
      <c r="S13" s="18">
        <v>1</v>
      </c>
      <c r="T13" s="18"/>
      <c r="U13" s="17"/>
      <c r="V13" s="17">
        <v>0</v>
      </c>
      <c r="W13" s="18">
        <v>2</v>
      </c>
      <c r="X13" s="18"/>
      <c r="Y13" s="17"/>
      <c r="Z13" s="17">
        <v>0</v>
      </c>
      <c r="AA13" s="11">
        <f t="shared" si="0"/>
        <v>10</v>
      </c>
      <c r="AC13" s="83">
        <v>8</v>
      </c>
      <c r="AD13" s="83">
        <f t="shared" si="9"/>
        <v>8</v>
      </c>
    </row>
    <row r="14" spans="1:30" ht="30" customHeight="1" x14ac:dyDescent="0.25">
      <c r="A14" s="4" t="str">
        <f t="shared" si="1"/>
        <v>Московский</v>
      </c>
      <c r="B14" s="12" t="str">
        <f t="shared" si="2"/>
        <v>ГБОУ СОШ №354</v>
      </c>
      <c r="C14" s="6">
        <f t="shared" si="3"/>
        <v>11354</v>
      </c>
      <c r="D14" s="6" t="str">
        <f t="shared" si="4"/>
        <v>СОШ</v>
      </c>
      <c r="E14" s="8" t="str">
        <f t="shared" si="5"/>
        <v>3а</v>
      </c>
      <c r="F14" s="8">
        <f t="shared" si="6"/>
        <v>60</v>
      </c>
      <c r="G14" s="8">
        <f t="shared" si="7"/>
        <v>56</v>
      </c>
      <c r="H14" s="8">
        <f t="shared" si="8"/>
        <v>11354011</v>
      </c>
      <c r="I14" s="17"/>
      <c r="J14" s="17">
        <v>2</v>
      </c>
      <c r="K14" s="18">
        <v>1</v>
      </c>
      <c r="L14" s="18"/>
      <c r="M14" s="17">
        <v>1</v>
      </c>
      <c r="N14" s="17"/>
      <c r="O14" s="18">
        <v>2</v>
      </c>
      <c r="P14" s="18"/>
      <c r="Q14" s="17">
        <v>2</v>
      </c>
      <c r="R14" s="17"/>
      <c r="S14" s="18">
        <v>0</v>
      </c>
      <c r="T14" s="18"/>
      <c r="U14" s="17">
        <v>0</v>
      </c>
      <c r="V14" s="17"/>
      <c r="W14" s="18"/>
      <c r="X14" s="18">
        <v>2</v>
      </c>
      <c r="Y14" s="17">
        <v>1</v>
      </c>
      <c r="Z14" s="17"/>
      <c r="AA14" s="11">
        <f t="shared" si="0"/>
        <v>11</v>
      </c>
      <c r="AC14" s="83">
        <v>9</v>
      </c>
      <c r="AD14" s="83">
        <f t="shared" si="9"/>
        <v>5</v>
      </c>
    </row>
    <row r="15" spans="1:30" ht="30" customHeight="1" x14ac:dyDescent="0.25">
      <c r="A15" s="4" t="str">
        <f t="shared" si="1"/>
        <v>Московский</v>
      </c>
      <c r="B15" s="12" t="str">
        <f t="shared" si="2"/>
        <v>ГБОУ СОШ №354</v>
      </c>
      <c r="C15" s="6">
        <f t="shared" si="3"/>
        <v>11354</v>
      </c>
      <c r="D15" s="6" t="str">
        <f t="shared" si="4"/>
        <v>СОШ</v>
      </c>
      <c r="E15" s="8" t="str">
        <f t="shared" si="5"/>
        <v>3а</v>
      </c>
      <c r="F15" s="8">
        <f t="shared" si="6"/>
        <v>60</v>
      </c>
      <c r="G15" s="8">
        <f t="shared" si="7"/>
        <v>56</v>
      </c>
      <c r="H15" s="8">
        <f t="shared" si="8"/>
        <v>11354012</v>
      </c>
      <c r="I15" s="17">
        <v>2</v>
      </c>
      <c r="J15" s="17"/>
      <c r="K15" s="18">
        <v>1</v>
      </c>
      <c r="L15" s="18"/>
      <c r="M15" s="17"/>
      <c r="N15" s="17">
        <v>0</v>
      </c>
      <c r="O15" s="18"/>
      <c r="P15" s="18">
        <v>1</v>
      </c>
      <c r="Q15" s="17">
        <v>1</v>
      </c>
      <c r="R15" s="17"/>
      <c r="S15" s="18">
        <v>1</v>
      </c>
      <c r="T15" s="18"/>
      <c r="U15" s="17"/>
      <c r="V15" s="17">
        <v>0</v>
      </c>
      <c r="W15" s="18">
        <v>1</v>
      </c>
      <c r="X15" s="18"/>
      <c r="Y15" s="17">
        <v>1</v>
      </c>
      <c r="Z15" s="17"/>
      <c r="AA15" s="11">
        <f t="shared" si="0"/>
        <v>8</v>
      </c>
      <c r="AC15" s="83">
        <v>10</v>
      </c>
      <c r="AD15" s="83">
        <f t="shared" si="9"/>
        <v>10</v>
      </c>
    </row>
    <row r="16" spans="1:30" ht="30" customHeight="1" x14ac:dyDescent="0.25">
      <c r="A16" s="4" t="str">
        <f t="shared" si="1"/>
        <v>Московский</v>
      </c>
      <c r="B16" s="12" t="str">
        <f t="shared" si="2"/>
        <v>ГБОУ СОШ №354</v>
      </c>
      <c r="C16" s="6">
        <f t="shared" si="3"/>
        <v>11354</v>
      </c>
      <c r="D16" s="6" t="str">
        <f t="shared" si="4"/>
        <v>СОШ</v>
      </c>
      <c r="E16" s="8" t="str">
        <f t="shared" si="5"/>
        <v>3а</v>
      </c>
      <c r="F16" s="8">
        <f t="shared" si="6"/>
        <v>60</v>
      </c>
      <c r="G16" s="8">
        <f t="shared" si="7"/>
        <v>56</v>
      </c>
      <c r="H16" s="8">
        <f t="shared" si="8"/>
        <v>11354013</v>
      </c>
      <c r="I16" s="17">
        <v>1</v>
      </c>
      <c r="J16" s="17"/>
      <c r="K16" s="18">
        <v>0</v>
      </c>
      <c r="L16" s="18"/>
      <c r="M16" s="17">
        <v>0</v>
      </c>
      <c r="N16" s="17"/>
      <c r="O16" s="18">
        <v>1</v>
      </c>
      <c r="P16" s="18"/>
      <c r="Q16" s="17">
        <v>1</v>
      </c>
      <c r="R16" s="17"/>
      <c r="S16" s="18">
        <v>1</v>
      </c>
      <c r="T16" s="18"/>
      <c r="U16" s="17">
        <v>1</v>
      </c>
      <c r="V16" s="17"/>
      <c r="W16" s="18">
        <v>2</v>
      </c>
      <c r="X16" s="18"/>
      <c r="Y16" s="17">
        <v>1</v>
      </c>
      <c r="Z16" s="17"/>
      <c r="AA16" s="11">
        <f t="shared" si="0"/>
        <v>8</v>
      </c>
      <c r="AC16" s="83">
        <v>11</v>
      </c>
      <c r="AD16" s="83">
        <f t="shared" si="9"/>
        <v>10</v>
      </c>
    </row>
    <row r="17" spans="1:30" ht="30" customHeight="1" x14ac:dyDescent="0.25">
      <c r="A17" s="4" t="str">
        <f t="shared" si="1"/>
        <v>Московский</v>
      </c>
      <c r="B17" s="12" t="str">
        <f t="shared" si="2"/>
        <v>ГБОУ СОШ №354</v>
      </c>
      <c r="C17" s="6">
        <f t="shared" si="3"/>
        <v>11354</v>
      </c>
      <c r="D17" s="6" t="str">
        <f t="shared" si="4"/>
        <v>СОШ</v>
      </c>
      <c r="E17" s="8" t="str">
        <f t="shared" si="5"/>
        <v>3а</v>
      </c>
      <c r="F17" s="8">
        <f t="shared" si="6"/>
        <v>60</v>
      </c>
      <c r="G17" s="8">
        <f t="shared" si="7"/>
        <v>56</v>
      </c>
      <c r="H17" s="8">
        <f t="shared" si="8"/>
        <v>11354014</v>
      </c>
      <c r="I17" s="17">
        <v>0</v>
      </c>
      <c r="J17" s="17"/>
      <c r="K17" s="18">
        <v>1</v>
      </c>
      <c r="L17" s="18"/>
      <c r="M17" s="17">
        <v>1</v>
      </c>
      <c r="N17" s="17"/>
      <c r="O17" s="18">
        <v>1</v>
      </c>
      <c r="P17" s="18"/>
      <c r="Q17" s="17">
        <v>1</v>
      </c>
      <c r="R17" s="17"/>
      <c r="S17" s="18">
        <v>0</v>
      </c>
      <c r="T17" s="18"/>
      <c r="U17" s="17">
        <v>1</v>
      </c>
      <c r="V17" s="17"/>
      <c r="W17" s="18">
        <v>1</v>
      </c>
      <c r="X17" s="18"/>
      <c r="Y17" s="17">
        <v>1</v>
      </c>
      <c r="Z17" s="17"/>
      <c r="AA17" s="11">
        <f t="shared" si="0"/>
        <v>7</v>
      </c>
      <c r="AC17" s="83">
        <v>12</v>
      </c>
      <c r="AD17" s="83">
        <f t="shared" si="9"/>
        <v>9</v>
      </c>
    </row>
    <row r="18" spans="1:30" ht="30" customHeight="1" x14ac:dyDescent="0.25">
      <c r="A18" s="4" t="str">
        <f t="shared" si="1"/>
        <v>Московский</v>
      </c>
      <c r="B18" s="12" t="str">
        <f t="shared" si="2"/>
        <v>ГБОУ СОШ №354</v>
      </c>
      <c r="C18" s="6">
        <f t="shared" si="3"/>
        <v>11354</v>
      </c>
      <c r="D18" s="6" t="str">
        <f t="shared" si="4"/>
        <v>СОШ</v>
      </c>
      <c r="E18" s="8" t="str">
        <f t="shared" si="5"/>
        <v>3а</v>
      </c>
      <c r="F18" s="8">
        <f t="shared" si="6"/>
        <v>60</v>
      </c>
      <c r="G18" s="8">
        <f t="shared" si="7"/>
        <v>56</v>
      </c>
      <c r="H18" s="8">
        <f t="shared" si="8"/>
        <v>11354015</v>
      </c>
      <c r="I18" s="17">
        <v>1</v>
      </c>
      <c r="J18" s="17"/>
      <c r="K18" s="18">
        <v>1</v>
      </c>
      <c r="L18" s="18"/>
      <c r="M18" s="17">
        <v>1</v>
      </c>
      <c r="N18" s="17"/>
      <c r="O18" s="18">
        <v>1</v>
      </c>
      <c r="P18" s="18"/>
      <c r="Q18" s="17">
        <v>1</v>
      </c>
      <c r="R18" s="17"/>
      <c r="S18" s="18">
        <v>0</v>
      </c>
      <c r="T18" s="18"/>
      <c r="U18" s="17">
        <v>0</v>
      </c>
      <c r="V18" s="17"/>
      <c r="W18" s="18"/>
      <c r="X18" s="18">
        <v>1</v>
      </c>
      <c r="Y18" s="17">
        <v>1</v>
      </c>
      <c r="Z18" s="17"/>
      <c r="AA18" s="11">
        <f t="shared" si="0"/>
        <v>7</v>
      </c>
      <c r="AC18" s="83">
        <v>13</v>
      </c>
      <c r="AD18" s="83">
        <f t="shared" si="9"/>
        <v>6</v>
      </c>
    </row>
    <row r="19" spans="1:30" ht="30" customHeight="1" x14ac:dyDescent="0.25">
      <c r="A19" s="4" t="str">
        <f t="shared" si="1"/>
        <v>Московский</v>
      </c>
      <c r="B19" s="12" t="str">
        <f t="shared" si="2"/>
        <v>ГБОУ СОШ №354</v>
      </c>
      <c r="C19" s="6">
        <f t="shared" si="3"/>
        <v>11354</v>
      </c>
      <c r="D19" s="6" t="str">
        <f t="shared" si="4"/>
        <v>СОШ</v>
      </c>
      <c r="E19" s="8" t="str">
        <f t="shared" si="5"/>
        <v>3а</v>
      </c>
      <c r="F19" s="8">
        <f t="shared" si="6"/>
        <v>60</v>
      </c>
      <c r="G19" s="8">
        <f t="shared" si="7"/>
        <v>56</v>
      </c>
      <c r="H19" s="8">
        <f t="shared" si="8"/>
        <v>11354016</v>
      </c>
      <c r="I19" s="17">
        <v>1</v>
      </c>
      <c r="J19" s="17"/>
      <c r="K19" s="18">
        <v>1</v>
      </c>
      <c r="L19" s="18"/>
      <c r="M19" s="17">
        <v>1</v>
      </c>
      <c r="N19" s="17"/>
      <c r="O19" s="18">
        <v>2</v>
      </c>
      <c r="P19" s="18"/>
      <c r="Q19" s="17">
        <v>1</v>
      </c>
      <c r="R19" s="17"/>
      <c r="S19" s="18">
        <v>0</v>
      </c>
      <c r="T19" s="18"/>
      <c r="U19" s="17">
        <v>1</v>
      </c>
      <c r="V19" s="17"/>
      <c r="W19" s="18">
        <v>1</v>
      </c>
      <c r="X19" s="18"/>
      <c r="Y19" s="17"/>
      <c r="Z19" s="17">
        <v>0</v>
      </c>
      <c r="AA19" s="11">
        <f t="shared" si="0"/>
        <v>8</v>
      </c>
      <c r="AC19" s="83"/>
      <c r="AD19" s="83">
        <f>SUM(AD6:AD18)</f>
        <v>56</v>
      </c>
    </row>
    <row r="20" spans="1:30" ht="30" customHeight="1" x14ac:dyDescent="0.25">
      <c r="A20" s="4" t="str">
        <f t="shared" si="1"/>
        <v>Московский</v>
      </c>
      <c r="B20" s="12" t="str">
        <f t="shared" si="2"/>
        <v>ГБОУ СОШ №354</v>
      </c>
      <c r="C20" s="6">
        <f t="shared" si="3"/>
        <v>11354</v>
      </c>
      <c r="D20" s="6" t="str">
        <f t="shared" si="4"/>
        <v>СОШ</v>
      </c>
      <c r="E20" s="8" t="str">
        <f t="shared" si="5"/>
        <v>3а</v>
      </c>
      <c r="F20" s="8">
        <f t="shared" si="6"/>
        <v>60</v>
      </c>
      <c r="G20" s="8">
        <f t="shared" si="7"/>
        <v>56</v>
      </c>
      <c r="H20" s="8">
        <f t="shared" si="8"/>
        <v>11354017</v>
      </c>
      <c r="I20" s="17"/>
      <c r="J20" s="17">
        <v>1</v>
      </c>
      <c r="K20" s="18">
        <v>1</v>
      </c>
      <c r="L20" s="18"/>
      <c r="M20" s="17">
        <v>1</v>
      </c>
      <c r="N20" s="17"/>
      <c r="O20" s="18">
        <v>2</v>
      </c>
      <c r="P20" s="18"/>
      <c r="Q20" s="17"/>
      <c r="R20" s="17">
        <v>2</v>
      </c>
      <c r="S20" s="18"/>
      <c r="T20" s="18">
        <v>1</v>
      </c>
      <c r="U20" s="17">
        <v>1</v>
      </c>
      <c r="V20" s="17"/>
      <c r="W20" s="18">
        <v>2</v>
      </c>
      <c r="X20" s="18"/>
      <c r="Y20" s="17">
        <v>1</v>
      </c>
      <c r="Z20" s="17"/>
      <c r="AA20" s="11">
        <f t="shared" si="0"/>
        <v>12</v>
      </c>
    </row>
    <row r="21" spans="1:30" ht="30" customHeight="1" x14ac:dyDescent="0.25">
      <c r="A21" s="4" t="str">
        <f t="shared" si="1"/>
        <v>Московский</v>
      </c>
      <c r="B21" s="12" t="str">
        <f t="shared" si="2"/>
        <v>ГБОУ СОШ №354</v>
      </c>
      <c r="C21" s="6">
        <f t="shared" si="3"/>
        <v>11354</v>
      </c>
      <c r="D21" s="6" t="str">
        <f t="shared" si="4"/>
        <v>СОШ</v>
      </c>
      <c r="E21" s="8" t="str">
        <f t="shared" si="5"/>
        <v>3а</v>
      </c>
      <c r="F21" s="8">
        <f t="shared" si="6"/>
        <v>60</v>
      </c>
      <c r="G21" s="8">
        <f t="shared" si="7"/>
        <v>56</v>
      </c>
      <c r="H21" s="8">
        <f t="shared" si="8"/>
        <v>11354018</v>
      </c>
      <c r="I21" s="17"/>
      <c r="J21" s="17">
        <v>1</v>
      </c>
      <c r="K21" s="18"/>
      <c r="L21" s="18">
        <v>1</v>
      </c>
      <c r="M21" s="17">
        <v>0</v>
      </c>
      <c r="N21" s="17"/>
      <c r="O21" s="18">
        <v>1</v>
      </c>
      <c r="P21" s="18"/>
      <c r="Q21" s="17">
        <v>1</v>
      </c>
      <c r="R21" s="17"/>
      <c r="S21" s="18">
        <v>1</v>
      </c>
      <c r="T21" s="18"/>
      <c r="U21" s="17"/>
      <c r="V21" s="17">
        <v>0</v>
      </c>
      <c r="W21" s="18">
        <v>2</v>
      </c>
      <c r="X21" s="18"/>
      <c r="Y21" s="17">
        <v>1</v>
      </c>
      <c r="Z21" s="17"/>
      <c r="AA21" s="11">
        <f t="shared" si="0"/>
        <v>8</v>
      </c>
    </row>
    <row r="22" spans="1:30" ht="30" customHeight="1" x14ac:dyDescent="0.25">
      <c r="A22" s="4" t="str">
        <f t="shared" si="1"/>
        <v>Московский</v>
      </c>
      <c r="B22" s="12" t="str">
        <f t="shared" si="2"/>
        <v>ГБОУ СОШ №354</v>
      </c>
      <c r="C22" s="6">
        <f t="shared" si="3"/>
        <v>11354</v>
      </c>
      <c r="D22" s="6" t="str">
        <f t="shared" si="4"/>
        <v>СОШ</v>
      </c>
      <c r="E22" s="8" t="str">
        <f t="shared" si="5"/>
        <v>3а</v>
      </c>
      <c r="F22" s="8">
        <f t="shared" si="6"/>
        <v>60</v>
      </c>
      <c r="G22" s="8">
        <f t="shared" si="7"/>
        <v>56</v>
      </c>
      <c r="H22" s="8">
        <f t="shared" si="8"/>
        <v>11354019</v>
      </c>
      <c r="I22" s="17">
        <v>1</v>
      </c>
      <c r="J22" s="17"/>
      <c r="K22" s="18">
        <v>1</v>
      </c>
      <c r="L22" s="18"/>
      <c r="M22" s="17">
        <v>1</v>
      </c>
      <c r="N22" s="17"/>
      <c r="O22" s="18"/>
      <c r="P22" s="18">
        <v>1</v>
      </c>
      <c r="Q22" s="17">
        <v>2</v>
      </c>
      <c r="R22" s="17"/>
      <c r="S22" s="18">
        <v>1</v>
      </c>
      <c r="T22" s="18"/>
      <c r="U22" s="17"/>
      <c r="V22" s="17">
        <v>0</v>
      </c>
      <c r="W22" s="18">
        <v>2</v>
      </c>
      <c r="X22" s="18"/>
      <c r="Y22" s="17"/>
      <c r="Z22" s="17">
        <v>1</v>
      </c>
      <c r="AA22" s="11">
        <f t="shared" si="0"/>
        <v>10</v>
      </c>
    </row>
    <row r="23" spans="1:30" ht="30" customHeight="1" x14ac:dyDescent="0.25">
      <c r="A23" s="4" t="str">
        <f t="shared" si="1"/>
        <v>Московский</v>
      </c>
      <c r="B23" s="12" t="str">
        <f t="shared" si="2"/>
        <v>ГБОУ СОШ №354</v>
      </c>
      <c r="C23" s="6">
        <f t="shared" si="3"/>
        <v>11354</v>
      </c>
      <c r="D23" s="6" t="str">
        <f t="shared" si="4"/>
        <v>СОШ</v>
      </c>
      <c r="E23" s="8" t="str">
        <f t="shared" si="5"/>
        <v>3а</v>
      </c>
      <c r="F23" s="8">
        <f t="shared" si="6"/>
        <v>60</v>
      </c>
      <c r="G23" s="8">
        <f t="shared" si="7"/>
        <v>56</v>
      </c>
      <c r="H23" s="8">
        <f t="shared" si="8"/>
        <v>11354020</v>
      </c>
      <c r="I23" s="17"/>
      <c r="J23" s="17">
        <v>1</v>
      </c>
      <c r="K23" s="18">
        <v>1</v>
      </c>
      <c r="L23" s="18"/>
      <c r="M23" s="17">
        <v>0</v>
      </c>
      <c r="N23" s="17"/>
      <c r="O23" s="18">
        <v>1</v>
      </c>
      <c r="P23" s="18"/>
      <c r="Q23" s="17">
        <v>1</v>
      </c>
      <c r="R23" s="17"/>
      <c r="S23" s="18">
        <v>0</v>
      </c>
      <c r="T23" s="18"/>
      <c r="U23" s="17"/>
      <c r="V23" s="17">
        <v>1</v>
      </c>
      <c r="W23" s="18">
        <v>1</v>
      </c>
      <c r="X23" s="18"/>
      <c r="Y23" s="17">
        <v>1</v>
      </c>
      <c r="Z23" s="17"/>
      <c r="AA23" s="11">
        <f t="shared" si="0"/>
        <v>7</v>
      </c>
    </row>
    <row r="24" spans="1:30" ht="30" customHeight="1" x14ac:dyDescent="0.25">
      <c r="A24" s="4" t="str">
        <f t="shared" si="1"/>
        <v>Московский</v>
      </c>
      <c r="B24" s="12" t="str">
        <f t="shared" si="2"/>
        <v>ГБОУ СОШ №354</v>
      </c>
      <c r="C24" s="6">
        <f t="shared" si="3"/>
        <v>11354</v>
      </c>
      <c r="D24" s="6" t="str">
        <f t="shared" si="4"/>
        <v>СОШ</v>
      </c>
      <c r="E24" s="8" t="str">
        <f t="shared" si="5"/>
        <v>3а</v>
      </c>
      <c r="F24" s="8">
        <f t="shared" si="6"/>
        <v>60</v>
      </c>
      <c r="G24" s="8">
        <f t="shared" si="7"/>
        <v>56</v>
      </c>
      <c r="H24" s="8">
        <f t="shared" si="8"/>
        <v>11354021</v>
      </c>
      <c r="I24" s="17">
        <v>2</v>
      </c>
      <c r="J24" s="17"/>
      <c r="K24" s="18">
        <v>1</v>
      </c>
      <c r="L24" s="18"/>
      <c r="M24" s="17">
        <v>1</v>
      </c>
      <c r="N24" s="17"/>
      <c r="O24" s="18">
        <v>2</v>
      </c>
      <c r="P24" s="18"/>
      <c r="Q24" s="17">
        <v>2</v>
      </c>
      <c r="R24" s="17"/>
      <c r="S24" s="18">
        <v>1</v>
      </c>
      <c r="T24" s="18"/>
      <c r="U24" s="17"/>
      <c r="V24" s="17">
        <v>0</v>
      </c>
      <c r="W24" s="18">
        <v>2</v>
      </c>
      <c r="X24" s="18"/>
      <c r="Y24" s="17">
        <v>1</v>
      </c>
      <c r="Z24" s="17"/>
      <c r="AA24" s="11">
        <f t="shared" si="0"/>
        <v>12</v>
      </c>
    </row>
    <row r="25" spans="1:30" ht="30" customHeight="1" x14ac:dyDescent="0.25">
      <c r="A25" s="4" t="str">
        <f t="shared" si="1"/>
        <v>Московский</v>
      </c>
      <c r="B25" s="12" t="str">
        <f t="shared" si="2"/>
        <v>ГБОУ СОШ №354</v>
      </c>
      <c r="C25" s="6">
        <f t="shared" si="3"/>
        <v>11354</v>
      </c>
      <c r="D25" s="6" t="str">
        <f t="shared" si="4"/>
        <v>СОШ</v>
      </c>
      <c r="E25" s="8" t="str">
        <f t="shared" si="5"/>
        <v>3а</v>
      </c>
      <c r="F25" s="8">
        <f t="shared" si="6"/>
        <v>60</v>
      </c>
      <c r="G25" s="8">
        <f t="shared" si="7"/>
        <v>56</v>
      </c>
      <c r="H25" s="8">
        <f t="shared" si="8"/>
        <v>11354022</v>
      </c>
      <c r="I25" s="17"/>
      <c r="J25" s="17">
        <v>2</v>
      </c>
      <c r="K25" s="18"/>
      <c r="L25" s="18">
        <v>1</v>
      </c>
      <c r="M25" s="17">
        <v>1</v>
      </c>
      <c r="N25" s="17"/>
      <c r="O25" s="18">
        <v>2</v>
      </c>
      <c r="P25" s="18"/>
      <c r="Q25" s="17">
        <v>1</v>
      </c>
      <c r="R25" s="17"/>
      <c r="S25" s="18">
        <v>1</v>
      </c>
      <c r="T25" s="18"/>
      <c r="U25" s="17"/>
      <c r="V25" s="17">
        <v>0</v>
      </c>
      <c r="W25" s="18"/>
      <c r="X25" s="18">
        <v>2</v>
      </c>
      <c r="Y25" s="17">
        <v>1</v>
      </c>
      <c r="Z25" s="17"/>
      <c r="AA25" s="11">
        <f t="shared" si="0"/>
        <v>11</v>
      </c>
    </row>
    <row r="26" spans="1:30" ht="30" customHeight="1" x14ac:dyDescent="0.25">
      <c r="A26" s="4" t="str">
        <f t="shared" si="1"/>
        <v>Московский</v>
      </c>
      <c r="B26" s="12" t="str">
        <f t="shared" si="2"/>
        <v>ГБОУ СОШ №354</v>
      </c>
      <c r="C26" s="6">
        <f t="shared" si="3"/>
        <v>11354</v>
      </c>
      <c r="D26" s="6" t="str">
        <f t="shared" si="4"/>
        <v>СОШ</v>
      </c>
      <c r="E26" s="8" t="str">
        <f t="shared" si="5"/>
        <v>3а</v>
      </c>
      <c r="F26" s="8">
        <f t="shared" si="6"/>
        <v>60</v>
      </c>
      <c r="G26" s="8">
        <f t="shared" si="7"/>
        <v>56</v>
      </c>
      <c r="H26" s="8">
        <f t="shared" si="8"/>
        <v>11354023</v>
      </c>
      <c r="I26" s="17">
        <v>0</v>
      </c>
      <c r="J26" s="17"/>
      <c r="K26" s="18">
        <v>1</v>
      </c>
      <c r="L26" s="18"/>
      <c r="M26" s="17">
        <v>1</v>
      </c>
      <c r="N26" s="17"/>
      <c r="O26" s="18">
        <v>2</v>
      </c>
      <c r="P26" s="18"/>
      <c r="Q26" s="17">
        <v>1</v>
      </c>
      <c r="R26" s="17"/>
      <c r="S26" s="18">
        <v>1</v>
      </c>
      <c r="T26" s="18"/>
      <c r="U26" s="17"/>
      <c r="V26" s="17">
        <v>0</v>
      </c>
      <c r="W26" s="18">
        <v>0</v>
      </c>
      <c r="X26" s="18"/>
      <c r="Y26" s="17"/>
      <c r="Z26" s="17">
        <v>1</v>
      </c>
      <c r="AA26" s="11">
        <f t="shared" si="0"/>
        <v>7</v>
      </c>
    </row>
    <row r="27" spans="1:30" ht="30" customHeight="1" x14ac:dyDescent="0.25">
      <c r="A27" s="4" t="str">
        <f t="shared" si="1"/>
        <v>Московский</v>
      </c>
      <c r="B27" s="12" t="str">
        <f t="shared" si="2"/>
        <v>ГБОУ СОШ №354</v>
      </c>
      <c r="C27" s="6">
        <f t="shared" si="3"/>
        <v>11354</v>
      </c>
      <c r="D27" s="6" t="str">
        <f t="shared" si="4"/>
        <v>СОШ</v>
      </c>
      <c r="E27" s="8" t="str">
        <f t="shared" si="5"/>
        <v>3а</v>
      </c>
      <c r="F27" s="8">
        <f t="shared" si="6"/>
        <v>60</v>
      </c>
      <c r="G27" s="8">
        <f t="shared" si="7"/>
        <v>56</v>
      </c>
      <c r="H27" s="8">
        <f t="shared" si="8"/>
        <v>11354024</v>
      </c>
      <c r="I27" s="17"/>
      <c r="J27" s="17">
        <v>1</v>
      </c>
      <c r="K27" s="18">
        <v>1</v>
      </c>
      <c r="L27" s="18"/>
      <c r="M27" s="17">
        <v>0</v>
      </c>
      <c r="N27" s="17"/>
      <c r="O27" s="18">
        <v>2</v>
      </c>
      <c r="P27" s="18"/>
      <c r="Q27" s="17"/>
      <c r="R27" s="17">
        <v>2</v>
      </c>
      <c r="S27" s="18">
        <v>1</v>
      </c>
      <c r="T27" s="18"/>
      <c r="U27" s="17"/>
      <c r="V27" s="17">
        <v>0</v>
      </c>
      <c r="W27" s="18">
        <v>1</v>
      </c>
      <c r="X27" s="18"/>
      <c r="Y27" s="17">
        <v>1</v>
      </c>
      <c r="Z27" s="17"/>
      <c r="AA27" s="11">
        <f t="shared" si="0"/>
        <v>9</v>
      </c>
    </row>
    <row r="28" spans="1:30" ht="30" customHeight="1" x14ac:dyDescent="0.25">
      <c r="A28" s="4" t="str">
        <f t="shared" si="1"/>
        <v>Московский</v>
      </c>
      <c r="B28" s="12" t="str">
        <f t="shared" si="2"/>
        <v>ГБОУ СОШ №354</v>
      </c>
      <c r="C28" s="6">
        <f t="shared" si="3"/>
        <v>11354</v>
      </c>
      <c r="D28" s="6" t="str">
        <f t="shared" si="4"/>
        <v>СОШ</v>
      </c>
      <c r="E28" s="8" t="str">
        <f t="shared" si="5"/>
        <v>3а</v>
      </c>
      <c r="F28" s="8">
        <f t="shared" si="6"/>
        <v>60</v>
      </c>
      <c r="G28" s="8">
        <f t="shared" si="7"/>
        <v>56</v>
      </c>
      <c r="H28" s="8">
        <f t="shared" si="8"/>
        <v>11354025</v>
      </c>
      <c r="I28" s="17">
        <v>2</v>
      </c>
      <c r="J28" s="17"/>
      <c r="K28" s="18">
        <v>1</v>
      </c>
      <c r="L28" s="18"/>
      <c r="M28" s="17">
        <v>0</v>
      </c>
      <c r="N28" s="17"/>
      <c r="O28" s="18">
        <v>1</v>
      </c>
      <c r="P28" s="18"/>
      <c r="Q28" s="17"/>
      <c r="R28" s="17">
        <v>2</v>
      </c>
      <c r="S28" s="18">
        <v>1</v>
      </c>
      <c r="T28" s="18"/>
      <c r="U28" s="17">
        <v>0</v>
      </c>
      <c r="V28" s="17"/>
      <c r="W28" s="18">
        <v>2</v>
      </c>
      <c r="X28" s="18"/>
      <c r="Y28" s="17">
        <v>1</v>
      </c>
      <c r="Z28" s="17"/>
      <c r="AA28" s="11">
        <f t="shared" si="0"/>
        <v>10</v>
      </c>
    </row>
    <row r="29" spans="1:30" ht="30" customHeight="1" x14ac:dyDescent="0.25">
      <c r="A29" s="4" t="str">
        <f t="shared" si="1"/>
        <v>Московский</v>
      </c>
      <c r="B29" s="12" t="str">
        <f t="shared" si="2"/>
        <v>ГБОУ СОШ №354</v>
      </c>
      <c r="C29" s="6">
        <f t="shared" si="3"/>
        <v>11354</v>
      </c>
      <c r="D29" s="6" t="str">
        <f t="shared" si="4"/>
        <v>СОШ</v>
      </c>
      <c r="E29" s="8" t="str">
        <f t="shared" si="5"/>
        <v>3а</v>
      </c>
      <c r="F29" s="8">
        <f t="shared" si="6"/>
        <v>60</v>
      </c>
      <c r="G29" s="8">
        <f t="shared" si="7"/>
        <v>56</v>
      </c>
      <c r="H29" s="8">
        <f t="shared" si="8"/>
        <v>11354026</v>
      </c>
      <c r="I29" s="17">
        <v>2</v>
      </c>
      <c r="J29" s="17"/>
      <c r="K29" s="18"/>
      <c r="L29" s="18">
        <v>1</v>
      </c>
      <c r="M29" s="17"/>
      <c r="N29" s="17">
        <v>1</v>
      </c>
      <c r="O29" s="18">
        <v>2</v>
      </c>
      <c r="P29" s="18"/>
      <c r="Q29" s="17">
        <v>2</v>
      </c>
      <c r="R29" s="17"/>
      <c r="S29" s="18"/>
      <c r="T29" s="18">
        <v>1</v>
      </c>
      <c r="U29" s="17">
        <v>1</v>
      </c>
      <c r="V29" s="17"/>
      <c r="W29" s="18"/>
      <c r="X29" s="18">
        <v>2</v>
      </c>
      <c r="Y29" s="17"/>
      <c r="Z29" s="17">
        <v>1</v>
      </c>
      <c r="AA29" s="11">
        <f t="shared" si="0"/>
        <v>13</v>
      </c>
    </row>
    <row r="30" spans="1:30" ht="30" customHeight="1" x14ac:dyDescent="0.25">
      <c r="A30" s="4" t="str">
        <f t="shared" si="1"/>
        <v>Московский</v>
      </c>
      <c r="B30" s="12" t="str">
        <f t="shared" si="2"/>
        <v>ГБОУ СОШ №354</v>
      </c>
      <c r="C30" s="6">
        <f t="shared" si="3"/>
        <v>11354</v>
      </c>
      <c r="D30" s="6" t="str">
        <f t="shared" si="4"/>
        <v>СОШ</v>
      </c>
      <c r="E30" s="8" t="str">
        <f t="shared" si="5"/>
        <v>3а</v>
      </c>
      <c r="F30" s="8">
        <f t="shared" si="6"/>
        <v>60</v>
      </c>
      <c r="G30" s="8">
        <f t="shared" si="7"/>
        <v>56</v>
      </c>
      <c r="H30" s="8">
        <f t="shared" si="8"/>
        <v>11354027</v>
      </c>
      <c r="I30" s="17">
        <v>1</v>
      </c>
      <c r="J30" s="17"/>
      <c r="K30" s="18"/>
      <c r="L30" s="18">
        <v>1</v>
      </c>
      <c r="M30" s="17">
        <v>1</v>
      </c>
      <c r="N30" s="17"/>
      <c r="O30" s="18"/>
      <c r="P30" s="18">
        <v>1</v>
      </c>
      <c r="Q30" s="17"/>
      <c r="R30" s="17">
        <v>1</v>
      </c>
      <c r="S30" s="18"/>
      <c r="T30" s="18">
        <v>0</v>
      </c>
      <c r="U30" s="17"/>
      <c r="V30" s="17">
        <v>1</v>
      </c>
      <c r="W30" s="18"/>
      <c r="X30" s="18">
        <v>1</v>
      </c>
      <c r="Y30" s="17">
        <v>1</v>
      </c>
      <c r="Z30" s="17"/>
      <c r="AA30" s="11">
        <f t="shared" si="0"/>
        <v>8</v>
      </c>
    </row>
    <row r="31" spans="1:30" ht="30" customHeight="1" x14ac:dyDescent="0.25">
      <c r="A31" s="4" t="str">
        <f t="shared" ref="A31:A59" si="10">A30</f>
        <v>Московский</v>
      </c>
      <c r="B31" s="12" t="str">
        <f t="shared" ref="B31:B59" si="11">B30</f>
        <v>ГБОУ СОШ №354</v>
      </c>
      <c r="C31" s="6">
        <f t="shared" ref="C31:C59" si="12">C30</f>
        <v>11354</v>
      </c>
      <c r="D31" s="6" t="str">
        <f t="shared" ref="D31:D59" si="13">D30</f>
        <v>СОШ</v>
      </c>
      <c r="E31" s="13" t="s">
        <v>24</v>
      </c>
      <c r="F31" s="8">
        <f t="shared" ref="F31:F59" si="14">F30</f>
        <v>60</v>
      </c>
      <c r="G31" s="8">
        <f t="shared" ref="G31:G59" si="15">G30</f>
        <v>56</v>
      </c>
      <c r="H31" s="8">
        <f t="shared" si="8"/>
        <v>11354028</v>
      </c>
      <c r="I31" s="9"/>
      <c r="J31" s="9">
        <v>0</v>
      </c>
      <c r="K31" s="10"/>
      <c r="L31" s="10">
        <v>1</v>
      </c>
      <c r="M31" s="9">
        <v>1</v>
      </c>
      <c r="N31" s="9"/>
      <c r="O31" s="10"/>
      <c r="P31" s="10">
        <v>1</v>
      </c>
      <c r="Q31" s="9"/>
      <c r="R31" s="9">
        <v>2</v>
      </c>
      <c r="S31" s="10"/>
      <c r="T31" s="10">
        <v>1</v>
      </c>
      <c r="U31" s="9">
        <v>1</v>
      </c>
      <c r="V31" s="9"/>
      <c r="W31" s="10">
        <v>1</v>
      </c>
      <c r="X31" s="10"/>
      <c r="Y31" s="9">
        <v>1</v>
      </c>
      <c r="Z31" s="9"/>
      <c r="AA31" s="11">
        <f t="shared" si="0"/>
        <v>9</v>
      </c>
    </row>
    <row r="32" spans="1:30" ht="30" customHeight="1" x14ac:dyDescent="0.25">
      <c r="A32" s="4" t="str">
        <f t="shared" si="10"/>
        <v>Московский</v>
      </c>
      <c r="B32" s="12" t="str">
        <f t="shared" si="11"/>
        <v>ГБОУ СОШ №354</v>
      </c>
      <c r="C32" s="6">
        <f t="shared" si="12"/>
        <v>11354</v>
      </c>
      <c r="D32" s="6" t="str">
        <f t="shared" si="13"/>
        <v>СОШ</v>
      </c>
      <c r="E32" s="8" t="str">
        <f t="shared" ref="E32:E59" si="16">E31</f>
        <v>3б</v>
      </c>
      <c r="F32" s="8">
        <f t="shared" si="14"/>
        <v>60</v>
      </c>
      <c r="G32" s="8">
        <f t="shared" si="15"/>
        <v>56</v>
      </c>
      <c r="H32" s="8">
        <f t="shared" si="8"/>
        <v>11354029</v>
      </c>
      <c r="I32" s="9"/>
      <c r="J32" s="9">
        <v>2</v>
      </c>
      <c r="K32" s="10">
        <v>1</v>
      </c>
      <c r="L32" s="10"/>
      <c r="M32" s="9">
        <v>1</v>
      </c>
      <c r="N32" s="9"/>
      <c r="O32" s="10">
        <v>2</v>
      </c>
      <c r="P32" s="10"/>
      <c r="Q32" s="9"/>
      <c r="R32" s="9">
        <v>2</v>
      </c>
      <c r="S32" s="10">
        <v>0</v>
      </c>
      <c r="T32" s="10"/>
      <c r="U32" s="9">
        <v>1</v>
      </c>
      <c r="V32" s="9"/>
      <c r="W32" s="10">
        <v>1</v>
      </c>
      <c r="X32" s="10"/>
      <c r="Y32" s="9"/>
      <c r="Z32" s="9">
        <v>1</v>
      </c>
      <c r="AA32" s="11">
        <f t="shared" si="0"/>
        <v>11</v>
      </c>
    </row>
    <row r="33" spans="1:27" ht="30" customHeight="1" x14ac:dyDescent="0.25">
      <c r="A33" s="4" t="str">
        <f t="shared" si="10"/>
        <v>Московский</v>
      </c>
      <c r="B33" s="12" t="str">
        <f t="shared" si="11"/>
        <v>ГБОУ СОШ №354</v>
      </c>
      <c r="C33" s="6">
        <f t="shared" si="12"/>
        <v>11354</v>
      </c>
      <c r="D33" s="6" t="str">
        <f t="shared" si="13"/>
        <v>СОШ</v>
      </c>
      <c r="E33" s="8" t="str">
        <f t="shared" si="16"/>
        <v>3б</v>
      </c>
      <c r="F33" s="8">
        <f t="shared" si="14"/>
        <v>60</v>
      </c>
      <c r="G33" s="8">
        <f t="shared" si="15"/>
        <v>56</v>
      </c>
      <c r="H33" s="8">
        <f t="shared" si="8"/>
        <v>11354030</v>
      </c>
      <c r="I33" s="9"/>
      <c r="J33" s="9">
        <v>1</v>
      </c>
      <c r="K33" s="10"/>
      <c r="L33" s="10">
        <v>1</v>
      </c>
      <c r="M33" s="9"/>
      <c r="N33" s="9">
        <v>1</v>
      </c>
      <c r="O33" s="10">
        <v>2</v>
      </c>
      <c r="P33" s="10"/>
      <c r="Q33" s="9">
        <v>1</v>
      </c>
      <c r="R33" s="9"/>
      <c r="S33" s="10">
        <v>1</v>
      </c>
      <c r="T33" s="10"/>
      <c r="U33" s="9"/>
      <c r="V33" s="9">
        <v>1</v>
      </c>
      <c r="W33" s="10">
        <v>2</v>
      </c>
      <c r="X33" s="10"/>
      <c r="Y33" s="9">
        <v>1</v>
      </c>
      <c r="Z33" s="9"/>
      <c r="AA33" s="11">
        <f t="shared" si="0"/>
        <v>11</v>
      </c>
    </row>
    <row r="34" spans="1:27" ht="30" customHeight="1" x14ac:dyDescent="0.25">
      <c r="A34" s="4" t="str">
        <f t="shared" si="10"/>
        <v>Московский</v>
      </c>
      <c r="B34" s="12" t="str">
        <f t="shared" si="11"/>
        <v>ГБОУ СОШ №354</v>
      </c>
      <c r="C34" s="6">
        <f t="shared" si="12"/>
        <v>11354</v>
      </c>
      <c r="D34" s="6" t="str">
        <f t="shared" si="13"/>
        <v>СОШ</v>
      </c>
      <c r="E34" s="8" t="str">
        <f t="shared" si="16"/>
        <v>3б</v>
      </c>
      <c r="F34" s="8">
        <f t="shared" si="14"/>
        <v>60</v>
      </c>
      <c r="G34" s="8">
        <f t="shared" si="15"/>
        <v>56</v>
      </c>
      <c r="H34" s="8">
        <f t="shared" si="8"/>
        <v>11354031</v>
      </c>
      <c r="I34" s="9"/>
      <c r="J34" s="9">
        <v>1</v>
      </c>
      <c r="K34" s="10"/>
      <c r="L34" s="10">
        <v>0</v>
      </c>
      <c r="M34" s="9">
        <v>1</v>
      </c>
      <c r="N34" s="9"/>
      <c r="O34" s="10">
        <v>2</v>
      </c>
      <c r="P34" s="10"/>
      <c r="Q34" s="9">
        <v>2</v>
      </c>
      <c r="R34" s="9"/>
      <c r="S34" s="10">
        <v>1</v>
      </c>
      <c r="T34" s="10"/>
      <c r="U34" s="9"/>
      <c r="V34" s="9">
        <v>1</v>
      </c>
      <c r="W34" s="10">
        <v>1</v>
      </c>
      <c r="X34" s="10"/>
      <c r="Y34" s="9"/>
      <c r="Z34" s="9">
        <v>1</v>
      </c>
      <c r="AA34" s="11">
        <f t="shared" si="0"/>
        <v>10</v>
      </c>
    </row>
    <row r="35" spans="1:27" ht="30" customHeight="1" x14ac:dyDescent="0.25">
      <c r="A35" s="4" t="str">
        <f t="shared" si="10"/>
        <v>Московский</v>
      </c>
      <c r="B35" s="12" t="str">
        <f t="shared" si="11"/>
        <v>ГБОУ СОШ №354</v>
      </c>
      <c r="C35" s="6">
        <f t="shared" si="12"/>
        <v>11354</v>
      </c>
      <c r="D35" s="6" t="str">
        <f t="shared" si="13"/>
        <v>СОШ</v>
      </c>
      <c r="E35" s="8" t="str">
        <f t="shared" si="16"/>
        <v>3б</v>
      </c>
      <c r="F35" s="8">
        <f t="shared" si="14"/>
        <v>60</v>
      </c>
      <c r="G35" s="8">
        <f t="shared" si="15"/>
        <v>56</v>
      </c>
      <c r="H35" s="8">
        <f t="shared" si="8"/>
        <v>11354032</v>
      </c>
      <c r="I35" s="9"/>
      <c r="J35" s="9">
        <v>2</v>
      </c>
      <c r="K35" s="10"/>
      <c r="L35" s="10">
        <v>1</v>
      </c>
      <c r="M35" s="9">
        <v>1</v>
      </c>
      <c r="N35" s="9"/>
      <c r="O35" s="10"/>
      <c r="P35" s="10">
        <v>2</v>
      </c>
      <c r="Q35" s="9"/>
      <c r="R35" s="9">
        <v>1</v>
      </c>
      <c r="S35" s="10">
        <v>1</v>
      </c>
      <c r="T35" s="10"/>
      <c r="U35" s="9">
        <v>1</v>
      </c>
      <c r="V35" s="9"/>
      <c r="W35" s="10"/>
      <c r="X35" s="10">
        <v>2</v>
      </c>
      <c r="Y35" s="9">
        <v>1</v>
      </c>
      <c r="Z35" s="9"/>
      <c r="AA35" s="11">
        <f t="shared" si="0"/>
        <v>12</v>
      </c>
    </row>
    <row r="36" spans="1:27" ht="30" customHeight="1" x14ac:dyDescent="0.25">
      <c r="A36" s="4" t="str">
        <f t="shared" si="10"/>
        <v>Московский</v>
      </c>
      <c r="B36" s="12" t="str">
        <f t="shared" si="11"/>
        <v>ГБОУ СОШ №354</v>
      </c>
      <c r="C36" s="6">
        <f t="shared" si="12"/>
        <v>11354</v>
      </c>
      <c r="D36" s="6" t="str">
        <f t="shared" si="13"/>
        <v>СОШ</v>
      </c>
      <c r="E36" s="8" t="str">
        <f t="shared" si="16"/>
        <v>3б</v>
      </c>
      <c r="F36" s="8">
        <f t="shared" si="14"/>
        <v>60</v>
      </c>
      <c r="G36" s="8">
        <f t="shared" si="15"/>
        <v>56</v>
      </c>
      <c r="H36" s="8">
        <f t="shared" si="8"/>
        <v>11354033</v>
      </c>
      <c r="I36" s="9"/>
      <c r="J36" s="9">
        <v>2</v>
      </c>
      <c r="K36" s="10">
        <v>1</v>
      </c>
      <c r="L36" s="10"/>
      <c r="M36" s="9">
        <v>1</v>
      </c>
      <c r="N36" s="9"/>
      <c r="O36" s="10">
        <v>2</v>
      </c>
      <c r="P36" s="10"/>
      <c r="Q36" s="9"/>
      <c r="R36" s="9">
        <v>2</v>
      </c>
      <c r="S36" s="10"/>
      <c r="T36" s="10">
        <v>1</v>
      </c>
      <c r="U36" s="9">
        <v>1</v>
      </c>
      <c r="V36" s="9"/>
      <c r="W36" s="10"/>
      <c r="X36" s="10">
        <v>2</v>
      </c>
      <c r="Y36" s="9">
        <v>1</v>
      </c>
      <c r="Z36" s="9"/>
      <c r="AA36" s="11">
        <f t="shared" ref="AA36:AA59" si="17">IF(COUNTBLANK(I36:Z36)&lt;=9,SUM(I36:Z36),"Не писал")</f>
        <v>13</v>
      </c>
    </row>
    <row r="37" spans="1:27" ht="30" customHeight="1" x14ac:dyDescent="0.25">
      <c r="A37" s="4" t="str">
        <f t="shared" si="10"/>
        <v>Московский</v>
      </c>
      <c r="B37" s="12" t="str">
        <f t="shared" si="11"/>
        <v>ГБОУ СОШ №354</v>
      </c>
      <c r="C37" s="6">
        <f t="shared" si="12"/>
        <v>11354</v>
      </c>
      <c r="D37" s="6" t="str">
        <f t="shared" si="13"/>
        <v>СОШ</v>
      </c>
      <c r="E37" s="8" t="str">
        <f t="shared" si="16"/>
        <v>3б</v>
      </c>
      <c r="F37" s="8">
        <f t="shared" si="14"/>
        <v>60</v>
      </c>
      <c r="G37" s="8">
        <f t="shared" si="15"/>
        <v>56</v>
      </c>
      <c r="H37" s="8">
        <f t="shared" ref="H37:H59" si="18">H36+1</f>
        <v>11354034</v>
      </c>
      <c r="I37" s="9">
        <v>2</v>
      </c>
      <c r="J37" s="9"/>
      <c r="K37" s="10">
        <v>1</v>
      </c>
      <c r="L37" s="10"/>
      <c r="M37" s="9">
        <v>1</v>
      </c>
      <c r="N37" s="9"/>
      <c r="O37" s="10">
        <v>2</v>
      </c>
      <c r="P37" s="10"/>
      <c r="Q37" s="9">
        <v>2</v>
      </c>
      <c r="R37" s="9"/>
      <c r="S37" s="10">
        <v>1</v>
      </c>
      <c r="T37" s="10"/>
      <c r="U37" s="9">
        <v>1</v>
      </c>
      <c r="V37" s="9"/>
      <c r="W37" s="10"/>
      <c r="X37" s="10">
        <v>2</v>
      </c>
      <c r="Y37" s="9">
        <v>1</v>
      </c>
      <c r="Z37" s="9"/>
      <c r="AA37" s="11">
        <f t="shared" si="17"/>
        <v>13</v>
      </c>
    </row>
    <row r="38" spans="1:27" ht="30" customHeight="1" x14ac:dyDescent="0.25">
      <c r="A38" s="4" t="str">
        <f t="shared" si="10"/>
        <v>Московский</v>
      </c>
      <c r="B38" s="12" t="str">
        <f t="shared" si="11"/>
        <v>ГБОУ СОШ №354</v>
      </c>
      <c r="C38" s="6">
        <f t="shared" si="12"/>
        <v>11354</v>
      </c>
      <c r="D38" s="6" t="str">
        <f t="shared" si="13"/>
        <v>СОШ</v>
      </c>
      <c r="E38" s="8" t="str">
        <f t="shared" si="16"/>
        <v>3б</v>
      </c>
      <c r="F38" s="8">
        <f t="shared" si="14"/>
        <v>60</v>
      </c>
      <c r="G38" s="8">
        <f t="shared" si="15"/>
        <v>56</v>
      </c>
      <c r="H38" s="8">
        <f t="shared" si="18"/>
        <v>11354035</v>
      </c>
      <c r="I38" s="9">
        <v>0</v>
      </c>
      <c r="J38" s="9"/>
      <c r="K38" s="10">
        <v>1</v>
      </c>
      <c r="L38" s="10"/>
      <c r="M38" s="9"/>
      <c r="N38" s="9">
        <v>1</v>
      </c>
      <c r="O38" s="10"/>
      <c r="P38" s="10">
        <v>2</v>
      </c>
      <c r="Q38" s="9"/>
      <c r="R38" s="9">
        <v>1</v>
      </c>
      <c r="S38" s="10"/>
      <c r="T38" s="10">
        <v>1</v>
      </c>
      <c r="U38" s="9"/>
      <c r="V38" s="9">
        <v>1</v>
      </c>
      <c r="W38" s="10"/>
      <c r="X38" s="10">
        <v>2</v>
      </c>
      <c r="Y38" s="9">
        <v>1</v>
      </c>
      <c r="Z38" s="9"/>
      <c r="AA38" s="11">
        <f t="shared" si="17"/>
        <v>10</v>
      </c>
    </row>
    <row r="39" spans="1:27" ht="30" customHeight="1" x14ac:dyDescent="0.25">
      <c r="A39" s="4" t="str">
        <f t="shared" si="10"/>
        <v>Московский</v>
      </c>
      <c r="B39" s="12" t="str">
        <f t="shared" si="11"/>
        <v>ГБОУ СОШ №354</v>
      </c>
      <c r="C39" s="6">
        <f t="shared" si="12"/>
        <v>11354</v>
      </c>
      <c r="D39" s="6" t="str">
        <f t="shared" si="13"/>
        <v>СОШ</v>
      </c>
      <c r="E39" s="8" t="str">
        <f t="shared" si="16"/>
        <v>3б</v>
      </c>
      <c r="F39" s="8">
        <f t="shared" si="14"/>
        <v>60</v>
      </c>
      <c r="G39" s="8">
        <f t="shared" si="15"/>
        <v>56</v>
      </c>
      <c r="H39" s="8">
        <f t="shared" si="18"/>
        <v>11354036</v>
      </c>
      <c r="I39" s="9"/>
      <c r="J39" s="9">
        <v>1</v>
      </c>
      <c r="K39" s="10">
        <v>1</v>
      </c>
      <c r="L39" s="10"/>
      <c r="M39" s="9">
        <v>1</v>
      </c>
      <c r="N39" s="9"/>
      <c r="O39" s="10">
        <v>2</v>
      </c>
      <c r="P39" s="10"/>
      <c r="Q39" s="9"/>
      <c r="R39" s="9">
        <v>2</v>
      </c>
      <c r="S39" s="10"/>
      <c r="T39" s="10">
        <v>1</v>
      </c>
      <c r="U39" s="9">
        <v>1</v>
      </c>
      <c r="V39" s="9"/>
      <c r="W39" s="10">
        <v>2</v>
      </c>
      <c r="X39" s="10"/>
      <c r="Y39" s="9">
        <v>1</v>
      </c>
      <c r="Z39" s="9"/>
      <c r="AA39" s="11">
        <f t="shared" si="17"/>
        <v>12</v>
      </c>
    </row>
    <row r="40" spans="1:27" ht="30" customHeight="1" x14ac:dyDescent="0.25">
      <c r="A40" s="4" t="str">
        <f t="shared" si="10"/>
        <v>Московский</v>
      </c>
      <c r="B40" s="12" t="str">
        <f t="shared" si="11"/>
        <v>ГБОУ СОШ №354</v>
      </c>
      <c r="C40" s="6">
        <f t="shared" si="12"/>
        <v>11354</v>
      </c>
      <c r="D40" s="6" t="str">
        <f t="shared" si="13"/>
        <v>СОШ</v>
      </c>
      <c r="E40" s="8" t="str">
        <f t="shared" si="16"/>
        <v>3б</v>
      </c>
      <c r="F40" s="8">
        <f t="shared" si="14"/>
        <v>60</v>
      </c>
      <c r="G40" s="8">
        <f t="shared" si="15"/>
        <v>56</v>
      </c>
      <c r="H40" s="8">
        <f t="shared" si="18"/>
        <v>11354037</v>
      </c>
      <c r="I40" s="9">
        <v>2</v>
      </c>
      <c r="J40" s="9"/>
      <c r="K40" s="10">
        <v>1</v>
      </c>
      <c r="L40" s="10"/>
      <c r="M40" s="9">
        <v>1</v>
      </c>
      <c r="N40" s="9"/>
      <c r="O40" s="10">
        <v>2</v>
      </c>
      <c r="P40" s="10"/>
      <c r="Q40" s="9">
        <v>1</v>
      </c>
      <c r="R40" s="9"/>
      <c r="S40" s="10"/>
      <c r="T40" s="10">
        <v>1</v>
      </c>
      <c r="U40" s="9">
        <v>1</v>
      </c>
      <c r="V40" s="9"/>
      <c r="W40" s="10">
        <v>1</v>
      </c>
      <c r="X40" s="10"/>
      <c r="Y40" s="9"/>
      <c r="Z40" s="9">
        <v>0</v>
      </c>
      <c r="AA40" s="11">
        <f t="shared" si="17"/>
        <v>10</v>
      </c>
    </row>
    <row r="41" spans="1:27" ht="30" customHeight="1" x14ac:dyDescent="0.25">
      <c r="A41" s="4" t="str">
        <f t="shared" si="10"/>
        <v>Московский</v>
      </c>
      <c r="B41" s="12" t="str">
        <f t="shared" si="11"/>
        <v>ГБОУ СОШ №354</v>
      </c>
      <c r="C41" s="6">
        <f t="shared" si="12"/>
        <v>11354</v>
      </c>
      <c r="D41" s="6" t="str">
        <f t="shared" si="13"/>
        <v>СОШ</v>
      </c>
      <c r="E41" s="8" t="str">
        <f t="shared" si="16"/>
        <v>3б</v>
      </c>
      <c r="F41" s="8">
        <f t="shared" si="14"/>
        <v>60</v>
      </c>
      <c r="G41" s="8">
        <f t="shared" si="15"/>
        <v>56</v>
      </c>
      <c r="H41" s="8">
        <f t="shared" si="18"/>
        <v>11354038</v>
      </c>
      <c r="I41" s="9"/>
      <c r="J41" s="9">
        <v>1</v>
      </c>
      <c r="K41" s="10"/>
      <c r="L41" s="10">
        <v>0</v>
      </c>
      <c r="M41" s="9">
        <v>1</v>
      </c>
      <c r="N41" s="9"/>
      <c r="O41" s="10">
        <v>2</v>
      </c>
      <c r="P41" s="10"/>
      <c r="Q41" s="9">
        <v>1</v>
      </c>
      <c r="R41" s="9"/>
      <c r="S41" s="10">
        <v>1</v>
      </c>
      <c r="T41" s="10"/>
      <c r="U41" s="9">
        <v>1</v>
      </c>
      <c r="V41" s="9"/>
      <c r="W41" s="10"/>
      <c r="X41" s="10">
        <v>1</v>
      </c>
      <c r="Y41" s="9"/>
      <c r="Z41" s="9">
        <v>1</v>
      </c>
      <c r="AA41" s="11">
        <f t="shared" si="17"/>
        <v>9</v>
      </c>
    </row>
    <row r="42" spans="1:27" ht="30" customHeight="1" x14ac:dyDescent="0.25">
      <c r="A42" s="4" t="str">
        <f t="shared" si="10"/>
        <v>Московский</v>
      </c>
      <c r="B42" s="12" t="str">
        <f t="shared" si="11"/>
        <v>ГБОУ СОШ №354</v>
      </c>
      <c r="C42" s="6">
        <f t="shared" si="12"/>
        <v>11354</v>
      </c>
      <c r="D42" s="6" t="str">
        <f t="shared" si="13"/>
        <v>СОШ</v>
      </c>
      <c r="E42" s="8" t="str">
        <f t="shared" si="16"/>
        <v>3б</v>
      </c>
      <c r="F42" s="8">
        <f t="shared" si="14"/>
        <v>60</v>
      </c>
      <c r="G42" s="8">
        <f t="shared" si="15"/>
        <v>56</v>
      </c>
      <c r="H42" s="8">
        <f t="shared" si="18"/>
        <v>11354039</v>
      </c>
      <c r="I42" s="9">
        <v>2</v>
      </c>
      <c r="J42" s="9"/>
      <c r="K42" s="10">
        <v>1</v>
      </c>
      <c r="L42" s="10"/>
      <c r="M42" s="9">
        <v>1</v>
      </c>
      <c r="N42" s="9"/>
      <c r="O42" s="10"/>
      <c r="P42" s="10">
        <v>1</v>
      </c>
      <c r="Q42" s="9">
        <v>2</v>
      </c>
      <c r="R42" s="9"/>
      <c r="S42" s="10">
        <v>1</v>
      </c>
      <c r="T42" s="10"/>
      <c r="U42" s="9">
        <v>1</v>
      </c>
      <c r="V42" s="9"/>
      <c r="W42" s="10">
        <v>1</v>
      </c>
      <c r="X42" s="10"/>
      <c r="Y42" s="9">
        <v>1</v>
      </c>
      <c r="Z42" s="9"/>
      <c r="AA42" s="11">
        <f t="shared" si="17"/>
        <v>11</v>
      </c>
    </row>
    <row r="43" spans="1:27" ht="30" customHeight="1" x14ac:dyDescent="0.25">
      <c r="A43" s="4" t="str">
        <f t="shared" si="10"/>
        <v>Московский</v>
      </c>
      <c r="B43" s="12" t="str">
        <f t="shared" si="11"/>
        <v>ГБОУ СОШ №354</v>
      </c>
      <c r="C43" s="6">
        <f t="shared" si="12"/>
        <v>11354</v>
      </c>
      <c r="D43" s="6" t="str">
        <f t="shared" si="13"/>
        <v>СОШ</v>
      </c>
      <c r="E43" s="8" t="str">
        <f t="shared" si="16"/>
        <v>3б</v>
      </c>
      <c r="F43" s="8">
        <f t="shared" si="14"/>
        <v>60</v>
      </c>
      <c r="G43" s="8">
        <f t="shared" si="15"/>
        <v>56</v>
      </c>
      <c r="H43" s="8">
        <f t="shared" si="18"/>
        <v>11354040</v>
      </c>
      <c r="I43" s="9"/>
      <c r="J43" s="9">
        <v>1</v>
      </c>
      <c r="K43" s="10">
        <v>1</v>
      </c>
      <c r="L43" s="10"/>
      <c r="M43" s="9">
        <v>1</v>
      </c>
      <c r="N43" s="9"/>
      <c r="O43" s="10">
        <v>2</v>
      </c>
      <c r="P43" s="10"/>
      <c r="Q43" s="9"/>
      <c r="R43" s="9">
        <v>2</v>
      </c>
      <c r="S43" s="10">
        <v>1</v>
      </c>
      <c r="T43" s="10"/>
      <c r="U43" s="9">
        <v>1</v>
      </c>
      <c r="V43" s="9"/>
      <c r="W43" s="10">
        <v>1</v>
      </c>
      <c r="X43" s="10"/>
      <c r="Y43" s="9"/>
      <c r="Z43" s="9">
        <v>1</v>
      </c>
      <c r="AA43" s="11">
        <f t="shared" si="17"/>
        <v>11</v>
      </c>
    </row>
    <row r="44" spans="1:27" ht="30" customHeight="1" x14ac:dyDescent="0.25">
      <c r="A44" s="4" t="str">
        <f t="shared" si="10"/>
        <v>Московский</v>
      </c>
      <c r="B44" s="12" t="str">
        <f t="shared" si="11"/>
        <v>ГБОУ СОШ №354</v>
      </c>
      <c r="C44" s="6">
        <f t="shared" si="12"/>
        <v>11354</v>
      </c>
      <c r="D44" s="6" t="str">
        <f t="shared" si="13"/>
        <v>СОШ</v>
      </c>
      <c r="E44" s="8" t="str">
        <f t="shared" si="16"/>
        <v>3б</v>
      </c>
      <c r="F44" s="8">
        <f t="shared" si="14"/>
        <v>60</v>
      </c>
      <c r="G44" s="8">
        <f t="shared" si="15"/>
        <v>56</v>
      </c>
      <c r="H44" s="8">
        <f t="shared" si="18"/>
        <v>11354041</v>
      </c>
      <c r="I44" s="9">
        <v>2</v>
      </c>
      <c r="J44" s="9"/>
      <c r="K44" s="10"/>
      <c r="L44" s="10">
        <v>1</v>
      </c>
      <c r="M44" s="9"/>
      <c r="N44" s="9">
        <v>1</v>
      </c>
      <c r="O44" s="10"/>
      <c r="P44" s="10">
        <v>2</v>
      </c>
      <c r="Q44" s="9"/>
      <c r="R44" s="9">
        <v>1</v>
      </c>
      <c r="S44" s="10">
        <v>1</v>
      </c>
      <c r="T44" s="10"/>
      <c r="U44" s="9">
        <v>1</v>
      </c>
      <c r="V44" s="9"/>
      <c r="W44" s="10">
        <v>2</v>
      </c>
      <c r="X44" s="10"/>
      <c r="Y44" s="9"/>
      <c r="Z44" s="9">
        <v>1</v>
      </c>
      <c r="AA44" s="11">
        <f t="shared" si="17"/>
        <v>12</v>
      </c>
    </row>
    <row r="45" spans="1:27" ht="30" customHeight="1" x14ac:dyDescent="0.25">
      <c r="A45" s="4" t="str">
        <f t="shared" si="10"/>
        <v>Московский</v>
      </c>
      <c r="B45" s="12" t="str">
        <f t="shared" si="11"/>
        <v>ГБОУ СОШ №354</v>
      </c>
      <c r="C45" s="6">
        <f t="shared" si="12"/>
        <v>11354</v>
      </c>
      <c r="D45" s="6" t="str">
        <f t="shared" si="13"/>
        <v>СОШ</v>
      </c>
      <c r="E45" s="8" t="str">
        <f t="shared" si="16"/>
        <v>3б</v>
      </c>
      <c r="F45" s="8">
        <f t="shared" si="14"/>
        <v>60</v>
      </c>
      <c r="G45" s="8">
        <f t="shared" si="15"/>
        <v>56</v>
      </c>
      <c r="H45" s="8">
        <f t="shared" si="18"/>
        <v>11354042</v>
      </c>
      <c r="I45" s="9"/>
      <c r="J45" s="9">
        <v>1</v>
      </c>
      <c r="K45" s="10">
        <v>1</v>
      </c>
      <c r="L45" s="10"/>
      <c r="M45" s="9">
        <v>1</v>
      </c>
      <c r="N45" s="9"/>
      <c r="O45" s="10">
        <v>0</v>
      </c>
      <c r="P45" s="10"/>
      <c r="Q45" s="9">
        <v>1</v>
      </c>
      <c r="R45" s="9"/>
      <c r="S45" s="10">
        <v>1</v>
      </c>
      <c r="T45" s="10"/>
      <c r="U45" s="9">
        <v>1</v>
      </c>
      <c r="V45" s="9"/>
      <c r="W45" s="10"/>
      <c r="X45" s="10">
        <v>1</v>
      </c>
      <c r="Y45" s="9"/>
      <c r="Z45" s="9">
        <v>1</v>
      </c>
      <c r="AA45" s="11">
        <f t="shared" si="17"/>
        <v>8</v>
      </c>
    </row>
    <row r="46" spans="1:27" ht="30" customHeight="1" x14ac:dyDescent="0.25">
      <c r="A46" s="4" t="str">
        <f t="shared" si="10"/>
        <v>Московский</v>
      </c>
      <c r="B46" s="12" t="str">
        <f t="shared" si="11"/>
        <v>ГБОУ СОШ №354</v>
      </c>
      <c r="C46" s="6">
        <f t="shared" si="12"/>
        <v>11354</v>
      </c>
      <c r="D46" s="6" t="str">
        <f t="shared" si="13"/>
        <v>СОШ</v>
      </c>
      <c r="E46" s="8" t="str">
        <f t="shared" si="16"/>
        <v>3б</v>
      </c>
      <c r="F46" s="8">
        <f t="shared" si="14"/>
        <v>60</v>
      </c>
      <c r="G46" s="8">
        <f t="shared" si="15"/>
        <v>56</v>
      </c>
      <c r="H46" s="8">
        <f t="shared" si="18"/>
        <v>11354043</v>
      </c>
      <c r="I46" s="9"/>
      <c r="J46" s="9">
        <v>1</v>
      </c>
      <c r="K46" s="10">
        <v>1</v>
      </c>
      <c r="L46" s="10"/>
      <c r="M46" s="9"/>
      <c r="N46" s="9">
        <v>1</v>
      </c>
      <c r="O46" s="10">
        <v>1</v>
      </c>
      <c r="P46" s="10"/>
      <c r="Q46" s="9">
        <v>1</v>
      </c>
      <c r="R46" s="9"/>
      <c r="S46" s="10"/>
      <c r="T46" s="10">
        <v>1</v>
      </c>
      <c r="U46" s="9">
        <v>1</v>
      </c>
      <c r="V46" s="9"/>
      <c r="W46" s="10">
        <v>1</v>
      </c>
      <c r="X46" s="10"/>
      <c r="Y46" s="9"/>
      <c r="Z46" s="9">
        <v>1</v>
      </c>
      <c r="AA46" s="11">
        <f t="shared" si="17"/>
        <v>9</v>
      </c>
    </row>
    <row r="47" spans="1:27" ht="30" customHeight="1" x14ac:dyDescent="0.25">
      <c r="A47" s="4" t="str">
        <f t="shared" si="10"/>
        <v>Московский</v>
      </c>
      <c r="B47" s="12" t="str">
        <f t="shared" si="11"/>
        <v>ГБОУ СОШ №354</v>
      </c>
      <c r="C47" s="6">
        <f t="shared" si="12"/>
        <v>11354</v>
      </c>
      <c r="D47" s="6" t="str">
        <f t="shared" si="13"/>
        <v>СОШ</v>
      </c>
      <c r="E47" s="8" t="str">
        <f t="shared" si="16"/>
        <v>3б</v>
      </c>
      <c r="F47" s="8">
        <f t="shared" si="14"/>
        <v>60</v>
      </c>
      <c r="G47" s="8">
        <f t="shared" si="15"/>
        <v>56</v>
      </c>
      <c r="H47" s="8">
        <f t="shared" si="18"/>
        <v>11354044</v>
      </c>
      <c r="I47" s="9"/>
      <c r="J47" s="9">
        <v>2</v>
      </c>
      <c r="K47" s="10"/>
      <c r="L47" s="10">
        <v>1</v>
      </c>
      <c r="M47" s="9">
        <v>1</v>
      </c>
      <c r="N47" s="9"/>
      <c r="O47" s="10">
        <v>2</v>
      </c>
      <c r="P47" s="10"/>
      <c r="Q47" s="9"/>
      <c r="R47" s="9">
        <v>1</v>
      </c>
      <c r="S47" s="10"/>
      <c r="T47" s="10">
        <v>1</v>
      </c>
      <c r="U47" s="9"/>
      <c r="V47" s="9">
        <v>1</v>
      </c>
      <c r="W47" s="10"/>
      <c r="X47" s="10">
        <v>1</v>
      </c>
      <c r="Y47" s="9">
        <v>0</v>
      </c>
      <c r="Z47" s="9"/>
      <c r="AA47" s="11">
        <f t="shared" si="17"/>
        <v>10</v>
      </c>
    </row>
    <row r="48" spans="1:27" ht="30" customHeight="1" x14ac:dyDescent="0.25">
      <c r="A48" s="4" t="str">
        <f t="shared" si="10"/>
        <v>Московский</v>
      </c>
      <c r="B48" s="12" t="str">
        <f t="shared" si="11"/>
        <v>ГБОУ СОШ №354</v>
      </c>
      <c r="C48" s="6">
        <f t="shared" si="12"/>
        <v>11354</v>
      </c>
      <c r="D48" s="6" t="str">
        <f t="shared" si="13"/>
        <v>СОШ</v>
      </c>
      <c r="E48" s="8" t="str">
        <f t="shared" si="16"/>
        <v>3б</v>
      </c>
      <c r="F48" s="8">
        <f t="shared" si="14"/>
        <v>60</v>
      </c>
      <c r="G48" s="8">
        <f t="shared" si="15"/>
        <v>56</v>
      </c>
      <c r="H48" s="8">
        <f t="shared" si="18"/>
        <v>11354045</v>
      </c>
      <c r="I48" s="9"/>
      <c r="J48" s="9">
        <v>0</v>
      </c>
      <c r="K48" s="10">
        <v>1</v>
      </c>
      <c r="L48" s="10"/>
      <c r="M48" s="9">
        <v>1</v>
      </c>
      <c r="N48" s="9"/>
      <c r="O48" s="10">
        <v>1</v>
      </c>
      <c r="P48" s="10"/>
      <c r="Q48" s="9"/>
      <c r="R48" s="9">
        <v>1</v>
      </c>
      <c r="S48" s="10">
        <v>1</v>
      </c>
      <c r="T48" s="10"/>
      <c r="U48" s="9">
        <v>1</v>
      </c>
      <c r="V48" s="9"/>
      <c r="W48" s="10"/>
      <c r="X48" s="10">
        <v>1</v>
      </c>
      <c r="Y48" s="9"/>
      <c r="Z48" s="9">
        <v>0</v>
      </c>
      <c r="AA48" s="11">
        <f t="shared" si="17"/>
        <v>7</v>
      </c>
    </row>
    <row r="49" spans="1:27" ht="30" customHeight="1" x14ac:dyDescent="0.25">
      <c r="A49" s="4" t="str">
        <f t="shared" si="10"/>
        <v>Московский</v>
      </c>
      <c r="B49" s="12" t="str">
        <f t="shared" si="11"/>
        <v>ГБОУ СОШ №354</v>
      </c>
      <c r="C49" s="6">
        <f t="shared" si="12"/>
        <v>11354</v>
      </c>
      <c r="D49" s="6" t="str">
        <f t="shared" si="13"/>
        <v>СОШ</v>
      </c>
      <c r="E49" s="8" t="str">
        <f t="shared" si="16"/>
        <v>3б</v>
      </c>
      <c r="F49" s="8">
        <f t="shared" si="14"/>
        <v>60</v>
      </c>
      <c r="G49" s="8">
        <f t="shared" si="15"/>
        <v>56</v>
      </c>
      <c r="H49" s="8">
        <f t="shared" si="18"/>
        <v>11354046</v>
      </c>
      <c r="I49" s="9">
        <v>2</v>
      </c>
      <c r="J49" s="9"/>
      <c r="K49" s="10"/>
      <c r="L49" s="10">
        <v>1</v>
      </c>
      <c r="M49" s="9"/>
      <c r="N49" s="9">
        <v>1</v>
      </c>
      <c r="O49" s="10"/>
      <c r="P49" s="10">
        <v>2</v>
      </c>
      <c r="Q49" s="9"/>
      <c r="R49" s="9">
        <v>1</v>
      </c>
      <c r="S49" s="10">
        <v>1</v>
      </c>
      <c r="T49" s="10"/>
      <c r="U49" s="9">
        <v>1</v>
      </c>
      <c r="V49" s="9"/>
      <c r="W49" s="10"/>
      <c r="X49" s="10">
        <v>2</v>
      </c>
      <c r="Y49" s="9">
        <v>1</v>
      </c>
      <c r="Z49" s="9"/>
      <c r="AA49" s="11">
        <f t="shared" si="17"/>
        <v>12</v>
      </c>
    </row>
    <row r="50" spans="1:27" ht="30" customHeight="1" x14ac:dyDescent="0.25">
      <c r="A50" s="4" t="str">
        <f t="shared" si="10"/>
        <v>Московский</v>
      </c>
      <c r="B50" s="12" t="str">
        <f t="shared" si="11"/>
        <v>ГБОУ СОШ №354</v>
      </c>
      <c r="C50" s="6">
        <f t="shared" si="12"/>
        <v>11354</v>
      </c>
      <c r="D50" s="6" t="str">
        <f t="shared" si="13"/>
        <v>СОШ</v>
      </c>
      <c r="E50" s="8" t="str">
        <f t="shared" si="16"/>
        <v>3б</v>
      </c>
      <c r="F50" s="8">
        <f t="shared" si="14"/>
        <v>60</v>
      </c>
      <c r="G50" s="8">
        <f t="shared" si="15"/>
        <v>56</v>
      </c>
      <c r="H50" s="8">
        <f t="shared" si="18"/>
        <v>11354047</v>
      </c>
      <c r="I50" s="9">
        <v>2</v>
      </c>
      <c r="J50" s="9"/>
      <c r="K50" s="10">
        <v>1</v>
      </c>
      <c r="L50" s="10"/>
      <c r="M50" s="9">
        <v>1</v>
      </c>
      <c r="N50" s="9"/>
      <c r="O50" s="10"/>
      <c r="P50" s="10">
        <v>2</v>
      </c>
      <c r="Q50" s="9">
        <v>2</v>
      </c>
      <c r="R50" s="9"/>
      <c r="S50" s="10">
        <v>1</v>
      </c>
      <c r="T50" s="10"/>
      <c r="U50" s="9">
        <v>1</v>
      </c>
      <c r="V50" s="9"/>
      <c r="W50" s="10">
        <v>2</v>
      </c>
      <c r="X50" s="10"/>
      <c r="Y50" s="9">
        <v>1</v>
      </c>
      <c r="Z50" s="9"/>
      <c r="AA50" s="11">
        <f t="shared" si="17"/>
        <v>13</v>
      </c>
    </row>
    <row r="51" spans="1:27" ht="30" customHeight="1" x14ac:dyDescent="0.25">
      <c r="A51" s="4" t="str">
        <f t="shared" si="10"/>
        <v>Московский</v>
      </c>
      <c r="B51" s="12" t="str">
        <f t="shared" si="11"/>
        <v>ГБОУ СОШ №354</v>
      </c>
      <c r="C51" s="6">
        <f t="shared" si="12"/>
        <v>11354</v>
      </c>
      <c r="D51" s="6" t="str">
        <f t="shared" si="13"/>
        <v>СОШ</v>
      </c>
      <c r="E51" s="8" t="str">
        <f t="shared" si="16"/>
        <v>3б</v>
      </c>
      <c r="F51" s="8">
        <f t="shared" si="14"/>
        <v>60</v>
      </c>
      <c r="G51" s="8">
        <f t="shared" si="15"/>
        <v>56</v>
      </c>
      <c r="H51" s="8">
        <f t="shared" si="18"/>
        <v>11354048</v>
      </c>
      <c r="I51" s="9">
        <v>2</v>
      </c>
      <c r="J51" s="9"/>
      <c r="K51" s="10">
        <v>1</v>
      </c>
      <c r="L51" s="10"/>
      <c r="M51" s="9">
        <v>1</v>
      </c>
      <c r="N51" s="9"/>
      <c r="O51" s="10">
        <v>2</v>
      </c>
      <c r="P51" s="10"/>
      <c r="Q51" s="9"/>
      <c r="R51" s="9">
        <v>1</v>
      </c>
      <c r="S51" s="10">
        <v>1</v>
      </c>
      <c r="T51" s="10"/>
      <c r="U51" s="9"/>
      <c r="V51" s="9">
        <v>1</v>
      </c>
      <c r="W51" s="10"/>
      <c r="X51" s="10">
        <v>2</v>
      </c>
      <c r="Y51" s="9">
        <v>1</v>
      </c>
      <c r="Z51" s="9"/>
      <c r="AA51" s="11">
        <f t="shared" si="17"/>
        <v>12</v>
      </c>
    </row>
    <row r="52" spans="1:27" ht="30" customHeight="1" x14ac:dyDescent="0.25">
      <c r="A52" s="4" t="str">
        <f t="shared" si="10"/>
        <v>Московский</v>
      </c>
      <c r="B52" s="12" t="str">
        <f t="shared" si="11"/>
        <v>ГБОУ СОШ №354</v>
      </c>
      <c r="C52" s="6">
        <f t="shared" si="12"/>
        <v>11354</v>
      </c>
      <c r="D52" s="6" t="str">
        <f t="shared" si="13"/>
        <v>СОШ</v>
      </c>
      <c r="E52" s="8" t="str">
        <f t="shared" si="16"/>
        <v>3б</v>
      </c>
      <c r="F52" s="8">
        <f t="shared" si="14"/>
        <v>60</v>
      </c>
      <c r="G52" s="8">
        <f t="shared" si="15"/>
        <v>56</v>
      </c>
      <c r="H52" s="8">
        <f t="shared" si="18"/>
        <v>11354049</v>
      </c>
      <c r="I52" s="9"/>
      <c r="J52" s="9">
        <v>2</v>
      </c>
      <c r="K52" s="10"/>
      <c r="L52" s="10">
        <v>1</v>
      </c>
      <c r="M52" s="9"/>
      <c r="N52" s="9">
        <v>1</v>
      </c>
      <c r="O52" s="10"/>
      <c r="P52" s="10">
        <v>1</v>
      </c>
      <c r="Q52" s="9"/>
      <c r="R52" s="9">
        <v>2</v>
      </c>
      <c r="S52" s="10">
        <v>1</v>
      </c>
      <c r="T52" s="10"/>
      <c r="U52" s="9">
        <v>1</v>
      </c>
      <c r="V52" s="9"/>
      <c r="W52" s="10"/>
      <c r="X52" s="10">
        <v>0</v>
      </c>
      <c r="Y52" s="9">
        <v>1</v>
      </c>
      <c r="Z52" s="9"/>
      <c r="AA52" s="11">
        <f t="shared" si="17"/>
        <v>10</v>
      </c>
    </row>
    <row r="53" spans="1:27" ht="30" customHeight="1" x14ac:dyDescent="0.25">
      <c r="A53" s="4" t="str">
        <f t="shared" si="10"/>
        <v>Московский</v>
      </c>
      <c r="B53" s="12" t="str">
        <f t="shared" si="11"/>
        <v>ГБОУ СОШ №354</v>
      </c>
      <c r="C53" s="6">
        <f t="shared" si="12"/>
        <v>11354</v>
      </c>
      <c r="D53" s="6" t="str">
        <f t="shared" si="13"/>
        <v>СОШ</v>
      </c>
      <c r="E53" s="8" t="str">
        <f t="shared" si="16"/>
        <v>3б</v>
      </c>
      <c r="F53" s="8">
        <f t="shared" si="14"/>
        <v>60</v>
      </c>
      <c r="G53" s="8">
        <f t="shared" si="15"/>
        <v>56</v>
      </c>
      <c r="H53" s="8">
        <f t="shared" si="18"/>
        <v>11354050</v>
      </c>
      <c r="I53" s="9"/>
      <c r="J53" s="9">
        <v>1</v>
      </c>
      <c r="K53" s="10"/>
      <c r="L53" s="10">
        <v>1</v>
      </c>
      <c r="M53" s="9">
        <v>1</v>
      </c>
      <c r="N53" s="9"/>
      <c r="O53" s="10">
        <v>2</v>
      </c>
      <c r="P53" s="10"/>
      <c r="Q53" s="9">
        <v>2</v>
      </c>
      <c r="R53" s="9"/>
      <c r="S53" s="10"/>
      <c r="T53" s="10">
        <v>1</v>
      </c>
      <c r="U53" s="9"/>
      <c r="V53" s="9">
        <v>1</v>
      </c>
      <c r="W53" s="10">
        <v>2</v>
      </c>
      <c r="X53" s="10"/>
      <c r="Y53" s="9"/>
      <c r="Z53" s="9">
        <v>1</v>
      </c>
      <c r="AA53" s="11">
        <f t="shared" si="17"/>
        <v>12</v>
      </c>
    </row>
    <row r="54" spans="1:27" ht="30" customHeight="1" x14ac:dyDescent="0.25">
      <c r="A54" s="4" t="str">
        <f t="shared" si="10"/>
        <v>Московский</v>
      </c>
      <c r="B54" s="12" t="str">
        <f t="shared" si="11"/>
        <v>ГБОУ СОШ №354</v>
      </c>
      <c r="C54" s="6">
        <f t="shared" si="12"/>
        <v>11354</v>
      </c>
      <c r="D54" s="6" t="str">
        <f t="shared" si="13"/>
        <v>СОШ</v>
      </c>
      <c r="E54" s="8" t="str">
        <f t="shared" si="16"/>
        <v>3б</v>
      </c>
      <c r="F54" s="8">
        <f t="shared" si="14"/>
        <v>60</v>
      </c>
      <c r="G54" s="8">
        <f t="shared" si="15"/>
        <v>56</v>
      </c>
      <c r="H54" s="8">
        <f t="shared" si="18"/>
        <v>11354051</v>
      </c>
      <c r="I54" s="9"/>
      <c r="J54" s="9">
        <v>1</v>
      </c>
      <c r="K54" s="10">
        <v>1</v>
      </c>
      <c r="L54" s="10"/>
      <c r="M54" s="9"/>
      <c r="N54" s="9">
        <v>1</v>
      </c>
      <c r="O54" s="10">
        <v>2</v>
      </c>
      <c r="P54" s="10"/>
      <c r="Q54" s="9">
        <v>1</v>
      </c>
      <c r="R54" s="9"/>
      <c r="S54" s="10">
        <v>1</v>
      </c>
      <c r="T54" s="10"/>
      <c r="U54" s="9">
        <v>1</v>
      </c>
      <c r="V54" s="9"/>
      <c r="W54" s="10"/>
      <c r="X54" s="10">
        <v>2</v>
      </c>
      <c r="Y54" s="9">
        <v>1</v>
      </c>
      <c r="Z54" s="9"/>
      <c r="AA54" s="11">
        <f t="shared" si="17"/>
        <v>11</v>
      </c>
    </row>
    <row r="55" spans="1:27" ht="30" customHeight="1" x14ac:dyDescent="0.25">
      <c r="A55" s="4" t="str">
        <f t="shared" si="10"/>
        <v>Московский</v>
      </c>
      <c r="B55" s="12" t="str">
        <f t="shared" si="11"/>
        <v>ГБОУ СОШ №354</v>
      </c>
      <c r="C55" s="6">
        <f t="shared" si="12"/>
        <v>11354</v>
      </c>
      <c r="D55" s="6" t="str">
        <f t="shared" si="13"/>
        <v>СОШ</v>
      </c>
      <c r="E55" s="8" t="str">
        <f t="shared" si="16"/>
        <v>3б</v>
      </c>
      <c r="F55" s="8">
        <f t="shared" si="14"/>
        <v>60</v>
      </c>
      <c r="G55" s="8">
        <f t="shared" si="15"/>
        <v>56</v>
      </c>
      <c r="H55" s="8">
        <f t="shared" si="18"/>
        <v>11354052</v>
      </c>
      <c r="I55" s="9">
        <v>2</v>
      </c>
      <c r="J55" s="9"/>
      <c r="K55" s="10"/>
      <c r="L55" s="10">
        <v>1</v>
      </c>
      <c r="M55" s="9">
        <v>1</v>
      </c>
      <c r="N55" s="9"/>
      <c r="O55" s="10"/>
      <c r="P55" s="10">
        <v>2</v>
      </c>
      <c r="Q55" s="9"/>
      <c r="R55" s="9">
        <v>1</v>
      </c>
      <c r="S55" s="10">
        <v>0</v>
      </c>
      <c r="T55" s="10"/>
      <c r="U55" s="9">
        <v>1</v>
      </c>
      <c r="V55" s="9"/>
      <c r="W55" s="10">
        <v>2</v>
      </c>
      <c r="X55" s="10"/>
      <c r="Y55" s="9">
        <v>1</v>
      </c>
      <c r="Z55" s="9"/>
      <c r="AA55" s="11">
        <f t="shared" si="17"/>
        <v>11</v>
      </c>
    </row>
    <row r="56" spans="1:27" ht="30" customHeight="1" x14ac:dyDescent="0.25">
      <c r="A56" s="4" t="str">
        <f t="shared" si="10"/>
        <v>Московский</v>
      </c>
      <c r="B56" s="12" t="str">
        <f t="shared" si="11"/>
        <v>ГБОУ СОШ №354</v>
      </c>
      <c r="C56" s="6">
        <f t="shared" si="12"/>
        <v>11354</v>
      </c>
      <c r="D56" s="6" t="str">
        <f t="shared" si="13"/>
        <v>СОШ</v>
      </c>
      <c r="E56" s="8" t="str">
        <f t="shared" si="16"/>
        <v>3б</v>
      </c>
      <c r="F56" s="8">
        <f t="shared" si="14"/>
        <v>60</v>
      </c>
      <c r="G56" s="8">
        <f t="shared" si="15"/>
        <v>56</v>
      </c>
      <c r="H56" s="8">
        <f t="shared" si="18"/>
        <v>11354053</v>
      </c>
      <c r="I56" s="9">
        <v>2</v>
      </c>
      <c r="J56" s="9"/>
      <c r="K56" s="10"/>
      <c r="L56" s="10">
        <v>1</v>
      </c>
      <c r="M56" s="9">
        <v>1</v>
      </c>
      <c r="N56" s="9"/>
      <c r="O56" s="10">
        <v>1</v>
      </c>
      <c r="P56" s="10"/>
      <c r="Q56" s="9">
        <v>1</v>
      </c>
      <c r="R56" s="9"/>
      <c r="S56" s="10">
        <v>0</v>
      </c>
      <c r="T56" s="10"/>
      <c r="U56" s="9">
        <v>1</v>
      </c>
      <c r="V56" s="9"/>
      <c r="W56" s="10"/>
      <c r="X56" s="10">
        <v>1</v>
      </c>
      <c r="Y56" s="9"/>
      <c r="Z56" s="9">
        <v>1</v>
      </c>
      <c r="AA56" s="11">
        <f t="shared" si="17"/>
        <v>9</v>
      </c>
    </row>
    <row r="57" spans="1:27" ht="30" customHeight="1" x14ac:dyDescent="0.25">
      <c r="A57" s="4" t="str">
        <f t="shared" si="10"/>
        <v>Московский</v>
      </c>
      <c r="B57" s="12" t="str">
        <f t="shared" si="11"/>
        <v>ГБОУ СОШ №354</v>
      </c>
      <c r="C57" s="6">
        <f t="shared" si="12"/>
        <v>11354</v>
      </c>
      <c r="D57" s="6" t="str">
        <f t="shared" si="13"/>
        <v>СОШ</v>
      </c>
      <c r="E57" s="8" t="str">
        <f t="shared" si="16"/>
        <v>3б</v>
      </c>
      <c r="F57" s="8">
        <f t="shared" si="14"/>
        <v>60</v>
      </c>
      <c r="G57" s="8">
        <f t="shared" si="15"/>
        <v>56</v>
      </c>
      <c r="H57" s="8">
        <f t="shared" si="18"/>
        <v>11354054</v>
      </c>
      <c r="I57" s="9"/>
      <c r="J57" s="9">
        <v>0</v>
      </c>
      <c r="K57" s="10">
        <v>1</v>
      </c>
      <c r="L57" s="10"/>
      <c r="M57" s="9">
        <v>1</v>
      </c>
      <c r="N57" s="9"/>
      <c r="O57" s="10">
        <v>1</v>
      </c>
      <c r="P57" s="10"/>
      <c r="Q57" s="9"/>
      <c r="R57" s="9">
        <v>1</v>
      </c>
      <c r="S57" s="10"/>
      <c r="T57" s="10">
        <v>1</v>
      </c>
      <c r="U57" s="9">
        <v>1</v>
      </c>
      <c r="V57" s="9"/>
      <c r="W57" s="10"/>
      <c r="X57" s="10">
        <v>1</v>
      </c>
      <c r="Y57" s="9"/>
      <c r="Z57" s="9">
        <v>1</v>
      </c>
      <c r="AA57" s="11">
        <f t="shared" si="17"/>
        <v>8</v>
      </c>
    </row>
    <row r="58" spans="1:27" ht="30" customHeight="1" x14ac:dyDescent="0.25">
      <c r="A58" s="4" t="str">
        <f t="shared" si="10"/>
        <v>Московский</v>
      </c>
      <c r="B58" s="12" t="str">
        <f t="shared" si="11"/>
        <v>ГБОУ СОШ №354</v>
      </c>
      <c r="C58" s="6">
        <f t="shared" si="12"/>
        <v>11354</v>
      </c>
      <c r="D58" s="6" t="str">
        <f t="shared" si="13"/>
        <v>СОШ</v>
      </c>
      <c r="E58" s="8" t="str">
        <f t="shared" si="16"/>
        <v>3б</v>
      </c>
      <c r="F58" s="8">
        <f t="shared" si="14"/>
        <v>60</v>
      </c>
      <c r="G58" s="8">
        <f t="shared" si="15"/>
        <v>56</v>
      </c>
      <c r="H58" s="8">
        <f t="shared" si="18"/>
        <v>11354055</v>
      </c>
      <c r="I58" s="9">
        <v>2</v>
      </c>
      <c r="J58" s="9"/>
      <c r="K58" s="10">
        <v>1</v>
      </c>
      <c r="L58" s="10"/>
      <c r="M58" s="9">
        <v>1</v>
      </c>
      <c r="N58" s="9"/>
      <c r="O58" s="10">
        <v>2</v>
      </c>
      <c r="P58" s="10"/>
      <c r="Q58" s="9"/>
      <c r="R58" s="9">
        <v>2</v>
      </c>
      <c r="S58" s="10">
        <v>1</v>
      </c>
      <c r="T58" s="10"/>
      <c r="U58" s="9">
        <v>1</v>
      </c>
      <c r="V58" s="9"/>
      <c r="W58" s="10">
        <v>2</v>
      </c>
      <c r="X58" s="10"/>
      <c r="Y58" s="9">
        <v>1</v>
      </c>
      <c r="Z58" s="9"/>
      <c r="AA58" s="11">
        <f t="shared" si="17"/>
        <v>13</v>
      </c>
    </row>
    <row r="59" spans="1:27" ht="30" customHeight="1" x14ac:dyDescent="0.25">
      <c r="A59" s="4" t="str">
        <f t="shared" si="10"/>
        <v>Московский</v>
      </c>
      <c r="B59" s="12" t="str">
        <f t="shared" si="11"/>
        <v>ГБОУ СОШ №354</v>
      </c>
      <c r="C59" s="6">
        <f t="shared" si="12"/>
        <v>11354</v>
      </c>
      <c r="D59" s="6" t="str">
        <f t="shared" si="13"/>
        <v>СОШ</v>
      </c>
      <c r="E59" s="8" t="str">
        <f t="shared" si="16"/>
        <v>3б</v>
      </c>
      <c r="F59" s="8">
        <f t="shared" si="14"/>
        <v>60</v>
      </c>
      <c r="G59" s="8">
        <f t="shared" si="15"/>
        <v>56</v>
      </c>
      <c r="H59" s="8">
        <f t="shared" si="18"/>
        <v>11354056</v>
      </c>
      <c r="I59" s="9"/>
      <c r="J59" s="9">
        <v>2</v>
      </c>
      <c r="K59" s="10"/>
      <c r="L59" s="10">
        <v>1</v>
      </c>
      <c r="M59" s="9"/>
      <c r="N59" s="9">
        <v>1</v>
      </c>
      <c r="O59" s="10"/>
      <c r="P59" s="10">
        <v>2</v>
      </c>
      <c r="Q59" s="9">
        <v>2</v>
      </c>
      <c r="R59" s="9"/>
      <c r="S59" s="10">
        <v>1</v>
      </c>
      <c r="T59" s="10"/>
      <c r="U59" s="9">
        <v>1</v>
      </c>
      <c r="V59" s="9"/>
      <c r="W59" s="10">
        <v>1</v>
      </c>
      <c r="X59" s="10"/>
      <c r="Y59" s="9">
        <v>1</v>
      </c>
      <c r="Z59" s="9"/>
      <c r="AA59" s="11">
        <f t="shared" si="17"/>
        <v>12</v>
      </c>
    </row>
    <row r="60" spans="1:27" x14ac:dyDescent="0.25">
      <c r="I60" s="15">
        <f t="shared" ref="I60:AA60" si="19">COUNTA(I4:I59)</f>
        <v>29</v>
      </c>
      <c r="J60" s="15">
        <f t="shared" si="19"/>
        <v>27</v>
      </c>
      <c r="K60" s="15">
        <f t="shared" si="19"/>
        <v>37</v>
      </c>
      <c r="L60" s="15">
        <f t="shared" si="19"/>
        <v>19</v>
      </c>
      <c r="M60" s="15">
        <f t="shared" si="19"/>
        <v>45</v>
      </c>
      <c r="N60" s="15">
        <f t="shared" si="19"/>
        <v>11</v>
      </c>
      <c r="O60" s="15">
        <f t="shared" si="19"/>
        <v>43</v>
      </c>
      <c r="P60" s="15">
        <f t="shared" si="19"/>
        <v>13</v>
      </c>
      <c r="Q60" s="15">
        <f t="shared" si="19"/>
        <v>32</v>
      </c>
      <c r="R60" s="15">
        <f t="shared" si="19"/>
        <v>24</v>
      </c>
      <c r="S60" s="15">
        <f t="shared" si="19"/>
        <v>43</v>
      </c>
      <c r="T60" s="15">
        <f t="shared" si="19"/>
        <v>13</v>
      </c>
      <c r="U60" s="15">
        <f t="shared" si="19"/>
        <v>35</v>
      </c>
      <c r="V60" s="15">
        <f t="shared" si="19"/>
        <v>21</v>
      </c>
      <c r="W60" s="15">
        <f t="shared" si="19"/>
        <v>35</v>
      </c>
      <c r="X60" s="15">
        <f t="shared" si="19"/>
        <v>21</v>
      </c>
      <c r="Y60" s="15">
        <f t="shared" si="19"/>
        <v>38</v>
      </c>
      <c r="Z60" s="15">
        <f t="shared" si="19"/>
        <v>18</v>
      </c>
      <c r="AA60" s="15">
        <f t="shared" si="19"/>
        <v>56</v>
      </c>
    </row>
    <row r="61" spans="1:27" x14ac:dyDescent="0.25">
      <c r="I61" s="82">
        <f>SUM(I4:I59)/(I60*2)</f>
        <v>0.75862068965517238</v>
      </c>
      <c r="J61" s="82">
        <f>SUM(J4:J59)/(J60*2)</f>
        <v>0.59259259259259256</v>
      </c>
      <c r="K61" s="82">
        <f>SUM(K4:K59)/(K60*1)</f>
        <v>0.97297297297297303</v>
      </c>
      <c r="L61" s="82">
        <f>SUM(L4:L59)/(L60*1)</f>
        <v>0.89473684210526316</v>
      </c>
      <c r="M61" s="82">
        <f>SUM(M4:M59)/(M60*1)</f>
        <v>0.8</v>
      </c>
      <c r="N61" s="82">
        <f>SUM(N4:N59)/(N60*1)</f>
        <v>0.90909090909090906</v>
      </c>
      <c r="O61" s="82">
        <f>SUM(O4:O59)/(O60*2)</f>
        <v>0.81395348837209303</v>
      </c>
      <c r="P61" s="82">
        <f>SUM(P4:P59)/(P60*2)</f>
        <v>0.76923076923076927</v>
      </c>
      <c r="Q61" s="82">
        <f>SUM(Q4:Q59)/(Q60*2)</f>
        <v>0.671875</v>
      </c>
      <c r="R61" s="82">
        <f>SUM(R4:R59)/(R60*2)</f>
        <v>0.77083333333333337</v>
      </c>
      <c r="S61" s="82">
        <f>SUM(S4:S59)/(S60*1)</f>
        <v>0.7441860465116279</v>
      </c>
      <c r="T61" s="82">
        <f>SUM(T4:T59)/(T60*1)</f>
        <v>0.84615384615384615</v>
      </c>
      <c r="U61" s="82">
        <f>SUM(U4:U59)/(U60*1)</f>
        <v>0.88571428571428568</v>
      </c>
      <c r="V61" s="82">
        <f>SUM(V4:V59)/(V60*1)</f>
        <v>0.42857142857142855</v>
      </c>
      <c r="W61" s="82">
        <f>SUM(W4:W59)/(W60*2)</f>
        <v>0.72857142857142854</v>
      </c>
      <c r="X61" s="82">
        <f>SUM(X4:X59)/(X60*2)</f>
        <v>0.73809523809523814</v>
      </c>
      <c r="Y61" s="82">
        <f>SUM(Y4:Y59)/(Y60*1)</f>
        <v>0.97368421052631582</v>
      </c>
      <c r="Z61" s="82">
        <f>SUM(Z4:Z59)/(Z60*1)</f>
        <v>0.77777777777777779</v>
      </c>
      <c r="AA61" s="82">
        <f>SUM(AA4:AA59)/(AA60*13)</f>
        <v>0.77060439560439564</v>
      </c>
    </row>
    <row r="63" spans="1:27" x14ac:dyDescent="0.25">
      <c r="I63" s="15">
        <f>SUM(I4:J59)/(56*'355'!I57)</f>
        <v>0.6785714285714286</v>
      </c>
      <c r="K63" s="15">
        <f>SUM(K4:L59)/(56*'355'!K57)</f>
        <v>0.9464285714285714</v>
      </c>
      <c r="M63" s="15">
        <f>SUM(M4:N59)/(56*'355'!M57)</f>
        <v>0.8214285714285714</v>
      </c>
      <c r="O63" s="15">
        <f>SUM(O4:P59)/(56*'355'!O57)</f>
        <v>0.8035714285714286</v>
      </c>
      <c r="Q63" s="15">
        <f>SUM(Q4:R59)/(56*'355'!Q57)</f>
        <v>0.7142857142857143</v>
      </c>
      <c r="S63" s="15">
        <f>SUM(S4:T59)/(56*'355'!S57)</f>
        <v>0.7678571428571429</v>
      </c>
      <c r="U63" s="15">
        <f>SUM(U4:V59)/(56*'355'!U57)</f>
        <v>0.7142857142857143</v>
      </c>
      <c r="W63" s="15">
        <f>SUM(W4:X59)/(56*'355'!W57)</f>
        <v>0.7321428571428571</v>
      </c>
      <c r="Y63" s="15">
        <f>SUM(Y4:Z59)/(56*'355'!Y57)</f>
        <v>0.9107142857142857</v>
      </c>
      <c r="AA63" s="15">
        <f>SUM(AA4:AB59)/(56*'355'!AA57)</f>
        <v>0.77060439560439564</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allowBlank="1" showErrorMessage="1" sqref="A4 E4:G59"/>
    <dataValidation operator="lessThanOrEqual" allowBlank="1" showInputMessage="1" showErrorMessage="1" sqref="H4:H59"/>
    <dataValidation type="list" allowBlank="1" showInputMessage="1" showErrorMessage="1" sqref="W4:X59 O4:R59 I4:J59">
      <formula1>балл2</formula1>
    </dataValidation>
    <dataValidation type="list" allowBlank="1" showInputMessage="1" showErrorMessage="1" sqref="Y4:Z59 S4:V59 K4:N59">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AD58"/>
  <sheetViews>
    <sheetView showGridLines="0" zoomScale="70" zoomScaleNormal="70" workbookViewId="0">
      <selection activeCell="AD5" sqref="AD5:AD18"/>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8" width="15" style="14" customWidth="1"/>
    <col min="9" max="26" width="7.5703125" style="15" customWidth="1"/>
  </cols>
  <sheetData>
    <row r="1" spans="1:30" ht="15" customHeight="1" x14ac:dyDescent="0.25">
      <c r="A1" s="146" t="s">
        <v>0</v>
      </c>
      <c r="B1" s="146" t="s">
        <v>1</v>
      </c>
      <c r="C1" s="146" t="s">
        <v>2</v>
      </c>
      <c r="D1" s="146" t="s">
        <v>3</v>
      </c>
      <c r="E1" s="146" t="s">
        <v>4</v>
      </c>
      <c r="F1" s="146" t="s">
        <v>5</v>
      </c>
      <c r="G1" s="146" t="s">
        <v>6</v>
      </c>
      <c r="H1" s="148" t="s">
        <v>7</v>
      </c>
      <c r="I1" s="184">
        <v>1</v>
      </c>
      <c r="J1" s="184"/>
      <c r="K1" s="177">
        <v>2</v>
      </c>
      <c r="L1" s="177"/>
      <c r="M1" s="184">
        <v>3</v>
      </c>
      <c r="N1" s="184"/>
      <c r="O1" s="177">
        <v>4</v>
      </c>
      <c r="P1" s="177"/>
      <c r="Q1" s="187">
        <v>5</v>
      </c>
      <c r="R1" s="188"/>
      <c r="S1" s="177">
        <v>6</v>
      </c>
      <c r="T1" s="177"/>
      <c r="U1" s="187">
        <v>7</v>
      </c>
      <c r="V1" s="188"/>
      <c r="W1" s="177">
        <v>8</v>
      </c>
      <c r="X1" s="177"/>
      <c r="Y1" s="187">
        <v>9</v>
      </c>
      <c r="Z1" s="188"/>
      <c r="AA1" s="185" t="s">
        <v>8</v>
      </c>
    </row>
    <row r="2" spans="1:30" ht="69" customHeight="1" x14ac:dyDescent="0.25">
      <c r="A2" s="146"/>
      <c r="B2" s="146"/>
      <c r="C2" s="146"/>
      <c r="D2" s="146"/>
      <c r="E2" s="146"/>
      <c r="F2" s="146"/>
      <c r="G2" s="146"/>
      <c r="H2" s="182"/>
      <c r="I2" s="1" t="s">
        <v>9</v>
      </c>
      <c r="J2" s="1" t="s">
        <v>10</v>
      </c>
      <c r="K2" s="2" t="s">
        <v>10</v>
      </c>
      <c r="L2" s="2" t="s">
        <v>11</v>
      </c>
      <c r="M2" s="1" t="s">
        <v>12</v>
      </c>
      <c r="N2" s="1" t="s">
        <v>10</v>
      </c>
      <c r="O2" s="2" t="s">
        <v>9</v>
      </c>
      <c r="P2" s="2" t="s">
        <v>12</v>
      </c>
      <c r="Q2" s="1" t="s">
        <v>13</v>
      </c>
      <c r="R2" s="1" t="s">
        <v>9</v>
      </c>
      <c r="S2" s="2" t="s">
        <v>11</v>
      </c>
      <c r="T2" s="2" t="s">
        <v>10</v>
      </c>
      <c r="U2" s="1" t="s">
        <v>9</v>
      </c>
      <c r="V2" s="3" t="s">
        <v>12</v>
      </c>
      <c r="W2" s="2" t="s">
        <v>14</v>
      </c>
      <c r="X2" s="2" t="s">
        <v>13</v>
      </c>
      <c r="Y2" s="1" t="s">
        <v>9</v>
      </c>
      <c r="Z2" s="3" t="s">
        <v>12</v>
      </c>
      <c r="AA2" s="185"/>
    </row>
    <row r="3" spans="1:30" ht="33.75" customHeight="1" x14ac:dyDescent="0.25">
      <c r="A3" s="146"/>
      <c r="B3" s="146"/>
      <c r="C3" s="146"/>
      <c r="D3" s="146"/>
      <c r="E3" s="146"/>
      <c r="F3" s="146"/>
      <c r="G3" s="146"/>
      <c r="H3" s="183"/>
      <c r="I3" s="178" t="s">
        <v>15</v>
      </c>
      <c r="J3" s="179"/>
      <c r="K3" s="180" t="s">
        <v>16</v>
      </c>
      <c r="L3" s="181"/>
      <c r="M3" s="178" t="s">
        <v>16</v>
      </c>
      <c r="N3" s="179"/>
      <c r="O3" s="180" t="s">
        <v>15</v>
      </c>
      <c r="P3" s="181"/>
      <c r="Q3" s="178" t="s">
        <v>15</v>
      </c>
      <c r="R3" s="179"/>
      <c r="S3" s="180" t="s">
        <v>16</v>
      </c>
      <c r="T3" s="181"/>
      <c r="U3" s="178" t="s">
        <v>16</v>
      </c>
      <c r="V3" s="179"/>
      <c r="W3" s="180" t="s">
        <v>15</v>
      </c>
      <c r="X3" s="181"/>
      <c r="Y3" s="178" t="s">
        <v>16</v>
      </c>
      <c r="Z3" s="179"/>
      <c r="AA3" s="186"/>
    </row>
    <row r="4" spans="1:30" ht="30" customHeight="1" x14ac:dyDescent="0.25">
      <c r="A4" s="4" t="s">
        <v>17</v>
      </c>
      <c r="B4" s="12" t="s">
        <v>28</v>
      </c>
      <c r="C4" s="6">
        <f>VLOOKUP(B4,[4]Списки!$C$1:$E$40,2,FALSE)</f>
        <v>11355</v>
      </c>
      <c r="D4" s="6" t="str">
        <f>VLOOKUP(B4,[4]Списки!$C$1:$E$40,3,FALSE)</f>
        <v>СОШ</v>
      </c>
      <c r="E4" s="7" t="s">
        <v>23</v>
      </c>
      <c r="F4" s="8">
        <v>56</v>
      </c>
      <c r="G4" s="8">
        <v>51</v>
      </c>
      <c r="H4" s="8">
        <f>C4*1000+1</f>
        <v>11355001</v>
      </c>
      <c r="I4" s="9">
        <v>2</v>
      </c>
      <c r="J4" s="9"/>
      <c r="K4" s="10"/>
      <c r="L4" s="10">
        <v>1</v>
      </c>
      <c r="M4" s="9">
        <v>1</v>
      </c>
      <c r="N4" s="9"/>
      <c r="O4" s="10"/>
      <c r="P4" s="10">
        <v>2</v>
      </c>
      <c r="Q4" s="9">
        <v>2</v>
      </c>
      <c r="R4" s="9"/>
      <c r="S4" s="10">
        <v>1</v>
      </c>
      <c r="T4" s="10"/>
      <c r="U4" s="9"/>
      <c r="V4" s="9">
        <v>1</v>
      </c>
      <c r="W4" s="10"/>
      <c r="X4" s="10">
        <v>2</v>
      </c>
      <c r="Y4" s="9"/>
      <c r="Z4" s="9">
        <v>1</v>
      </c>
      <c r="AA4" s="11">
        <f t="shared" ref="AA4:AA54" si="0">IF(COUNTBLANK(I4:Z4)&lt;=9,SUM(I4:Z4),"Не писал")</f>
        <v>13</v>
      </c>
      <c r="AC4" s="83" t="s">
        <v>81</v>
      </c>
      <c r="AD4" s="83" t="s">
        <v>150</v>
      </c>
    </row>
    <row r="5" spans="1:30" ht="30" customHeight="1" x14ac:dyDescent="0.25">
      <c r="A5" s="4" t="str">
        <f>A4</f>
        <v>Московский</v>
      </c>
      <c r="B5" s="12" t="str">
        <f t="shared" ref="B5:G20" si="1">B4</f>
        <v>ГБОУ СОШ №355</v>
      </c>
      <c r="C5" s="6">
        <f t="shared" si="1"/>
        <v>11355</v>
      </c>
      <c r="D5" s="6" t="str">
        <f t="shared" si="1"/>
        <v>СОШ</v>
      </c>
      <c r="E5" s="8" t="str">
        <f t="shared" si="1"/>
        <v>3а</v>
      </c>
      <c r="F5" s="8">
        <f t="shared" si="1"/>
        <v>56</v>
      </c>
      <c r="G5" s="8">
        <f t="shared" si="1"/>
        <v>51</v>
      </c>
      <c r="H5" s="8">
        <f>H4+1</f>
        <v>11355002</v>
      </c>
      <c r="I5" s="9"/>
      <c r="J5" s="9">
        <v>2</v>
      </c>
      <c r="K5" s="10"/>
      <c r="L5" s="10">
        <v>1</v>
      </c>
      <c r="M5" s="9">
        <v>1</v>
      </c>
      <c r="N5" s="9"/>
      <c r="O5" s="10"/>
      <c r="P5" s="10">
        <v>2</v>
      </c>
      <c r="Q5" s="9"/>
      <c r="R5" s="9">
        <v>2</v>
      </c>
      <c r="S5" s="10"/>
      <c r="T5" s="10">
        <v>0</v>
      </c>
      <c r="U5" s="9">
        <v>1</v>
      </c>
      <c r="V5" s="9"/>
      <c r="W5" s="10">
        <v>2</v>
      </c>
      <c r="X5" s="10"/>
      <c r="Y5" s="9">
        <v>1</v>
      </c>
      <c r="Z5" s="9"/>
      <c r="AA5" s="11">
        <f t="shared" si="0"/>
        <v>12</v>
      </c>
      <c r="AC5" s="83">
        <v>0</v>
      </c>
      <c r="AD5" s="83">
        <f>COUNTIF(AA$4:AA$54,AC5)</f>
        <v>0</v>
      </c>
    </row>
    <row r="6" spans="1:30" ht="30" customHeight="1" x14ac:dyDescent="0.25">
      <c r="A6" s="4" t="str">
        <f t="shared" ref="A6:G21" si="2">A5</f>
        <v>Московский</v>
      </c>
      <c r="B6" s="12" t="str">
        <f t="shared" si="1"/>
        <v>ГБОУ СОШ №355</v>
      </c>
      <c r="C6" s="6">
        <f t="shared" si="1"/>
        <v>11355</v>
      </c>
      <c r="D6" s="6" t="str">
        <f t="shared" si="1"/>
        <v>СОШ</v>
      </c>
      <c r="E6" s="8" t="str">
        <f t="shared" si="1"/>
        <v>3а</v>
      </c>
      <c r="F6" s="8">
        <f t="shared" si="1"/>
        <v>56</v>
      </c>
      <c r="G6" s="8">
        <f t="shared" si="1"/>
        <v>51</v>
      </c>
      <c r="H6" s="8">
        <f t="shared" ref="H6:H54" si="3">H5+1</f>
        <v>11355003</v>
      </c>
      <c r="I6" s="9">
        <v>2</v>
      </c>
      <c r="J6" s="9"/>
      <c r="K6" s="10">
        <v>1</v>
      </c>
      <c r="L6" s="10"/>
      <c r="M6" s="9">
        <v>1</v>
      </c>
      <c r="N6" s="9"/>
      <c r="O6" s="10"/>
      <c r="P6" s="10">
        <v>2</v>
      </c>
      <c r="Q6" s="9">
        <v>2</v>
      </c>
      <c r="R6" s="9"/>
      <c r="S6" s="10">
        <v>1</v>
      </c>
      <c r="T6" s="10"/>
      <c r="U6" s="9"/>
      <c r="V6" s="9">
        <v>1</v>
      </c>
      <c r="W6" s="10"/>
      <c r="X6" s="10">
        <v>2</v>
      </c>
      <c r="Y6" s="9"/>
      <c r="Z6" s="9">
        <v>1</v>
      </c>
      <c r="AA6" s="11">
        <f t="shared" si="0"/>
        <v>13</v>
      </c>
      <c r="AC6" s="83">
        <v>1</v>
      </c>
      <c r="AD6" s="83">
        <f t="shared" ref="AD6:AD18" si="4">COUNTIF(AA$4:AA$54,AC6)</f>
        <v>0</v>
      </c>
    </row>
    <row r="7" spans="1:30" ht="30" customHeight="1" x14ac:dyDescent="0.25">
      <c r="A7" s="4" t="str">
        <f t="shared" si="2"/>
        <v>Московский</v>
      </c>
      <c r="B7" s="12" t="str">
        <f t="shared" si="1"/>
        <v>ГБОУ СОШ №355</v>
      </c>
      <c r="C7" s="6">
        <f t="shared" si="1"/>
        <v>11355</v>
      </c>
      <c r="D7" s="6" t="str">
        <f t="shared" si="1"/>
        <v>СОШ</v>
      </c>
      <c r="E7" s="8" t="str">
        <f t="shared" si="1"/>
        <v>3а</v>
      </c>
      <c r="F7" s="8">
        <f t="shared" si="1"/>
        <v>56</v>
      </c>
      <c r="G7" s="8">
        <f t="shared" si="1"/>
        <v>51</v>
      </c>
      <c r="H7" s="8">
        <f t="shared" si="3"/>
        <v>11355004</v>
      </c>
      <c r="I7" s="9"/>
      <c r="J7" s="9">
        <v>2</v>
      </c>
      <c r="K7" s="10"/>
      <c r="L7" s="10">
        <v>1</v>
      </c>
      <c r="M7" s="9"/>
      <c r="N7" s="9">
        <v>1</v>
      </c>
      <c r="O7" s="10">
        <v>2</v>
      </c>
      <c r="P7" s="10"/>
      <c r="Q7" s="9"/>
      <c r="R7" s="9">
        <v>2</v>
      </c>
      <c r="S7" s="10">
        <v>1</v>
      </c>
      <c r="T7" s="10"/>
      <c r="U7" s="9">
        <v>1</v>
      </c>
      <c r="V7" s="9"/>
      <c r="W7" s="10">
        <v>2</v>
      </c>
      <c r="X7" s="10"/>
      <c r="Y7" s="9">
        <v>1</v>
      </c>
      <c r="Z7" s="9"/>
      <c r="AA7" s="11">
        <f t="shared" si="0"/>
        <v>13</v>
      </c>
      <c r="AC7" s="83">
        <v>2</v>
      </c>
      <c r="AD7" s="83">
        <f t="shared" si="4"/>
        <v>0</v>
      </c>
    </row>
    <row r="8" spans="1:30" ht="30" customHeight="1" x14ac:dyDescent="0.25">
      <c r="A8" s="4" t="str">
        <f t="shared" si="2"/>
        <v>Московский</v>
      </c>
      <c r="B8" s="12" t="str">
        <f t="shared" si="1"/>
        <v>ГБОУ СОШ №355</v>
      </c>
      <c r="C8" s="6">
        <f t="shared" si="1"/>
        <v>11355</v>
      </c>
      <c r="D8" s="6" t="str">
        <f t="shared" si="1"/>
        <v>СОШ</v>
      </c>
      <c r="E8" s="8" t="str">
        <f t="shared" si="1"/>
        <v>3а</v>
      </c>
      <c r="F8" s="8">
        <f t="shared" si="1"/>
        <v>56</v>
      </c>
      <c r="G8" s="8">
        <f t="shared" si="1"/>
        <v>51</v>
      </c>
      <c r="H8" s="8">
        <f t="shared" si="3"/>
        <v>11355005</v>
      </c>
      <c r="I8" s="9">
        <v>2</v>
      </c>
      <c r="J8" s="9"/>
      <c r="K8" s="10">
        <v>1</v>
      </c>
      <c r="L8" s="10"/>
      <c r="M8" s="9"/>
      <c r="N8" s="9">
        <v>1</v>
      </c>
      <c r="O8" s="10"/>
      <c r="P8" s="10">
        <v>2</v>
      </c>
      <c r="Q8" s="9">
        <v>2</v>
      </c>
      <c r="R8" s="9"/>
      <c r="S8" s="10"/>
      <c r="T8" s="10">
        <v>1</v>
      </c>
      <c r="U8" s="9">
        <v>1</v>
      </c>
      <c r="V8" s="9"/>
      <c r="W8" s="10"/>
      <c r="X8" s="10">
        <v>2</v>
      </c>
      <c r="Y8" s="9"/>
      <c r="Z8" s="9">
        <v>1</v>
      </c>
      <c r="AA8" s="11">
        <f t="shared" si="0"/>
        <v>13</v>
      </c>
      <c r="AC8" s="83">
        <v>3</v>
      </c>
      <c r="AD8" s="83">
        <f t="shared" si="4"/>
        <v>0</v>
      </c>
    </row>
    <row r="9" spans="1:30" ht="30" customHeight="1" x14ac:dyDescent="0.25">
      <c r="A9" s="4" t="str">
        <f t="shared" si="2"/>
        <v>Московский</v>
      </c>
      <c r="B9" s="12" t="str">
        <f t="shared" si="1"/>
        <v>ГБОУ СОШ №355</v>
      </c>
      <c r="C9" s="6">
        <f t="shared" si="1"/>
        <v>11355</v>
      </c>
      <c r="D9" s="6" t="str">
        <f t="shared" si="1"/>
        <v>СОШ</v>
      </c>
      <c r="E9" s="8" t="str">
        <f t="shared" si="1"/>
        <v>3а</v>
      </c>
      <c r="F9" s="8">
        <f t="shared" si="1"/>
        <v>56</v>
      </c>
      <c r="G9" s="8">
        <f t="shared" si="1"/>
        <v>51</v>
      </c>
      <c r="H9" s="8">
        <f t="shared" si="3"/>
        <v>11355006</v>
      </c>
      <c r="I9" s="9"/>
      <c r="J9" s="9">
        <v>2</v>
      </c>
      <c r="K9" s="10">
        <v>1</v>
      </c>
      <c r="L9" s="10"/>
      <c r="M9" s="9">
        <v>1</v>
      </c>
      <c r="N9" s="9"/>
      <c r="O9" s="10"/>
      <c r="P9" s="10">
        <v>2</v>
      </c>
      <c r="Q9" s="9"/>
      <c r="R9" s="9">
        <v>2</v>
      </c>
      <c r="S9" s="10">
        <v>0</v>
      </c>
      <c r="T9" s="10"/>
      <c r="U9" s="9"/>
      <c r="V9" s="9">
        <v>1</v>
      </c>
      <c r="W9" s="10"/>
      <c r="X9" s="10">
        <v>2</v>
      </c>
      <c r="Y9" s="9">
        <v>1</v>
      </c>
      <c r="Z9" s="9"/>
      <c r="AA9" s="11">
        <f t="shared" si="0"/>
        <v>12</v>
      </c>
      <c r="AC9" s="83">
        <v>4</v>
      </c>
      <c r="AD9" s="83">
        <f t="shared" si="4"/>
        <v>0</v>
      </c>
    </row>
    <row r="10" spans="1:30" ht="30" customHeight="1" x14ac:dyDescent="0.25">
      <c r="A10" s="4" t="str">
        <f t="shared" si="2"/>
        <v>Московский</v>
      </c>
      <c r="B10" s="12" t="str">
        <f t="shared" si="1"/>
        <v>ГБОУ СОШ №355</v>
      </c>
      <c r="C10" s="6">
        <f t="shared" si="1"/>
        <v>11355</v>
      </c>
      <c r="D10" s="6" t="str">
        <f t="shared" si="1"/>
        <v>СОШ</v>
      </c>
      <c r="E10" s="8" t="str">
        <f t="shared" si="1"/>
        <v>3а</v>
      </c>
      <c r="F10" s="8">
        <f t="shared" si="1"/>
        <v>56</v>
      </c>
      <c r="G10" s="8">
        <f t="shared" si="1"/>
        <v>51</v>
      </c>
      <c r="H10" s="8">
        <f t="shared" si="3"/>
        <v>11355007</v>
      </c>
      <c r="I10" s="9">
        <v>2</v>
      </c>
      <c r="J10" s="9"/>
      <c r="K10" s="10"/>
      <c r="L10" s="10">
        <v>1</v>
      </c>
      <c r="M10" s="9"/>
      <c r="N10" s="9">
        <v>1</v>
      </c>
      <c r="O10" s="10"/>
      <c r="P10" s="10">
        <v>2</v>
      </c>
      <c r="Q10" s="9">
        <v>2</v>
      </c>
      <c r="R10" s="9"/>
      <c r="S10" s="10">
        <v>1</v>
      </c>
      <c r="T10" s="10"/>
      <c r="U10" s="9">
        <v>1</v>
      </c>
      <c r="V10" s="9"/>
      <c r="W10" s="10">
        <v>2</v>
      </c>
      <c r="X10" s="10"/>
      <c r="Y10" s="9"/>
      <c r="Z10" s="9">
        <v>1</v>
      </c>
      <c r="AA10" s="11">
        <f t="shared" si="0"/>
        <v>13</v>
      </c>
      <c r="AC10" s="83">
        <v>5</v>
      </c>
      <c r="AD10" s="83">
        <f t="shared" si="4"/>
        <v>1</v>
      </c>
    </row>
    <row r="11" spans="1:30" ht="30" customHeight="1" x14ac:dyDescent="0.25">
      <c r="A11" s="4" t="str">
        <f t="shared" si="2"/>
        <v>Московский</v>
      </c>
      <c r="B11" s="12" t="str">
        <f t="shared" si="1"/>
        <v>ГБОУ СОШ №355</v>
      </c>
      <c r="C11" s="6">
        <f t="shared" si="1"/>
        <v>11355</v>
      </c>
      <c r="D11" s="6" t="str">
        <f t="shared" si="1"/>
        <v>СОШ</v>
      </c>
      <c r="E11" s="8" t="str">
        <f t="shared" si="1"/>
        <v>3а</v>
      </c>
      <c r="F11" s="8">
        <f t="shared" si="1"/>
        <v>56</v>
      </c>
      <c r="G11" s="8">
        <f t="shared" si="1"/>
        <v>51</v>
      </c>
      <c r="H11" s="8">
        <f t="shared" si="3"/>
        <v>11355008</v>
      </c>
      <c r="I11" s="9"/>
      <c r="J11" s="9">
        <v>2</v>
      </c>
      <c r="K11" s="10">
        <v>1</v>
      </c>
      <c r="L11" s="10"/>
      <c r="M11" s="9">
        <v>1</v>
      </c>
      <c r="N11" s="9"/>
      <c r="O11" s="10"/>
      <c r="P11" s="10">
        <v>2</v>
      </c>
      <c r="Q11" s="9">
        <v>2</v>
      </c>
      <c r="R11" s="9"/>
      <c r="S11" s="10">
        <v>1</v>
      </c>
      <c r="T11" s="10"/>
      <c r="U11" s="9"/>
      <c r="V11" s="9">
        <v>1</v>
      </c>
      <c r="W11" s="10"/>
      <c r="X11" s="10">
        <v>2</v>
      </c>
      <c r="Y11" s="9">
        <v>1</v>
      </c>
      <c r="Z11" s="9"/>
      <c r="AA11" s="11">
        <f t="shared" si="0"/>
        <v>13</v>
      </c>
      <c r="AC11" s="83">
        <v>6</v>
      </c>
      <c r="AD11" s="83">
        <f t="shared" si="4"/>
        <v>3</v>
      </c>
    </row>
    <row r="12" spans="1:30" ht="30" customHeight="1" x14ac:dyDescent="0.25">
      <c r="A12" s="4" t="str">
        <f t="shared" si="2"/>
        <v>Московский</v>
      </c>
      <c r="B12" s="12" t="str">
        <f t="shared" si="1"/>
        <v>ГБОУ СОШ №355</v>
      </c>
      <c r="C12" s="6">
        <f t="shared" si="1"/>
        <v>11355</v>
      </c>
      <c r="D12" s="6" t="str">
        <f t="shared" si="1"/>
        <v>СОШ</v>
      </c>
      <c r="E12" s="8" t="str">
        <f t="shared" si="1"/>
        <v>3а</v>
      </c>
      <c r="F12" s="8">
        <f t="shared" si="1"/>
        <v>56</v>
      </c>
      <c r="G12" s="8">
        <f t="shared" si="1"/>
        <v>51</v>
      </c>
      <c r="H12" s="8">
        <f t="shared" si="3"/>
        <v>11355009</v>
      </c>
      <c r="I12" s="9">
        <v>2</v>
      </c>
      <c r="J12" s="9"/>
      <c r="K12" s="10"/>
      <c r="L12" s="10">
        <v>1</v>
      </c>
      <c r="M12" s="9"/>
      <c r="N12" s="9">
        <v>1</v>
      </c>
      <c r="O12" s="10">
        <v>2</v>
      </c>
      <c r="P12" s="10"/>
      <c r="Q12" s="9"/>
      <c r="R12" s="9">
        <v>2</v>
      </c>
      <c r="S12" s="10">
        <v>1</v>
      </c>
      <c r="T12" s="10"/>
      <c r="U12" s="9">
        <v>1</v>
      </c>
      <c r="V12" s="9"/>
      <c r="W12" s="10">
        <v>2</v>
      </c>
      <c r="X12" s="10"/>
      <c r="Y12" s="9"/>
      <c r="Z12" s="9">
        <v>1</v>
      </c>
      <c r="AA12" s="11">
        <f t="shared" si="0"/>
        <v>13</v>
      </c>
      <c r="AC12" s="83">
        <v>7</v>
      </c>
      <c r="AD12" s="83">
        <f t="shared" si="4"/>
        <v>4</v>
      </c>
    </row>
    <row r="13" spans="1:30" ht="30" customHeight="1" x14ac:dyDescent="0.25">
      <c r="A13" s="4" t="str">
        <f t="shared" si="2"/>
        <v>Московский</v>
      </c>
      <c r="B13" s="12" t="str">
        <f t="shared" si="1"/>
        <v>ГБОУ СОШ №355</v>
      </c>
      <c r="C13" s="6">
        <f t="shared" si="1"/>
        <v>11355</v>
      </c>
      <c r="D13" s="6" t="str">
        <f t="shared" si="1"/>
        <v>СОШ</v>
      </c>
      <c r="E13" s="8" t="str">
        <f t="shared" si="1"/>
        <v>3а</v>
      </c>
      <c r="F13" s="8">
        <f t="shared" si="1"/>
        <v>56</v>
      </c>
      <c r="G13" s="8">
        <f t="shared" si="1"/>
        <v>51</v>
      </c>
      <c r="H13" s="8">
        <f t="shared" si="3"/>
        <v>11355010</v>
      </c>
      <c r="I13" s="9"/>
      <c r="J13" s="9">
        <v>2</v>
      </c>
      <c r="K13" s="10">
        <v>0</v>
      </c>
      <c r="L13" s="10"/>
      <c r="M13" s="9">
        <v>1</v>
      </c>
      <c r="N13" s="9"/>
      <c r="O13" s="10"/>
      <c r="P13" s="10">
        <v>2</v>
      </c>
      <c r="Q13" s="9">
        <v>0</v>
      </c>
      <c r="R13" s="9"/>
      <c r="S13" s="10"/>
      <c r="T13" s="10">
        <v>0</v>
      </c>
      <c r="U13" s="9"/>
      <c r="V13" s="9">
        <v>1</v>
      </c>
      <c r="W13" s="10"/>
      <c r="X13" s="10">
        <v>0</v>
      </c>
      <c r="Y13" s="9">
        <v>1</v>
      </c>
      <c r="Z13" s="9"/>
      <c r="AA13" s="11">
        <f t="shared" si="0"/>
        <v>7</v>
      </c>
      <c r="AC13" s="83">
        <v>8</v>
      </c>
      <c r="AD13" s="83">
        <f t="shared" si="4"/>
        <v>1</v>
      </c>
    </row>
    <row r="14" spans="1:30" ht="30" customHeight="1" x14ac:dyDescent="0.25">
      <c r="A14" s="4" t="str">
        <f t="shared" si="2"/>
        <v>Московский</v>
      </c>
      <c r="B14" s="12" t="str">
        <f t="shared" si="1"/>
        <v>ГБОУ СОШ №355</v>
      </c>
      <c r="C14" s="6">
        <f t="shared" si="1"/>
        <v>11355</v>
      </c>
      <c r="D14" s="6" t="str">
        <f t="shared" si="1"/>
        <v>СОШ</v>
      </c>
      <c r="E14" s="8" t="str">
        <f t="shared" si="1"/>
        <v>3а</v>
      </c>
      <c r="F14" s="8">
        <f t="shared" si="1"/>
        <v>56</v>
      </c>
      <c r="G14" s="8">
        <f t="shared" si="1"/>
        <v>51</v>
      </c>
      <c r="H14" s="8">
        <f t="shared" si="3"/>
        <v>11355011</v>
      </c>
      <c r="I14" s="9">
        <v>2</v>
      </c>
      <c r="J14" s="9"/>
      <c r="K14" s="10">
        <v>1</v>
      </c>
      <c r="L14" s="10"/>
      <c r="M14" s="9"/>
      <c r="N14" s="9">
        <v>1</v>
      </c>
      <c r="O14" s="10">
        <v>2</v>
      </c>
      <c r="P14" s="10"/>
      <c r="Q14" s="9"/>
      <c r="R14" s="9">
        <v>2</v>
      </c>
      <c r="S14" s="10"/>
      <c r="T14" s="10">
        <v>0</v>
      </c>
      <c r="U14" s="9">
        <v>1</v>
      </c>
      <c r="V14" s="9"/>
      <c r="W14" s="10"/>
      <c r="X14" s="10">
        <v>2</v>
      </c>
      <c r="Y14" s="9"/>
      <c r="Z14" s="9">
        <v>1</v>
      </c>
      <c r="AA14" s="11">
        <f t="shared" si="0"/>
        <v>12</v>
      </c>
      <c r="AC14" s="83">
        <v>9</v>
      </c>
      <c r="AD14" s="83">
        <f t="shared" si="4"/>
        <v>5</v>
      </c>
    </row>
    <row r="15" spans="1:30" ht="30" customHeight="1" x14ac:dyDescent="0.25">
      <c r="A15" s="4" t="str">
        <f t="shared" si="2"/>
        <v>Московский</v>
      </c>
      <c r="B15" s="12" t="str">
        <f t="shared" si="1"/>
        <v>ГБОУ СОШ №355</v>
      </c>
      <c r="C15" s="6">
        <f t="shared" si="1"/>
        <v>11355</v>
      </c>
      <c r="D15" s="6" t="str">
        <f t="shared" si="1"/>
        <v>СОШ</v>
      </c>
      <c r="E15" s="8" t="str">
        <f t="shared" si="1"/>
        <v>3а</v>
      </c>
      <c r="F15" s="8">
        <f t="shared" si="1"/>
        <v>56</v>
      </c>
      <c r="G15" s="8">
        <f t="shared" si="1"/>
        <v>51</v>
      </c>
      <c r="H15" s="8">
        <f t="shared" si="3"/>
        <v>11355012</v>
      </c>
      <c r="I15" s="9"/>
      <c r="J15" s="9">
        <v>2</v>
      </c>
      <c r="K15" s="10">
        <v>1</v>
      </c>
      <c r="L15" s="10"/>
      <c r="M15" s="9"/>
      <c r="N15" s="9">
        <v>1</v>
      </c>
      <c r="O15" s="10"/>
      <c r="P15" s="10">
        <v>2</v>
      </c>
      <c r="Q15" s="9"/>
      <c r="R15" s="9">
        <v>2</v>
      </c>
      <c r="S15" s="10">
        <v>1</v>
      </c>
      <c r="T15" s="10"/>
      <c r="U15" s="9">
        <v>1</v>
      </c>
      <c r="V15" s="9"/>
      <c r="W15" s="10">
        <v>2</v>
      </c>
      <c r="X15" s="10"/>
      <c r="Y15" s="9">
        <v>1</v>
      </c>
      <c r="Z15" s="9"/>
      <c r="AA15" s="11">
        <f t="shared" si="0"/>
        <v>13</v>
      </c>
      <c r="AC15" s="83">
        <v>10</v>
      </c>
      <c r="AD15" s="83">
        <f t="shared" si="4"/>
        <v>5</v>
      </c>
    </row>
    <row r="16" spans="1:30" ht="30" customHeight="1" x14ac:dyDescent="0.25">
      <c r="A16" s="4" t="str">
        <f t="shared" si="2"/>
        <v>Московский</v>
      </c>
      <c r="B16" s="12" t="str">
        <f t="shared" si="1"/>
        <v>ГБОУ СОШ №355</v>
      </c>
      <c r="C16" s="6">
        <f t="shared" si="1"/>
        <v>11355</v>
      </c>
      <c r="D16" s="6" t="str">
        <f t="shared" si="1"/>
        <v>СОШ</v>
      </c>
      <c r="E16" s="8" t="str">
        <f t="shared" si="1"/>
        <v>3а</v>
      </c>
      <c r="F16" s="8">
        <f t="shared" si="1"/>
        <v>56</v>
      </c>
      <c r="G16" s="8">
        <f t="shared" si="1"/>
        <v>51</v>
      </c>
      <c r="H16" s="8">
        <f t="shared" si="3"/>
        <v>11355013</v>
      </c>
      <c r="I16" s="9">
        <v>0</v>
      </c>
      <c r="J16" s="9"/>
      <c r="K16" s="10"/>
      <c r="L16" s="10">
        <v>1</v>
      </c>
      <c r="M16" s="9">
        <v>1</v>
      </c>
      <c r="N16" s="9"/>
      <c r="O16" s="10">
        <v>2</v>
      </c>
      <c r="P16" s="10"/>
      <c r="Q16" s="9">
        <v>2</v>
      </c>
      <c r="R16" s="9"/>
      <c r="S16" s="10">
        <v>1</v>
      </c>
      <c r="T16" s="10"/>
      <c r="U16" s="9">
        <v>1</v>
      </c>
      <c r="V16" s="9"/>
      <c r="W16" s="10"/>
      <c r="X16" s="10">
        <v>2</v>
      </c>
      <c r="Y16" s="9"/>
      <c r="Z16" s="9">
        <v>1</v>
      </c>
      <c r="AA16" s="11">
        <f t="shared" si="0"/>
        <v>11</v>
      </c>
      <c r="AC16" s="83">
        <v>11</v>
      </c>
      <c r="AD16" s="83">
        <f t="shared" si="4"/>
        <v>4</v>
      </c>
    </row>
    <row r="17" spans="1:30" ht="30" customHeight="1" x14ac:dyDescent="0.25">
      <c r="A17" s="4" t="str">
        <f t="shared" si="2"/>
        <v>Московский</v>
      </c>
      <c r="B17" s="12" t="str">
        <f t="shared" si="1"/>
        <v>ГБОУ СОШ №355</v>
      </c>
      <c r="C17" s="6">
        <f t="shared" si="1"/>
        <v>11355</v>
      </c>
      <c r="D17" s="6" t="str">
        <f t="shared" si="1"/>
        <v>СОШ</v>
      </c>
      <c r="E17" s="8" t="str">
        <f t="shared" si="1"/>
        <v>3а</v>
      </c>
      <c r="F17" s="8">
        <f t="shared" si="1"/>
        <v>56</v>
      </c>
      <c r="G17" s="8">
        <f t="shared" si="1"/>
        <v>51</v>
      </c>
      <c r="H17" s="8">
        <f t="shared" si="3"/>
        <v>11355014</v>
      </c>
      <c r="I17" s="9"/>
      <c r="J17" s="9">
        <v>2</v>
      </c>
      <c r="K17" s="10">
        <v>1</v>
      </c>
      <c r="L17" s="10"/>
      <c r="M17" s="9"/>
      <c r="N17" s="9">
        <v>1</v>
      </c>
      <c r="O17" s="10"/>
      <c r="P17" s="10">
        <v>2</v>
      </c>
      <c r="Q17" s="9"/>
      <c r="R17" s="9">
        <v>2</v>
      </c>
      <c r="S17" s="10">
        <v>1</v>
      </c>
      <c r="T17" s="10"/>
      <c r="U17" s="9"/>
      <c r="V17" s="9">
        <v>1</v>
      </c>
      <c r="W17" s="10"/>
      <c r="X17" s="10">
        <v>2</v>
      </c>
      <c r="Y17" s="9">
        <v>1</v>
      </c>
      <c r="Z17" s="9"/>
      <c r="AA17" s="11">
        <f t="shared" si="0"/>
        <v>13</v>
      </c>
      <c r="AC17" s="83">
        <v>12</v>
      </c>
      <c r="AD17" s="83">
        <f t="shared" si="4"/>
        <v>10</v>
      </c>
    </row>
    <row r="18" spans="1:30" ht="30" customHeight="1" x14ac:dyDescent="0.25">
      <c r="A18" s="4" t="str">
        <f t="shared" si="2"/>
        <v>Московский</v>
      </c>
      <c r="B18" s="12" t="str">
        <f t="shared" si="1"/>
        <v>ГБОУ СОШ №355</v>
      </c>
      <c r="C18" s="6">
        <f t="shared" si="1"/>
        <v>11355</v>
      </c>
      <c r="D18" s="6" t="str">
        <f t="shared" si="1"/>
        <v>СОШ</v>
      </c>
      <c r="E18" s="8" t="str">
        <f t="shared" si="1"/>
        <v>3а</v>
      </c>
      <c r="F18" s="8">
        <f t="shared" si="1"/>
        <v>56</v>
      </c>
      <c r="G18" s="8">
        <f t="shared" si="1"/>
        <v>51</v>
      </c>
      <c r="H18" s="8">
        <f t="shared" si="3"/>
        <v>11355015</v>
      </c>
      <c r="I18" s="9">
        <v>2</v>
      </c>
      <c r="J18" s="9"/>
      <c r="K18" s="10"/>
      <c r="L18" s="10">
        <v>1</v>
      </c>
      <c r="M18" s="9">
        <v>1</v>
      </c>
      <c r="N18" s="9"/>
      <c r="O18" s="10"/>
      <c r="P18" s="10">
        <v>2</v>
      </c>
      <c r="Q18" s="9"/>
      <c r="R18" s="9">
        <v>2</v>
      </c>
      <c r="S18" s="10">
        <v>1</v>
      </c>
      <c r="T18" s="10"/>
      <c r="U18" s="9"/>
      <c r="V18" s="9">
        <v>1</v>
      </c>
      <c r="W18" s="10"/>
      <c r="X18" s="10">
        <v>2</v>
      </c>
      <c r="Y18" s="9"/>
      <c r="Z18" s="9">
        <v>1</v>
      </c>
      <c r="AA18" s="11">
        <f t="shared" si="0"/>
        <v>13</v>
      </c>
      <c r="AC18" s="83">
        <v>13</v>
      </c>
      <c r="AD18" s="83">
        <f t="shared" si="4"/>
        <v>18</v>
      </c>
    </row>
    <row r="19" spans="1:30" ht="30" customHeight="1" x14ac:dyDescent="0.25">
      <c r="A19" s="4" t="str">
        <f t="shared" si="2"/>
        <v>Московский</v>
      </c>
      <c r="B19" s="12" t="str">
        <f t="shared" si="1"/>
        <v>ГБОУ СОШ №355</v>
      </c>
      <c r="C19" s="6">
        <f t="shared" si="1"/>
        <v>11355</v>
      </c>
      <c r="D19" s="6" t="str">
        <f t="shared" si="1"/>
        <v>СОШ</v>
      </c>
      <c r="E19" s="8" t="str">
        <f t="shared" si="1"/>
        <v>3а</v>
      </c>
      <c r="F19" s="8">
        <f t="shared" si="1"/>
        <v>56</v>
      </c>
      <c r="G19" s="8">
        <f t="shared" si="1"/>
        <v>51</v>
      </c>
      <c r="H19" s="8">
        <f t="shared" si="3"/>
        <v>11355016</v>
      </c>
      <c r="I19" s="9">
        <v>2</v>
      </c>
      <c r="J19" s="9"/>
      <c r="K19" s="10">
        <v>1</v>
      </c>
      <c r="L19" s="10"/>
      <c r="M19" s="9"/>
      <c r="N19" s="9">
        <v>1</v>
      </c>
      <c r="O19" s="10">
        <v>2</v>
      </c>
      <c r="P19" s="10"/>
      <c r="Q19" s="9"/>
      <c r="R19" s="9">
        <v>2</v>
      </c>
      <c r="S19" s="10"/>
      <c r="T19" s="10">
        <v>1</v>
      </c>
      <c r="U19" s="9">
        <v>1</v>
      </c>
      <c r="V19" s="9"/>
      <c r="W19" s="10">
        <v>2</v>
      </c>
      <c r="X19" s="10"/>
      <c r="Y19" s="9"/>
      <c r="Z19" s="9">
        <v>1</v>
      </c>
      <c r="AA19" s="11">
        <f t="shared" si="0"/>
        <v>13</v>
      </c>
      <c r="AC19" s="83"/>
      <c r="AD19" s="83">
        <f>SUM(AD6:AD18)</f>
        <v>51</v>
      </c>
    </row>
    <row r="20" spans="1:30" ht="30" customHeight="1" x14ac:dyDescent="0.25">
      <c r="A20" s="4" t="str">
        <f t="shared" si="2"/>
        <v>Московский</v>
      </c>
      <c r="B20" s="12" t="str">
        <f t="shared" si="1"/>
        <v>ГБОУ СОШ №355</v>
      </c>
      <c r="C20" s="6">
        <f t="shared" si="1"/>
        <v>11355</v>
      </c>
      <c r="D20" s="6" t="str">
        <f t="shared" si="1"/>
        <v>СОШ</v>
      </c>
      <c r="E20" s="8" t="str">
        <f t="shared" si="1"/>
        <v>3а</v>
      </c>
      <c r="F20" s="8">
        <f t="shared" si="1"/>
        <v>56</v>
      </c>
      <c r="G20" s="8">
        <f t="shared" si="1"/>
        <v>51</v>
      </c>
      <c r="H20" s="8">
        <f t="shared" si="3"/>
        <v>11355017</v>
      </c>
      <c r="I20" s="9"/>
      <c r="J20" s="9">
        <v>2</v>
      </c>
      <c r="K20" s="10"/>
      <c r="L20" s="10">
        <v>1</v>
      </c>
      <c r="M20" s="9">
        <v>1</v>
      </c>
      <c r="N20" s="9"/>
      <c r="O20" s="10"/>
      <c r="P20" s="10">
        <v>2</v>
      </c>
      <c r="Q20" s="9">
        <v>2</v>
      </c>
      <c r="R20" s="9"/>
      <c r="S20" s="10">
        <v>1</v>
      </c>
      <c r="T20" s="10"/>
      <c r="U20" s="9"/>
      <c r="V20" s="9">
        <v>1</v>
      </c>
      <c r="W20" s="10"/>
      <c r="X20" s="10">
        <v>2</v>
      </c>
      <c r="Y20" s="9"/>
      <c r="Z20" s="9">
        <v>1</v>
      </c>
      <c r="AA20" s="11">
        <f t="shared" si="0"/>
        <v>13</v>
      </c>
    </row>
    <row r="21" spans="1:30" ht="30" customHeight="1" x14ac:dyDescent="0.25">
      <c r="A21" s="4" t="str">
        <f t="shared" si="2"/>
        <v>Московский</v>
      </c>
      <c r="B21" s="12" t="str">
        <f t="shared" si="2"/>
        <v>ГБОУ СОШ №355</v>
      </c>
      <c r="C21" s="6">
        <f t="shared" si="2"/>
        <v>11355</v>
      </c>
      <c r="D21" s="6" t="str">
        <f t="shared" si="2"/>
        <v>СОШ</v>
      </c>
      <c r="E21" s="8" t="str">
        <f t="shared" si="2"/>
        <v>3а</v>
      </c>
      <c r="F21" s="8">
        <f t="shared" si="2"/>
        <v>56</v>
      </c>
      <c r="G21" s="8">
        <f t="shared" si="2"/>
        <v>51</v>
      </c>
      <c r="H21" s="8">
        <f t="shared" si="3"/>
        <v>11355018</v>
      </c>
      <c r="I21" s="9">
        <v>2</v>
      </c>
      <c r="J21" s="9"/>
      <c r="K21" s="10">
        <v>1</v>
      </c>
      <c r="L21" s="10"/>
      <c r="M21" s="9">
        <v>1</v>
      </c>
      <c r="N21" s="9"/>
      <c r="O21" s="10">
        <v>2</v>
      </c>
      <c r="P21" s="10"/>
      <c r="Q21" s="9">
        <v>1</v>
      </c>
      <c r="R21" s="9"/>
      <c r="S21" s="10">
        <v>1</v>
      </c>
      <c r="T21" s="10"/>
      <c r="U21" s="9">
        <v>1</v>
      </c>
      <c r="V21" s="9"/>
      <c r="W21" s="10">
        <v>2</v>
      </c>
      <c r="X21" s="10"/>
      <c r="Y21" s="9">
        <v>1</v>
      </c>
      <c r="Z21" s="9"/>
      <c r="AA21" s="11">
        <f t="shared" si="0"/>
        <v>12</v>
      </c>
    </row>
    <row r="22" spans="1:30" ht="30" customHeight="1" x14ac:dyDescent="0.25">
      <c r="A22" s="4" t="str">
        <f t="shared" ref="A22:G37" si="5">A21</f>
        <v>Московский</v>
      </c>
      <c r="B22" s="12" t="str">
        <f t="shared" si="5"/>
        <v>ГБОУ СОШ №355</v>
      </c>
      <c r="C22" s="6">
        <f t="shared" si="5"/>
        <v>11355</v>
      </c>
      <c r="D22" s="6" t="str">
        <f t="shared" si="5"/>
        <v>СОШ</v>
      </c>
      <c r="E22" s="8" t="str">
        <f t="shared" si="5"/>
        <v>3а</v>
      </c>
      <c r="F22" s="8">
        <f t="shared" si="5"/>
        <v>56</v>
      </c>
      <c r="G22" s="8">
        <f t="shared" si="5"/>
        <v>51</v>
      </c>
      <c r="H22" s="8">
        <f t="shared" si="3"/>
        <v>11355019</v>
      </c>
      <c r="I22" s="9"/>
      <c r="J22" s="9">
        <v>2</v>
      </c>
      <c r="K22" s="10"/>
      <c r="L22" s="10">
        <v>1</v>
      </c>
      <c r="M22" s="9"/>
      <c r="N22" s="9">
        <v>1</v>
      </c>
      <c r="O22" s="10"/>
      <c r="P22" s="10">
        <v>2</v>
      </c>
      <c r="Q22" s="9"/>
      <c r="R22" s="9">
        <v>2</v>
      </c>
      <c r="S22" s="10"/>
      <c r="T22" s="10">
        <v>0</v>
      </c>
      <c r="U22" s="9"/>
      <c r="V22" s="9">
        <v>1</v>
      </c>
      <c r="W22" s="10">
        <v>2</v>
      </c>
      <c r="X22" s="10"/>
      <c r="Y22" s="9"/>
      <c r="Z22" s="9">
        <v>1</v>
      </c>
      <c r="AA22" s="11">
        <f t="shared" si="0"/>
        <v>12</v>
      </c>
    </row>
    <row r="23" spans="1:30" ht="30" customHeight="1" x14ac:dyDescent="0.25">
      <c r="A23" s="4" t="str">
        <f t="shared" si="5"/>
        <v>Московский</v>
      </c>
      <c r="B23" s="12" t="str">
        <f t="shared" si="5"/>
        <v>ГБОУ СОШ №355</v>
      </c>
      <c r="C23" s="6">
        <f t="shared" si="5"/>
        <v>11355</v>
      </c>
      <c r="D23" s="6" t="str">
        <f t="shared" si="5"/>
        <v>СОШ</v>
      </c>
      <c r="E23" s="8" t="str">
        <f t="shared" si="5"/>
        <v>3а</v>
      </c>
      <c r="F23" s="8">
        <f t="shared" si="5"/>
        <v>56</v>
      </c>
      <c r="G23" s="8">
        <f t="shared" si="5"/>
        <v>51</v>
      </c>
      <c r="H23" s="8">
        <f t="shared" si="3"/>
        <v>11355020</v>
      </c>
      <c r="I23" s="9">
        <v>2</v>
      </c>
      <c r="J23" s="9"/>
      <c r="K23" s="10">
        <v>1</v>
      </c>
      <c r="L23" s="10"/>
      <c r="M23" s="9">
        <v>1</v>
      </c>
      <c r="N23" s="9"/>
      <c r="O23" s="10">
        <v>2</v>
      </c>
      <c r="P23" s="10"/>
      <c r="Q23" s="9">
        <v>2</v>
      </c>
      <c r="R23" s="9"/>
      <c r="S23" s="10">
        <v>1</v>
      </c>
      <c r="T23" s="10"/>
      <c r="U23" s="9">
        <v>1</v>
      </c>
      <c r="V23" s="9"/>
      <c r="W23" s="10"/>
      <c r="X23" s="10">
        <v>2</v>
      </c>
      <c r="Y23" s="9">
        <v>1</v>
      </c>
      <c r="Z23" s="9"/>
      <c r="AA23" s="11">
        <f t="shared" si="0"/>
        <v>13</v>
      </c>
    </row>
    <row r="24" spans="1:30" ht="30" customHeight="1" x14ac:dyDescent="0.25">
      <c r="A24" s="4" t="str">
        <f t="shared" si="5"/>
        <v>Московский</v>
      </c>
      <c r="B24" s="12" t="str">
        <f t="shared" si="5"/>
        <v>ГБОУ СОШ №355</v>
      </c>
      <c r="C24" s="6">
        <f t="shared" si="5"/>
        <v>11355</v>
      </c>
      <c r="D24" s="6" t="str">
        <f t="shared" si="5"/>
        <v>СОШ</v>
      </c>
      <c r="E24" s="8" t="str">
        <f t="shared" si="5"/>
        <v>3а</v>
      </c>
      <c r="F24" s="8">
        <f t="shared" si="5"/>
        <v>56</v>
      </c>
      <c r="G24" s="8">
        <f t="shared" si="5"/>
        <v>51</v>
      </c>
      <c r="H24" s="8">
        <f t="shared" si="3"/>
        <v>11355021</v>
      </c>
      <c r="I24" s="9"/>
      <c r="J24" s="9">
        <v>2</v>
      </c>
      <c r="K24" s="10">
        <v>1</v>
      </c>
      <c r="L24" s="10"/>
      <c r="M24" s="9"/>
      <c r="N24" s="9">
        <v>1</v>
      </c>
      <c r="O24" s="10"/>
      <c r="P24" s="10">
        <v>2</v>
      </c>
      <c r="Q24" s="9"/>
      <c r="R24" s="9">
        <v>2</v>
      </c>
      <c r="S24" s="10">
        <v>1</v>
      </c>
      <c r="T24" s="10"/>
      <c r="U24" s="9"/>
      <c r="V24" s="9">
        <v>1</v>
      </c>
      <c r="W24" s="10"/>
      <c r="X24" s="10">
        <v>2</v>
      </c>
      <c r="Y24" s="9"/>
      <c r="Z24" s="9">
        <v>1</v>
      </c>
      <c r="AA24" s="11">
        <f t="shared" si="0"/>
        <v>13</v>
      </c>
    </row>
    <row r="25" spans="1:30" ht="30" customHeight="1" x14ac:dyDescent="0.25">
      <c r="A25" s="4" t="str">
        <f t="shared" si="5"/>
        <v>Московский</v>
      </c>
      <c r="B25" s="12" t="str">
        <f t="shared" si="5"/>
        <v>ГБОУ СОШ №355</v>
      </c>
      <c r="C25" s="6">
        <f t="shared" si="5"/>
        <v>11355</v>
      </c>
      <c r="D25" s="6" t="str">
        <f t="shared" si="5"/>
        <v>СОШ</v>
      </c>
      <c r="E25" s="8" t="str">
        <f t="shared" si="5"/>
        <v>3а</v>
      </c>
      <c r="F25" s="8">
        <f t="shared" si="5"/>
        <v>56</v>
      </c>
      <c r="G25" s="8">
        <f t="shared" si="5"/>
        <v>51</v>
      </c>
      <c r="H25" s="8">
        <f t="shared" si="3"/>
        <v>11355022</v>
      </c>
      <c r="I25" s="9"/>
      <c r="J25" s="9">
        <v>2</v>
      </c>
      <c r="K25" s="10"/>
      <c r="L25" s="10">
        <v>1</v>
      </c>
      <c r="M25" s="9">
        <v>0</v>
      </c>
      <c r="N25" s="9"/>
      <c r="O25" s="10">
        <v>1</v>
      </c>
      <c r="P25" s="10"/>
      <c r="Q25" s="9">
        <v>0</v>
      </c>
      <c r="R25" s="9"/>
      <c r="S25" s="10">
        <v>1</v>
      </c>
      <c r="T25" s="10"/>
      <c r="U25" s="9">
        <v>1</v>
      </c>
      <c r="V25" s="9"/>
      <c r="W25" s="10">
        <v>2</v>
      </c>
      <c r="X25" s="10"/>
      <c r="Y25" s="9">
        <v>0</v>
      </c>
      <c r="Z25" s="9"/>
      <c r="AA25" s="11">
        <f t="shared" si="0"/>
        <v>8</v>
      </c>
    </row>
    <row r="26" spans="1:30" ht="30" customHeight="1" x14ac:dyDescent="0.25">
      <c r="A26" s="4" t="str">
        <f t="shared" si="5"/>
        <v>Московский</v>
      </c>
      <c r="B26" s="12" t="str">
        <f t="shared" si="5"/>
        <v>ГБОУ СОШ №355</v>
      </c>
      <c r="C26" s="6">
        <f t="shared" si="5"/>
        <v>11355</v>
      </c>
      <c r="D26" s="6" t="str">
        <f t="shared" si="5"/>
        <v>СОШ</v>
      </c>
      <c r="E26" s="8" t="str">
        <f t="shared" si="5"/>
        <v>3а</v>
      </c>
      <c r="F26" s="8">
        <f t="shared" si="5"/>
        <v>56</v>
      </c>
      <c r="G26" s="8">
        <f t="shared" si="5"/>
        <v>51</v>
      </c>
      <c r="H26" s="8">
        <f t="shared" si="3"/>
        <v>11355023</v>
      </c>
      <c r="I26" s="9"/>
      <c r="J26" s="9">
        <v>2</v>
      </c>
      <c r="K26" s="10">
        <v>1</v>
      </c>
      <c r="L26" s="10"/>
      <c r="M26" s="9">
        <v>1</v>
      </c>
      <c r="N26" s="9"/>
      <c r="O26" s="10">
        <v>2</v>
      </c>
      <c r="P26" s="10"/>
      <c r="Q26" s="9">
        <v>2</v>
      </c>
      <c r="R26" s="9"/>
      <c r="S26" s="10"/>
      <c r="T26" s="10">
        <v>1</v>
      </c>
      <c r="U26" s="9">
        <v>1</v>
      </c>
      <c r="V26" s="9"/>
      <c r="W26" s="10"/>
      <c r="X26" s="10">
        <v>2</v>
      </c>
      <c r="Y26" s="9"/>
      <c r="Z26" s="9">
        <v>1</v>
      </c>
      <c r="AA26" s="11">
        <f t="shared" si="0"/>
        <v>13</v>
      </c>
    </row>
    <row r="27" spans="1:30" ht="30" customHeight="1" x14ac:dyDescent="0.25">
      <c r="A27" s="4" t="str">
        <f t="shared" si="5"/>
        <v>Московский</v>
      </c>
      <c r="B27" s="12" t="str">
        <f t="shared" si="5"/>
        <v>ГБОУ СОШ №355</v>
      </c>
      <c r="C27" s="6">
        <f t="shared" si="5"/>
        <v>11355</v>
      </c>
      <c r="D27" s="6" t="str">
        <f t="shared" si="5"/>
        <v>СОШ</v>
      </c>
      <c r="E27" s="8" t="str">
        <f t="shared" si="5"/>
        <v>3а</v>
      </c>
      <c r="F27" s="8">
        <f t="shared" si="5"/>
        <v>56</v>
      </c>
      <c r="G27" s="8">
        <f t="shared" si="5"/>
        <v>51</v>
      </c>
      <c r="H27" s="8">
        <f t="shared" si="3"/>
        <v>11355024</v>
      </c>
      <c r="I27" s="9">
        <v>2</v>
      </c>
      <c r="J27" s="9"/>
      <c r="K27" s="10"/>
      <c r="L27" s="10">
        <v>1</v>
      </c>
      <c r="M27" s="9"/>
      <c r="N27" s="9">
        <v>1</v>
      </c>
      <c r="O27" s="10"/>
      <c r="P27" s="10">
        <v>2</v>
      </c>
      <c r="Q27" s="9">
        <v>2</v>
      </c>
      <c r="R27" s="9"/>
      <c r="S27" s="10">
        <v>1</v>
      </c>
      <c r="T27" s="10"/>
      <c r="U27" s="9"/>
      <c r="V27" s="9">
        <v>1</v>
      </c>
      <c r="W27" s="10"/>
      <c r="X27" s="10">
        <v>2</v>
      </c>
      <c r="Y27" s="9"/>
      <c r="Z27" s="9">
        <v>1</v>
      </c>
      <c r="AA27" s="11">
        <f t="shared" si="0"/>
        <v>13</v>
      </c>
    </row>
    <row r="28" spans="1:30" ht="30" customHeight="1" x14ac:dyDescent="0.25">
      <c r="A28" s="4" t="str">
        <f t="shared" si="5"/>
        <v>Московский</v>
      </c>
      <c r="B28" s="12" t="str">
        <f t="shared" si="5"/>
        <v>ГБОУ СОШ №355</v>
      </c>
      <c r="C28" s="6">
        <f t="shared" si="5"/>
        <v>11355</v>
      </c>
      <c r="D28" s="6" t="str">
        <f t="shared" si="5"/>
        <v>СОШ</v>
      </c>
      <c r="E28" s="8" t="str">
        <f t="shared" si="5"/>
        <v>3а</v>
      </c>
      <c r="F28" s="8">
        <f t="shared" si="5"/>
        <v>56</v>
      </c>
      <c r="G28" s="8">
        <f t="shared" si="5"/>
        <v>51</v>
      </c>
      <c r="H28" s="8">
        <f t="shared" si="3"/>
        <v>11355025</v>
      </c>
      <c r="I28" s="9">
        <v>2</v>
      </c>
      <c r="J28" s="9"/>
      <c r="K28" s="10">
        <v>1</v>
      </c>
      <c r="L28" s="10"/>
      <c r="M28" s="9">
        <v>1</v>
      </c>
      <c r="N28" s="9"/>
      <c r="O28" s="10">
        <v>2</v>
      </c>
      <c r="P28" s="10"/>
      <c r="Q28" s="9"/>
      <c r="R28" s="9">
        <v>1</v>
      </c>
      <c r="S28" s="10"/>
      <c r="T28" s="10">
        <v>0</v>
      </c>
      <c r="U28" s="9">
        <v>1</v>
      </c>
      <c r="V28" s="9"/>
      <c r="W28" s="10">
        <v>2</v>
      </c>
      <c r="X28" s="10"/>
      <c r="Y28" s="9">
        <v>0</v>
      </c>
      <c r="Z28" s="9"/>
      <c r="AA28" s="11">
        <f t="shared" si="0"/>
        <v>10</v>
      </c>
    </row>
    <row r="29" spans="1:30" ht="30" customHeight="1" x14ac:dyDescent="0.25">
      <c r="A29" s="4" t="str">
        <f t="shared" si="5"/>
        <v>Московский</v>
      </c>
      <c r="B29" s="12" t="str">
        <f t="shared" si="5"/>
        <v>ГБОУ СОШ №355</v>
      </c>
      <c r="C29" s="6">
        <f t="shared" si="5"/>
        <v>11355</v>
      </c>
      <c r="D29" s="6" t="str">
        <f t="shared" si="5"/>
        <v>СОШ</v>
      </c>
      <c r="E29" s="8" t="str">
        <f t="shared" si="5"/>
        <v>3а</v>
      </c>
      <c r="F29" s="8">
        <f t="shared" si="5"/>
        <v>56</v>
      </c>
      <c r="G29" s="8">
        <f t="shared" si="5"/>
        <v>51</v>
      </c>
      <c r="H29" s="8">
        <f t="shared" si="3"/>
        <v>11355026</v>
      </c>
      <c r="I29" s="9"/>
      <c r="J29" s="9">
        <v>2</v>
      </c>
      <c r="K29" s="10"/>
      <c r="L29" s="10">
        <v>1</v>
      </c>
      <c r="M29" s="9"/>
      <c r="N29" s="9">
        <v>1</v>
      </c>
      <c r="O29" s="10"/>
      <c r="P29" s="10">
        <v>2</v>
      </c>
      <c r="Q29" s="9">
        <v>2</v>
      </c>
      <c r="R29" s="9"/>
      <c r="S29" s="10">
        <v>1</v>
      </c>
      <c r="T29" s="10"/>
      <c r="U29" s="9">
        <v>1</v>
      </c>
      <c r="V29" s="9"/>
      <c r="W29" s="10"/>
      <c r="X29" s="10">
        <v>2</v>
      </c>
      <c r="Y29" s="9"/>
      <c r="Z29" s="9">
        <v>1</v>
      </c>
      <c r="AA29" s="11">
        <f t="shared" si="0"/>
        <v>13</v>
      </c>
    </row>
    <row r="30" spans="1:30" ht="30" customHeight="1" x14ac:dyDescent="0.25">
      <c r="A30" s="4" t="str">
        <f t="shared" si="5"/>
        <v>Московский</v>
      </c>
      <c r="B30" s="12" t="str">
        <f t="shared" si="5"/>
        <v>ГБОУ СОШ №355</v>
      </c>
      <c r="C30" s="6">
        <f t="shared" si="5"/>
        <v>11355</v>
      </c>
      <c r="D30" s="6" t="str">
        <f t="shared" si="5"/>
        <v>СОШ</v>
      </c>
      <c r="E30" s="13" t="s">
        <v>24</v>
      </c>
      <c r="F30" s="8">
        <f t="shared" si="5"/>
        <v>56</v>
      </c>
      <c r="G30" s="8">
        <f t="shared" si="5"/>
        <v>51</v>
      </c>
      <c r="H30" s="8">
        <f t="shared" si="3"/>
        <v>11355027</v>
      </c>
      <c r="I30" s="9">
        <v>2</v>
      </c>
      <c r="J30" s="9"/>
      <c r="K30" s="10"/>
      <c r="L30" s="10">
        <v>1</v>
      </c>
      <c r="M30" s="9">
        <v>1</v>
      </c>
      <c r="N30" s="9"/>
      <c r="O30" s="10"/>
      <c r="P30" s="10">
        <v>1</v>
      </c>
      <c r="Q30" s="9">
        <v>0</v>
      </c>
      <c r="R30" s="9"/>
      <c r="S30" s="10">
        <v>1</v>
      </c>
      <c r="T30" s="10"/>
      <c r="U30" s="9">
        <v>1</v>
      </c>
      <c r="V30" s="9"/>
      <c r="W30" s="10"/>
      <c r="X30" s="10">
        <v>2</v>
      </c>
      <c r="Y30" s="9"/>
      <c r="Z30" s="9">
        <v>1</v>
      </c>
      <c r="AA30" s="11">
        <f t="shared" si="0"/>
        <v>10</v>
      </c>
    </row>
    <row r="31" spans="1:30" ht="30" customHeight="1" x14ac:dyDescent="0.25">
      <c r="A31" s="4" t="str">
        <f t="shared" si="5"/>
        <v>Московский</v>
      </c>
      <c r="B31" s="12" t="str">
        <f t="shared" si="5"/>
        <v>ГБОУ СОШ №355</v>
      </c>
      <c r="C31" s="6">
        <f t="shared" si="5"/>
        <v>11355</v>
      </c>
      <c r="D31" s="6" t="str">
        <f t="shared" si="5"/>
        <v>СОШ</v>
      </c>
      <c r="E31" s="8" t="str">
        <f t="shared" si="5"/>
        <v>3б</v>
      </c>
      <c r="F31" s="8">
        <f t="shared" si="5"/>
        <v>56</v>
      </c>
      <c r="G31" s="8">
        <f t="shared" si="5"/>
        <v>51</v>
      </c>
      <c r="H31" s="8">
        <f t="shared" si="3"/>
        <v>11355028</v>
      </c>
      <c r="I31" s="9"/>
      <c r="J31" s="9">
        <v>1</v>
      </c>
      <c r="K31" s="10">
        <v>1</v>
      </c>
      <c r="L31" s="10"/>
      <c r="M31" s="9">
        <v>1</v>
      </c>
      <c r="N31" s="9"/>
      <c r="O31" s="10">
        <v>1</v>
      </c>
      <c r="P31" s="10"/>
      <c r="Q31" s="9">
        <v>0</v>
      </c>
      <c r="R31" s="9"/>
      <c r="S31" s="10">
        <v>1</v>
      </c>
      <c r="T31" s="10"/>
      <c r="U31" s="9">
        <v>0</v>
      </c>
      <c r="V31" s="9"/>
      <c r="W31" s="10"/>
      <c r="X31" s="10">
        <v>0</v>
      </c>
      <c r="Y31" s="9">
        <v>1</v>
      </c>
      <c r="Z31" s="9"/>
      <c r="AA31" s="11">
        <f t="shared" si="0"/>
        <v>6</v>
      </c>
    </row>
    <row r="32" spans="1:30" ht="30" customHeight="1" x14ac:dyDescent="0.25">
      <c r="A32" s="4" t="str">
        <f t="shared" si="5"/>
        <v>Московский</v>
      </c>
      <c r="B32" s="12" t="str">
        <f t="shared" si="5"/>
        <v>ГБОУ СОШ №355</v>
      </c>
      <c r="C32" s="6">
        <f t="shared" si="5"/>
        <v>11355</v>
      </c>
      <c r="D32" s="6" t="str">
        <f t="shared" si="5"/>
        <v>СОШ</v>
      </c>
      <c r="E32" s="8" t="str">
        <f t="shared" si="5"/>
        <v>3б</v>
      </c>
      <c r="F32" s="8">
        <f t="shared" si="5"/>
        <v>56</v>
      </c>
      <c r="G32" s="8">
        <f t="shared" si="5"/>
        <v>51</v>
      </c>
      <c r="H32" s="8">
        <f t="shared" si="3"/>
        <v>11355029</v>
      </c>
      <c r="I32" s="9">
        <v>2</v>
      </c>
      <c r="J32" s="9"/>
      <c r="K32" s="10"/>
      <c r="L32" s="10">
        <v>1</v>
      </c>
      <c r="M32" s="9">
        <v>1</v>
      </c>
      <c r="N32" s="9"/>
      <c r="O32" s="10">
        <v>1</v>
      </c>
      <c r="P32" s="10"/>
      <c r="Q32" s="9"/>
      <c r="R32" s="9">
        <v>2</v>
      </c>
      <c r="S32" s="10"/>
      <c r="T32" s="10">
        <v>0</v>
      </c>
      <c r="U32" s="9"/>
      <c r="V32" s="9">
        <v>0</v>
      </c>
      <c r="W32" s="10"/>
      <c r="X32" s="10">
        <v>2</v>
      </c>
      <c r="Y32" s="9"/>
      <c r="Z32" s="9">
        <v>0</v>
      </c>
      <c r="AA32" s="11">
        <f t="shared" si="0"/>
        <v>9</v>
      </c>
    </row>
    <row r="33" spans="1:27" ht="30" customHeight="1" x14ac:dyDescent="0.25">
      <c r="A33" s="4" t="str">
        <f t="shared" si="5"/>
        <v>Московский</v>
      </c>
      <c r="B33" s="12" t="str">
        <f t="shared" si="5"/>
        <v>ГБОУ СОШ №355</v>
      </c>
      <c r="C33" s="6">
        <f t="shared" si="5"/>
        <v>11355</v>
      </c>
      <c r="D33" s="6" t="str">
        <f t="shared" si="5"/>
        <v>СОШ</v>
      </c>
      <c r="E33" s="8" t="str">
        <f t="shared" si="5"/>
        <v>3б</v>
      </c>
      <c r="F33" s="8">
        <f t="shared" si="5"/>
        <v>56</v>
      </c>
      <c r="G33" s="8">
        <f t="shared" si="5"/>
        <v>51</v>
      </c>
      <c r="H33" s="8">
        <f t="shared" si="3"/>
        <v>11355030</v>
      </c>
      <c r="I33" s="9"/>
      <c r="J33" s="9">
        <v>2</v>
      </c>
      <c r="K33" s="10"/>
      <c r="L33" s="10">
        <v>1</v>
      </c>
      <c r="M33" s="9">
        <v>1</v>
      </c>
      <c r="N33" s="9"/>
      <c r="O33" s="10">
        <v>2</v>
      </c>
      <c r="P33" s="10"/>
      <c r="Q33" s="9"/>
      <c r="R33" s="9">
        <v>2</v>
      </c>
      <c r="S33" s="10"/>
      <c r="T33" s="10">
        <v>1</v>
      </c>
      <c r="U33" s="9"/>
      <c r="V33" s="9">
        <v>1</v>
      </c>
      <c r="W33" s="10">
        <v>2</v>
      </c>
      <c r="X33" s="10"/>
      <c r="Y33" s="9">
        <v>1</v>
      </c>
      <c r="Z33" s="9"/>
      <c r="AA33" s="11">
        <f t="shared" si="0"/>
        <v>13</v>
      </c>
    </row>
    <row r="34" spans="1:27" ht="30" customHeight="1" x14ac:dyDescent="0.25">
      <c r="A34" s="4" t="str">
        <f t="shared" si="5"/>
        <v>Московский</v>
      </c>
      <c r="B34" s="12" t="str">
        <f t="shared" si="5"/>
        <v>ГБОУ СОШ №355</v>
      </c>
      <c r="C34" s="6">
        <f t="shared" si="5"/>
        <v>11355</v>
      </c>
      <c r="D34" s="6" t="str">
        <f t="shared" si="5"/>
        <v>СОШ</v>
      </c>
      <c r="E34" s="8" t="str">
        <f t="shared" si="5"/>
        <v>3б</v>
      </c>
      <c r="F34" s="8">
        <f t="shared" si="5"/>
        <v>56</v>
      </c>
      <c r="G34" s="8">
        <f t="shared" si="5"/>
        <v>51</v>
      </c>
      <c r="H34" s="8">
        <f t="shared" si="3"/>
        <v>11355031</v>
      </c>
      <c r="I34" s="9"/>
      <c r="J34" s="9">
        <v>1</v>
      </c>
      <c r="K34" s="10"/>
      <c r="L34" s="10">
        <v>1</v>
      </c>
      <c r="M34" s="9">
        <v>0</v>
      </c>
      <c r="N34" s="9"/>
      <c r="O34" s="10">
        <v>1</v>
      </c>
      <c r="P34" s="10"/>
      <c r="Q34" s="9"/>
      <c r="R34" s="9">
        <v>2</v>
      </c>
      <c r="S34" s="10">
        <v>1</v>
      </c>
      <c r="T34" s="10"/>
      <c r="U34" s="9"/>
      <c r="V34" s="9">
        <v>0</v>
      </c>
      <c r="W34" s="10">
        <v>1</v>
      </c>
      <c r="X34" s="10"/>
      <c r="Y34" s="9"/>
      <c r="Z34" s="9">
        <v>0</v>
      </c>
      <c r="AA34" s="11">
        <f t="shared" si="0"/>
        <v>7</v>
      </c>
    </row>
    <row r="35" spans="1:27" ht="30" customHeight="1" x14ac:dyDescent="0.25">
      <c r="A35" s="4" t="str">
        <f t="shared" si="5"/>
        <v>Московский</v>
      </c>
      <c r="B35" s="12" t="str">
        <f t="shared" si="5"/>
        <v>ГБОУ СОШ №355</v>
      </c>
      <c r="C35" s="6">
        <f t="shared" si="5"/>
        <v>11355</v>
      </c>
      <c r="D35" s="6" t="str">
        <f t="shared" si="5"/>
        <v>СОШ</v>
      </c>
      <c r="E35" s="8" t="str">
        <f t="shared" si="5"/>
        <v>3б</v>
      </c>
      <c r="F35" s="8">
        <f t="shared" si="5"/>
        <v>56</v>
      </c>
      <c r="G35" s="8">
        <f t="shared" si="5"/>
        <v>51</v>
      </c>
      <c r="H35" s="8">
        <f t="shared" si="3"/>
        <v>11355032</v>
      </c>
      <c r="I35" s="9">
        <v>2</v>
      </c>
      <c r="J35" s="9"/>
      <c r="K35" s="10"/>
      <c r="L35" s="10">
        <v>1</v>
      </c>
      <c r="M35" s="9">
        <v>1</v>
      </c>
      <c r="N35" s="9"/>
      <c r="O35" s="10">
        <v>2</v>
      </c>
      <c r="P35" s="10"/>
      <c r="Q35" s="9">
        <v>1</v>
      </c>
      <c r="R35" s="9"/>
      <c r="S35" s="10">
        <v>1</v>
      </c>
      <c r="T35" s="10"/>
      <c r="U35" s="9"/>
      <c r="V35" s="9">
        <v>0</v>
      </c>
      <c r="W35" s="10">
        <v>2</v>
      </c>
      <c r="X35" s="10"/>
      <c r="Y35" s="9"/>
      <c r="Z35" s="9">
        <v>1</v>
      </c>
      <c r="AA35" s="11">
        <f t="shared" si="0"/>
        <v>11</v>
      </c>
    </row>
    <row r="36" spans="1:27" ht="30" customHeight="1" x14ac:dyDescent="0.25">
      <c r="A36" s="4" t="str">
        <f t="shared" si="5"/>
        <v>Московский</v>
      </c>
      <c r="B36" s="12" t="str">
        <f t="shared" si="5"/>
        <v>ГБОУ СОШ №355</v>
      </c>
      <c r="C36" s="6">
        <f t="shared" si="5"/>
        <v>11355</v>
      </c>
      <c r="D36" s="6" t="str">
        <f t="shared" si="5"/>
        <v>СОШ</v>
      </c>
      <c r="E36" s="8" t="str">
        <f t="shared" si="5"/>
        <v>3б</v>
      </c>
      <c r="F36" s="8">
        <f t="shared" si="5"/>
        <v>56</v>
      </c>
      <c r="G36" s="8">
        <f t="shared" si="5"/>
        <v>51</v>
      </c>
      <c r="H36" s="8">
        <f t="shared" si="3"/>
        <v>11355033</v>
      </c>
      <c r="I36" s="9"/>
      <c r="J36" s="9">
        <v>1</v>
      </c>
      <c r="K36" s="10"/>
      <c r="L36" s="10">
        <v>1</v>
      </c>
      <c r="M36" s="9"/>
      <c r="N36" s="9">
        <v>0</v>
      </c>
      <c r="O36" s="10"/>
      <c r="P36" s="10">
        <v>1</v>
      </c>
      <c r="Q36" s="9">
        <v>0</v>
      </c>
      <c r="R36" s="9"/>
      <c r="S36" s="10"/>
      <c r="T36" s="10">
        <v>0</v>
      </c>
      <c r="U36" s="9"/>
      <c r="V36" s="9">
        <v>1</v>
      </c>
      <c r="W36" s="10">
        <v>0</v>
      </c>
      <c r="X36" s="10"/>
      <c r="Y36" s="9">
        <v>1</v>
      </c>
      <c r="Z36" s="9"/>
      <c r="AA36" s="11">
        <f t="shared" si="0"/>
        <v>5</v>
      </c>
    </row>
    <row r="37" spans="1:27" ht="30" customHeight="1" x14ac:dyDescent="0.25">
      <c r="A37" s="4" t="str">
        <f t="shared" si="5"/>
        <v>Московский</v>
      </c>
      <c r="B37" s="12" t="str">
        <f t="shared" si="5"/>
        <v>ГБОУ СОШ №355</v>
      </c>
      <c r="C37" s="6">
        <f t="shared" si="5"/>
        <v>11355</v>
      </c>
      <c r="D37" s="6" t="str">
        <f t="shared" si="5"/>
        <v>СОШ</v>
      </c>
      <c r="E37" s="8" t="str">
        <f t="shared" si="5"/>
        <v>3б</v>
      </c>
      <c r="F37" s="8">
        <f t="shared" si="5"/>
        <v>56</v>
      </c>
      <c r="G37" s="8">
        <f t="shared" si="5"/>
        <v>51</v>
      </c>
      <c r="H37" s="8">
        <f t="shared" si="3"/>
        <v>11355034</v>
      </c>
      <c r="I37" s="9"/>
      <c r="J37" s="9">
        <v>2</v>
      </c>
      <c r="K37" s="10"/>
      <c r="L37" s="10">
        <v>1</v>
      </c>
      <c r="M37" s="9">
        <v>1</v>
      </c>
      <c r="N37" s="9"/>
      <c r="O37" s="10">
        <v>2</v>
      </c>
      <c r="P37" s="10"/>
      <c r="Q37" s="9"/>
      <c r="R37" s="9">
        <v>2</v>
      </c>
      <c r="S37" s="10">
        <v>1</v>
      </c>
      <c r="T37" s="10"/>
      <c r="U37" s="9">
        <v>1</v>
      </c>
      <c r="V37" s="9"/>
      <c r="W37" s="10"/>
      <c r="X37" s="10">
        <v>1</v>
      </c>
      <c r="Y37" s="9"/>
      <c r="Z37" s="9">
        <v>1</v>
      </c>
      <c r="AA37" s="11">
        <f t="shared" si="0"/>
        <v>12</v>
      </c>
    </row>
    <row r="38" spans="1:27" ht="30" customHeight="1" x14ac:dyDescent="0.25">
      <c r="A38" s="4" t="str">
        <f t="shared" ref="A38:G53" si="6">A37</f>
        <v>Московский</v>
      </c>
      <c r="B38" s="12" t="str">
        <f t="shared" si="6"/>
        <v>ГБОУ СОШ №355</v>
      </c>
      <c r="C38" s="6">
        <f t="shared" si="6"/>
        <v>11355</v>
      </c>
      <c r="D38" s="6" t="str">
        <f t="shared" si="6"/>
        <v>СОШ</v>
      </c>
      <c r="E38" s="8" t="str">
        <f t="shared" si="6"/>
        <v>3б</v>
      </c>
      <c r="F38" s="8">
        <f t="shared" si="6"/>
        <v>56</v>
      </c>
      <c r="G38" s="8">
        <f t="shared" si="6"/>
        <v>51</v>
      </c>
      <c r="H38" s="8">
        <f t="shared" si="3"/>
        <v>11355035</v>
      </c>
      <c r="I38" s="9"/>
      <c r="J38" s="9">
        <v>2</v>
      </c>
      <c r="K38" s="10"/>
      <c r="L38" s="10">
        <v>1</v>
      </c>
      <c r="M38" s="9">
        <v>1</v>
      </c>
      <c r="N38" s="9"/>
      <c r="O38" s="10">
        <v>0</v>
      </c>
      <c r="P38" s="10"/>
      <c r="Q38" s="9">
        <v>1</v>
      </c>
      <c r="R38" s="9"/>
      <c r="S38" s="10">
        <v>1</v>
      </c>
      <c r="T38" s="10"/>
      <c r="U38" s="9">
        <v>0</v>
      </c>
      <c r="V38" s="9"/>
      <c r="W38" s="10"/>
      <c r="X38" s="10">
        <v>2</v>
      </c>
      <c r="Y38" s="9"/>
      <c r="Z38" s="9">
        <v>1</v>
      </c>
      <c r="AA38" s="11">
        <f t="shared" si="0"/>
        <v>9</v>
      </c>
    </row>
    <row r="39" spans="1:27" ht="30" customHeight="1" x14ac:dyDescent="0.25">
      <c r="A39" s="4" t="str">
        <f t="shared" si="6"/>
        <v>Московский</v>
      </c>
      <c r="B39" s="12" t="str">
        <f t="shared" si="6"/>
        <v>ГБОУ СОШ №355</v>
      </c>
      <c r="C39" s="6">
        <f t="shared" si="6"/>
        <v>11355</v>
      </c>
      <c r="D39" s="6" t="str">
        <f t="shared" si="6"/>
        <v>СОШ</v>
      </c>
      <c r="E39" s="8" t="str">
        <f t="shared" si="6"/>
        <v>3б</v>
      </c>
      <c r="F39" s="8">
        <f t="shared" si="6"/>
        <v>56</v>
      </c>
      <c r="G39" s="8">
        <f t="shared" si="6"/>
        <v>51</v>
      </c>
      <c r="H39" s="8">
        <f t="shared" si="3"/>
        <v>11355036</v>
      </c>
      <c r="I39" s="9">
        <v>2</v>
      </c>
      <c r="J39" s="9"/>
      <c r="K39" s="10">
        <v>1</v>
      </c>
      <c r="L39" s="10"/>
      <c r="M39" s="9">
        <v>1</v>
      </c>
      <c r="N39" s="9"/>
      <c r="O39" s="10">
        <v>1</v>
      </c>
      <c r="P39" s="10"/>
      <c r="Q39" s="9"/>
      <c r="R39" s="9">
        <v>2</v>
      </c>
      <c r="S39" s="10">
        <v>1</v>
      </c>
      <c r="T39" s="10"/>
      <c r="U39" s="9">
        <v>1</v>
      </c>
      <c r="V39" s="9"/>
      <c r="W39" s="10">
        <v>2</v>
      </c>
      <c r="X39" s="10"/>
      <c r="Y39" s="9">
        <v>1</v>
      </c>
      <c r="Z39" s="9"/>
      <c r="AA39" s="11">
        <f t="shared" si="0"/>
        <v>12</v>
      </c>
    </row>
    <row r="40" spans="1:27" ht="30" customHeight="1" x14ac:dyDescent="0.25">
      <c r="A40" s="4" t="str">
        <f t="shared" si="6"/>
        <v>Московский</v>
      </c>
      <c r="B40" s="12" t="str">
        <f t="shared" si="6"/>
        <v>ГБОУ СОШ №355</v>
      </c>
      <c r="C40" s="6">
        <f t="shared" si="6"/>
        <v>11355</v>
      </c>
      <c r="D40" s="6" t="str">
        <f t="shared" si="6"/>
        <v>СОШ</v>
      </c>
      <c r="E40" s="8" t="str">
        <f t="shared" si="6"/>
        <v>3б</v>
      </c>
      <c r="F40" s="8">
        <f t="shared" si="6"/>
        <v>56</v>
      </c>
      <c r="G40" s="8">
        <f t="shared" si="6"/>
        <v>51</v>
      </c>
      <c r="H40" s="8">
        <f t="shared" si="3"/>
        <v>11355037</v>
      </c>
      <c r="I40" s="9">
        <v>2</v>
      </c>
      <c r="J40" s="9"/>
      <c r="K40" s="10"/>
      <c r="L40" s="10">
        <v>1</v>
      </c>
      <c r="M40" s="9">
        <v>1</v>
      </c>
      <c r="N40" s="9"/>
      <c r="O40" s="10">
        <v>1</v>
      </c>
      <c r="P40" s="10"/>
      <c r="Q40" s="9"/>
      <c r="R40" s="9">
        <v>1</v>
      </c>
      <c r="S40" s="10">
        <v>0</v>
      </c>
      <c r="T40" s="10"/>
      <c r="U40" s="9"/>
      <c r="V40" s="9">
        <v>1</v>
      </c>
      <c r="W40" s="10"/>
      <c r="X40" s="10">
        <v>2</v>
      </c>
      <c r="Y40" s="9">
        <v>1</v>
      </c>
      <c r="Z40" s="9"/>
      <c r="AA40" s="11">
        <f t="shared" si="0"/>
        <v>10</v>
      </c>
    </row>
    <row r="41" spans="1:27" ht="30" customHeight="1" x14ac:dyDescent="0.25">
      <c r="A41" s="4" t="str">
        <f t="shared" si="6"/>
        <v>Московский</v>
      </c>
      <c r="B41" s="12" t="str">
        <f t="shared" si="6"/>
        <v>ГБОУ СОШ №355</v>
      </c>
      <c r="C41" s="6">
        <f t="shared" si="6"/>
        <v>11355</v>
      </c>
      <c r="D41" s="6" t="str">
        <f t="shared" si="6"/>
        <v>СОШ</v>
      </c>
      <c r="E41" s="8" t="str">
        <f t="shared" si="6"/>
        <v>3б</v>
      </c>
      <c r="F41" s="8">
        <f t="shared" si="6"/>
        <v>56</v>
      </c>
      <c r="G41" s="8">
        <f t="shared" si="6"/>
        <v>51</v>
      </c>
      <c r="H41" s="8">
        <f t="shared" si="3"/>
        <v>11355038</v>
      </c>
      <c r="I41" s="9">
        <v>1</v>
      </c>
      <c r="J41" s="9"/>
      <c r="K41" s="10">
        <v>1</v>
      </c>
      <c r="L41" s="10"/>
      <c r="M41" s="9">
        <v>1</v>
      </c>
      <c r="N41" s="9"/>
      <c r="O41" s="10">
        <v>1</v>
      </c>
      <c r="P41" s="10"/>
      <c r="Q41" s="9"/>
      <c r="R41" s="9">
        <v>2</v>
      </c>
      <c r="S41" s="10"/>
      <c r="T41" s="10">
        <v>1</v>
      </c>
      <c r="U41" s="9"/>
      <c r="V41" s="9">
        <v>0</v>
      </c>
      <c r="W41" s="10">
        <v>1</v>
      </c>
      <c r="X41" s="10"/>
      <c r="Y41" s="9">
        <v>1</v>
      </c>
      <c r="Z41" s="9"/>
      <c r="AA41" s="11">
        <f t="shared" si="0"/>
        <v>9</v>
      </c>
    </row>
    <row r="42" spans="1:27" ht="30" customHeight="1" x14ac:dyDescent="0.25">
      <c r="A42" s="4" t="str">
        <f t="shared" si="6"/>
        <v>Московский</v>
      </c>
      <c r="B42" s="12" t="str">
        <f t="shared" si="6"/>
        <v>ГБОУ СОШ №355</v>
      </c>
      <c r="C42" s="6">
        <f t="shared" si="6"/>
        <v>11355</v>
      </c>
      <c r="D42" s="6" t="str">
        <f t="shared" si="6"/>
        <v>СОШ</v>
      </c>
      <c r="E42" s="8" t="str">
        <f t="shared" si="6"/>
        <v>3б</v>
      </c>
      <c r="F42" s="8">
        <f t="shared" si="6"/>
        <v>56</v>
      </c>
      <c r="G42" s="8">
        <f t="shared" si="6"/>
        <v>51</v>
      </c>
      <c r="H42" s="8">
        <f t="shared" si="3"/>
        <v>11355039</v>
      </c>
      <c r="I42" s="9">
        <v>2</v>
      </c>
      <c r="J42" s="9"/>
      <c r="K42" s="10">
        <v>1</v>
      </c>
      <c r="L42" s="10"/>
      <c r="M42" s="9">
        <v>1</v>
      </c>
      <c r="N42" s="9"/>
      <c r="O42" s="10">
        <v>2</v>
      </c>
      <c r="P42" s="10"/>
      <c r="Q42" s="9">
        <v>1</v>
      </c>
      <c r="R42" s="9"/>
      <c r="S42" s="10">
        <v>1</v>
      </c>
      <c r="T42" s="10"/>
      <c r="U42" s="9">
        <v>1</v>
      </c>
      <c r="V42" s="9"/>
      <c r="W42" s="10">
        <v>2</v>
      </c>
      <c r="X42" s="10"/>
      <c r="Y42" s="9">
        <v>1</v>
      </c>
      <c r="Z42" s="9"/>
      <c r="AA42" s="11">
        <f t="shared" si="0"/>
        <v>12</v>
      </c>
    </row>
    <row r="43" spans="1:27" ht="30" customHeight="1" x14ac:dyDescent="0.25">
      <c r="A43" s="4" t="str">
        <f t="shared" si="6"/>
        <v>Московский</v>
      </c>
      <c r="B43" s="12" t="str">
        <f t="shared" si="6"/>
        <v>ГБОУ СОШ №355</v>
      </c>
      <c r="C43" s="6">
        <f t="shared" si="6"/>
        <v>11355</v>
      </c>
      <c r="D43" s="6" t="str">
        <f t="shared" si="6"/>
        <v>СОШ</v>
      </c>
      <c r="E43" s="8" t="str">
        <f t="shared" si="6"/>
        <v>3б</v>
      </c>
      <c r="F43" s="8">
        <f t="shared" si="6"/>
        <v>56</v>
      </c>
      <c r="G43" s="8">
        <f t="shared" si="6"/>
        <v>51</v>
      </c>
      <c r="H43" s="8">
        <f t="shared" si="3"/>
        <v>11355040</v>
      </c>
      <c r="I43" s="9"/>
      <c r="J43" s="9">
        <v>1</v>
      </c>
      <c r="K43" s="10"/>
      <c r="L43" s="10">
        <v>1</v>
      </c>
      <c r="M43" s="9">
        <v>1</v>
      </c>
      <c r="N43" s="9"/>
      <c r="O43" s="10"/>
      <c r="P43" s="10">
        <v>1</v>
      </c>
      <c r="Q43" s="9"/>
      <c r="R43" s="9">
        <v>1</v>
      </c>
      <c r="S43" s="10"/>
      <c r="T43" s="10">
        <v>1</v>
      </c>
      <c r="U43" s="9">
        <v>0</v>
      </c>
      <c r="V43" s="9"/>
      <c r="W43" s="10"/>
      <c r="X43" s="10">
        <v>2</v>
      </c>
      <c r="Y43" s="9">
        <v>1</v>
      </c>
      <c r="Z43" s="9"/>
      <c r="AA43" s="11">
        <f t="shared" si="0"/>
        <v>9</v>
      </c>
    </row>
    <row r="44" spans="1:27" ht="30" customHeight="1" x14ac:dyDescent="0.25">
      <c r="A44" s="4" t="str">
        <f t="shared" si="6"/>
        <v>Московский</v>
      </c>
      <c r="B44" s="12" t="str">
        <f t="shared" si="6"/>
        <v>ГБОУ СОШ №355</v>
      </c>
      <c r="C44" s="6">
        <f t="shared" si="6"/>
        <v>11355</v>
      </c>
      <c r="D44" s="6" t="str">
        <f t="shared" si="6"/>
        <v>СОШ</v>
      </c>
      <c r="E44" s="8" t="str">
        <f t="shared" si="6"/>
        <v>3б</v>
      </c>
      <c r="F44" s="8">
        <f t="shared" si="6"/>
        <v>56</v>
      </c>
      <c r="G44" s="8">
        <f t="shared" si="6"/>
        <v>51</v>
      </c>
      <c r="H44" s="8">
        <f t="shared" si="3"/>
        <v>11355041</v>
      </c>
      <c r="I44" s="9">
        <v>2</v>
      </c>
      <c r="J44" s="9"/>
      <c r="K44" s="10">
        <v>1</v>
      </c>
      <c r="L44" s="10"/>
      <c r="M44" s="9">
        <v>1</v>
      </c>
      <c r="N44" s="9"/>
      <c r="O44" s="10">
        <v>1</v>
      </c>
      <c r="P44" s="10"/>
      <c r="Q44" s="9"/>
      <c r="R44" s="9">
        <v>2</v>
      </c>
      <c r="S44" s="10">
        <v>1</v>
      </c>
      <c r="T44" s="10"/>
      <c r="U44" s="9"/>
      <c r="V44" s="9">
        <v>1</v>
      </c>
      <c r="W44" s="10">
        <v>2</v>
      </c>
      <c r="X44" s="10"/>
      <c r="Y44" s="9">
        <v>1</v>
      </c>
      <c r="Z44" s="9"/>
      <c r="AA44" s="11">
        <f t="shared" si="0"/>
        <v>12</v>
      </c>
    </row>
    <row r="45" spans="1:27" ht="30" customHeight="1" x14ac:dyDescent="0.25">
      <c r="A45" s="4" t="str">
        <f t="shared" si="6"/>
        <v>Московский</v>
      </c>
      <c r="B45" s="12" t="str">
        <f t="shared" si="6"/>
        <v>ГБОУ СОШ №355</v>
      </c>
      <c r="C45" s="6">
        <f t="shared" si="6"/>
        <v>11355</v>
      </c>
      <c r="D45" s="6" t="str">
        <f t="shared" si="6"/>
        <v>СОШ</v>
      </c>
      <c r="E45" s="8" t="str">
        <f t="shared" si="6"/>
        <v>3б</v>
      </c>
      <c r="F45" s="8">
        <f t="shared" si="6"/>
        <v>56</v>
      </c>
      <c r="G45" s="8">
        <f t="shared" si="6"/>
        <v>51</v>
      </c>
      <c r="H45" s="8">
        <f t="shared" si="3"/>
        <v>11355042</v>
      </c>
      <c r="I45" s="9">
        <v>2</v>
      </c>
      <c r="J45" s="9"/>
      <c r="K45" s="10"/>
      <c r="L45" s="10">
        <v>1</v>
      </c>
      <c r="M45" s="9">
        <v>1</v>
      </c>
      <c r="N45" s="9"/>
      <c r="O45" s="10"/>
      <c r="P45" s="10">
        <v>1</v>
      </c>
      <c r="Q45" s="9"/>
      <c r="R45" s="9">
        <v>2</v>
      </c>
      <c r="S45" s="10"/>
      <c r="T45" s="10">
        <v>0</v>
      </c>
      <c r="U45" s="9"/>
      <c r="V45" s="9">
        <v>0</v>
      </c>
      <c r="W45" s="10"/>
      <c r="X45" s="10">
        <v>1</v>
      </c>
      <c r="Y45" s="9">
        <v>1</v>
      </c>
      <c r="Z45" s="9"/>
      <c r="AA45" s="11">
        <f t="shared" si="0"/>
        <v>9</v>
      </c>
    </row>
    <row r="46" spans="1:27" ht="30" customHeight="1" x14ac:dyDescent="0.25">
      <c r="A46" s="4" t="str">
        <f t="shared" si="6"/>
        <v>Московский</v>
      </c>
      <c r="B46" s="12" t="str">
        <f t="shared" si="6"/>
        <v>ГБОУ СОШ №355</v>
      </c>
      <c r="C46" s="6">
        <f t="shared" si="6"/>
        <v>11355</v>
      </c>
      <c r="D46" s="6" t="str">
        <f t="shared" si="6"/>
        <v>СОШ</v>
      </c>
      <c r="E46" s="8" t="str">
        <f t="shared" si="6"/>
        <v>3б</v>
      </c>
      <c r="F46" s="8">
        <f t="shared" si="6"/>
        <v>56</v>
      </c>
      <c r="G46" s="8">
        <f t="shared" si="6"/>
        <v>51</v>
      </c>
      <c r="H46" s="8">
        <f t="shared" si="3"/>
        <v>11355043</v>
      </c>
      <c r="I46" s="9"/>
      <c r="J46" s="9">
        <v>2</v>
      </c>
      <c r="K46" s="10"/>
      <c r="L46" s="10">
        <v>1</v>
      </c>
      <c r="M46" s="9">
        <v>1</v>
      </c>
      <c r="N46" s="9"/>
      <c r="O46" s="10"/>
      <c r="P46" s="10">
        <v>2</v>
      </c>
      <c r="Q46" s="9"/>
      <c r="R46" s="9">
        <v>0</v>
      </c>
      <c r="S46" s="10"/>
      <c r="T46" s="10">
        <v>0</v>
      </c>
      <c r="U46" s="9">
        <v>0</v>
      </c>
      <c r="V46" s="9"/>
      <c r="W46" s="10">
        <v>1</v>
      </c>
      <c r="X46" s="10"/>
      <c r="Y46" s="9">
        <v>0</v>
      </c>
      <c r="Z46" s="9"/>
      <c r="AA46" s="11">
        <f t="shared" si="0"/>
        <v>7</v>
      </c>
    </row>
    <row r="47" spans="1:27" ht="30" customHeight="1" x14ac:dyDescent="0.25">
      <c r="A47" s="4" t="str">
        <f t="shared" si="6"/>
        <v>Московский</v>
      </c>
      <c r="B47" s="12" t="str">
        <f t="shared" si="6"/>
        <v>ГБОУ СОШ №355</v>
      </c>
      <c r="C47" s="6">
        <f t="shared" si="6"/>
        <v>11355</v>
      </c>
      <c r="D47" s="6" t="str">
        <f t="shared" si="6"/>
        <v>СОШ</v>
      </c>
      <c r="E47" s="8" t="str">
        <f t="shared" si="6"/>
        <v>3б</v>
      </c>
      <c r="F47" s="8">
        <f t="shared" si="6"/>
        <v>56</v>
      </c>
      <c r="G47" s="8">
        <f t="shared" si="6"/>
        <v>51</v>
      </c>
      <c r="H47" s="8">
        <f t="shared" si="3"/>
        <v>11355044</v>
      </c>
      <c r="I47" s="9">
        <v>2</v>
      </c>
      <c r="J47" s="9"/>
      <c r="K47" s="10">
        <v>1</v>
      </c>
      <c r="L47" s="10"/>
      <c r="M47" s="9">
        <v>1</v>
      </c>
      <c r="N47" s="9"/>
      <c r="O47" s="10"/>
      <c r="P47" s="10">
        <v>2</v>
      </c>
      <c r="Q47" s="9">
        <v>1</v>
      </c>
      <c r="R47" s="9"/>
      <c r="S47" s="10">
        <v>1</v>
      </c>
      <c r="T47" s="10"/>
      <c r="U47" s="9">
        <v>0</v>
      </c>
      <c r="V47" s="9"/>
      <c r="W47" s="10">
        <v>2</v>
      </c>
      <c r="X47" s="10"/>
      <c r="Y47" s="9"/>
      <c r="Z47" s="9">
        <v>1</v>
      </c>
      <c r="AA47" s="11">
        <f t="shared" si="0"/>
        <v>11</v>
      </c>
    </row>
    <row r="48" spans="1:27" ht="30" customHeight="1" x14ac:dyDescent="0.25">
      <c r="A48" s="4" t="str">
        <f t="shared" si="6"/>
        <v>Московский</v>
      </c>
      <c r="B48" s="12" t="str">
        <f t="shared" si="6"/>
        <v>ГБОУ СОШ №355</v>
      </c>
      <c r="C48" s="6">
        <f t="shared" si="6"/>
        <v>11355</v>
      </c>
      <c r="D48" s="6" t="str">
        <f t="shared" si="6"/>
        <v>СОШ</v>
      </c>
      <c r="E48" s="8" t="str">
        <f t="shared" si="6"/>
        <v>3б</v>
      </c>
      <c r="F48" s="8">
        <f t="shared" si="6"/>
        <v>56</v>
      </c>
      <c r="G48" s="8">
        <f t="shared" si="6"/>
        <v>51</v>
      </c>
      <c r="H48" s="8">
        <f t="shared" si="3"/>
        <v>11355045</v>
      </c>
      <c r="I48" s="9">
        <v>2</v>
      </c>
      <c r="J48" s="9"/>
      <c r="K48" s="10"/>
      <c r="L48" s="10">
        <v>1</v>
      </c>
      <c r="M48" s="9">
        <v>1</v>
      </c>
      <c r="N48" s="9"/>
      <c r="O48" s="10">
        <v>2</v>
      </c>
      <c r="P48" s="10"/>
      <c r="Q48" s="9">
        <v>1</v>
      </c>
      <c r="R48" s="9"/>
      <c r="S48" s="10">
        <v>1</v>
      </c>
      <c r="T48" s="10"/>
      <c r="U48" s="9"/>
      <c r="V48" s="9">
        <v>1</v>
      </c>
      <c r="W48" s="10">
        <v>2</v>
      </c>
      <c r="X48" s="10"/>
      <c r="Y48" s="9">
        <v>1</v>
      </c>
      <c r="Z48" s="9"/>
      <c r="AA48" s="11">
        <f t="shared" si="0"/>
        <v>12</v>
      </c>
    </row>
    <row r="49" spans="1:27" ht="30" customHeight="1" x14ac:dyDescent="0.25">
      <c r="A49" s="4" t="str">
        <f t="shared" si="6"/>
        <v>Московский</v>
      </c>
      <c r="B49" s="12" t="str">
        <f t="shared" si="6"/>
        <v>ГБОУ СОШ №355</v>
      </c>
      <c r="C49" s="6">
        <f t="shared" si="6"/>
        <v>11355</v>
      </c>
      <c r="D49" s="6" t="str">
        <f t="shared" si="6"/>
        <v>СОШ</v>
      </c>
      <c r="E49" s="8" t="str">
        <f t="shared" si="6"/>
        <v>3б</v>
      </c>
      <c r="F49" s="8">
        <f t="shared" si="6"/>
        <v>56</v>
      </c>
      <c r="G49" s="8">
        <f t="shared" si="6"/>
        <v>51</v>
      </c>
      <c r="H49" s="8">
        <f t="shared" si="3"/>
        <v>11355046</v>
      </c>
      <c r="I49" s="9"/>
      <c r="J49" s="9">
        <v>1</v>
      </c>
      <c r="K49" s="10"/>
      <c r="L49" s="10">
        <v>1</v>
      </c>
      <c r="M49" s="9">
        <v>1</v>
      </c>
      <c r="N49" s="9"/>
      <c r="O49" s="10">
        <v>1</v>
      </c>
      <c r="P49" s="10"/>
      <c r="Q49" s="9"/>
      <c r="R49" s="9">
        <v>1</v>
      </c>
      <c r="S49" s="10">
        <v>1</v>
      </c>
      <c r="T49" s="10"/>
      <c r="U49" s="9"/>
      <c r="V49" s="9">
        <v>0</v>
      </c>
      <c r="W49" s="10">
        <v>0</v>
      </c>
      <c r="X49" s="10"/>
      <c r="Y49" s="9"/>
      <c r="Z49" s="9">
        <v>0</v>
      </c>
      <c r="AA49" s="11">
        <f t="shared" si="0"/>
        <v>6</v>
      </c>
    </row>
    <row r="50" spans="1:27" ht="30" customHeight="1" x14ac:dyDescent="0.25">
      <c r="A50" s="4" t="str">
        <f t="shared" si="6"/>
        <v>Московский</v>
      </c>
      <c r="B50" s="12" t="str">
        <f t="shared" si="6"/>
        <v>ГБОУ СОШ №355</v>
      </c>
      <c r="C50" s="6">
        <f t="shared" si="6"/>
        <v>11355</v>
      </c>
      <c r="D50" s="6" t="str">
        <f t="shared" si="6"/>
        <v>СОШ</v>
      </c>
      <c r="E50" s="8" t="str">
        <f t="shared" si="6"/>
        <v>3б</v>
      </c>
      <c r="F50" s="8">
        <f t="shared" si="6"/>
        <v>56</v>
      </c>
      <c r="G50" s="8">
        <f t="shared" si="6"/>
        <v>51</v>
      </c>
      <c r="H50" s="8">
        <f t="shared" si="3"/>
        <v>11355047</v>
      </c>
      <c r="I50" s="9"/>
      <c r="J50" s="9">
        <v>1</v>
      </c>
      <c r="K50" s="10"/>
      <c r="L50" s="10">
        <v>1</v>
      </c>
      <c r="M50" s="9">
        <v>1</v>
      </c>
      <c r="N50" s="9"/>
      <c r="O50" s="10"/>
      <c r="P50" s="10">
        <v>2</v>
      </c>
      <c r="Q50" s="9">
        <v>1</v>
      </c>
      <c r="R50" s="9"/>
      <c r="S50" s="10">
        <v>1</v>
      </c>
      <c r="T50" s="10"/>
      <c r="U50" s="9"/>
      <c r="V50" s="9">
        <v>0</v>
      </c>
      <c r="W50" s="10"/>
      <c r="X50" s="10">
        <v>2</v>
      </c>
      <c r="Y50" s="9">
        <v>1</v>
      </c>
      <c r="Z50" s="9"/>
      <c r="AA50" s="11">
        <f t="shared" si="0"/>
        <v>10</v>
      </c>
    </row>
    <row r="51" spans="1:27" ht="30" customHeight="1" x14ac:dyDescent="0.25">
      <c r="A51" s="4" t="str">
        <f t="shared" si="6"/>
        <v>Московский</v>
      </c>
      <c r="B51" s="12" t="str">
        <f t="shared" si="6"/>
        <v>ГБОУ СОШ №355</v>
      </c>
      <c r="C51" s="6">
        <f t="shared" si="6"/>
        <v>11355</v>
      </c>
      <c r="D51" s="6" t="str">
        <f t="shared" si="6"/>
        <v>СОШ</v>
      </c>
      <c r="E51" s="8" t="str">
        <f t="shared" si="6"/>
        <v>3б</v>
      </c>
      <c r="F51" s="8">
        <f t="shared" si="6"/>
        <v>56</v>
      </c>
      <c r="G51" s="8">
        <f t="shared" si="6"/>
        <v>51</v>
      </c>
      <c r="H51" s="8">
        <f t="shared" si="3"/>
        <v>11355048</v>
      </c>
      <c r="I51" s="9">
        <v>2</v>
      </c>
      <c r="J51" s="9"/>
      <c r="K51" s="10">
        <v>1</v>
      </c>
      <c r="L51" s="10"/>
      <c r="M51" s="9">
        <v>1</v>
      </c>
      <c r="N51" s="9"/>
      <c r="O51" s="10">
        <v>0</v>
      </c>
      <c r="P51" s="10"/>
      <c r="Q51" s="9">
        <v>0</v>
      </c>
      <c r="R51" s="9"/>
      <c r="S51" s="10"/>
      <c r="T51" s="10">
        <v>0</v>
      </c>
      <c r="U51" s="9">
        <v>0</v>
      </c>
      <c r="V51" s="9"/>
      <c r="W51" s="10">
        <v>1</v>
      </c>
      <c r="X51" s="10"/>
      <c r="Y51" s="9"/>
      <c r="Z51" s="9">
        <v>1</v>
      </c>
      <c r="AA51" s="11">
        <f t="shared" si="0"/>
        <v>6</v>
      </c>
    </row>
    <row r="52" spans="1:27" ht="30" customHeight="1" x14ac:dyDescent="0.25">
      <c r="A52" s="4" t="str">
        <f t="shared" si="6"/>
        <v>Московский</v>
      </c>
      <c r="B52" s="12" t="str">
        <f t="shared" si="6"/>
        <v>ГБОУ СОШ №355</v>
      </c>
      <c r="C52" s="6">
        <f t="shared" si="6"/>
        <v>11355</v>
      </c>
      <c r="D52" s="6" t="str">
        <f t="shared" si="6"/>
        <v>СОШ</v>
      </c>
      <c r="E52" s="8" t="str">
        <f t="shared" si="6"/>
        <v>3б</v>
      </c>
      <c r="F52" s="8">
        <f t="shared" si="6"/>
        <v>56</v>
      </c>
      <c r="G52" s="8">
        <f t="shared" si="6"/>
        <v>51</v>
      </c>
      <c r="H52" s="8">
        <f t="shared" si="3"/>
        <v>11355049</v>
      </c>
      <c r="I52" s="9"/>
      <c r="J52" s="9">
        <v>2</v>
      </c>
      <c r="K52" s="10"/>
      <c r="L52" s="10">
        <v>1</v>
      </c>
      <c r="M52" s="9">
        <v>1</v>
      </c>
      <c r="N52" s="9"/>
      <c r="O52" s="10"/>
      <c r="P52" s="10">
        <v>1</v>
      </c>
      <c r="Q52" s="9"/>
      <c r="R52" s="9">
        <v>2</v>
      </c>
      <c r="S52" s="10">
        <v>0</v>
      </c>
      <c r="T52" s="10"/>
      <c r="U52" s="9">
        <v>0</v>
      </c>
      <c r="V52" s="9"/>
      <c r="W52" s="10">
        <v>2</v>
      </c>
      <c r="X52" s="10"/>
      <c r="Y52" s="9">
        <v>1</v>
      </c>
      <c r="Z52" s="9"/>
      <c r="AA52" s="11">
        <f t="shared" si="0"/>
        <v>10</v>
      </c>
    </row>
    <row r="53" spans="1:27" ht="30" customHeight="1" x14ac:dyDescent="0.25">
      <c r="A53" s="4" t="str">
        <f t="shared" si="6"/>
        <v>Московский</v>
      </c>
      <c r="B53" s="12" t="str">
        <f t="shared" si="6"/>
        <v>ГБОУ СОШ №355</v>
      </c>
      <c r="C53" s="6">
        <f t="shared" si="6"/>
        <v>11355</v>
      </c>
      <c r="D53" s="6" t="str">
        <f t="shared" si="6"/>
        <v>СОШ</v>
      </c>
      <c r="E53" s="8" t="str">
        <f t="shared" si="6"/>
        <v>3б</v>
      </c>
      <c r="F53" s="8">
        <f t="shared" si="6"/>
        <v>56</v>
      </c>
      <c r="G53" s="8">
        <f t="shared" si="6"/>
        <v>51</v>
      </c>
      <c r="H53" s="8">
        <f t="shared" si="3"/>
        <v>11355050</v>
      </c>
      <c r="I53" s="9"/>
      <c r="J53" s="9">
        <v>2</v>
      </c>
      <c r="K53" s="10"/>
      <c r="L53" s="10">
        <v>1</v>
      </c>
      <c r="M53" s="9">
        <v>1</v>
      </c>
      <c r="N53" s="9"/>
      <c r="O53" s="10">
        <v>2</v>
      </c>
      <c r="P53" s="10"/>
      <c r="Q53" s="9"/>
      <c r="R53" s="9">
        <v>2</v>
      </c>
      <c r="S53" s="10">
        <v>1</v>
      </c>
      <c r="T53" s="10"/>
      <c r="U53" s="9"/>
      <c r="V53" s="9">
        <v>1</v>
      </c>
      <c r="W53" s="10"/>
      <c r="X53" s="10">
        <v>0</v>
      </c>
      <c r="Y53" s="9">
        <v>1</v>
      </c>
      <c r="Z53" s="9"/>
      <c r="AA53" s="11">
        <f t="shared" si="0"/>
        <v>11</v>
      </c>
    </row>
    <row r="54" spans="1:27" ht="30" customHeight="1" x14ac:dyDescent="0.25">
      <c r="A54" s="4" t="str">
        <f t="shared" ref="A54:G55" si="7">A53</f>
        <v>Московский</v>
      </c>
      <c r="B54" s="12" t="str">
        <f t="shared" si="7"/>
        <v>ГБОУ СОШ №355</v>
      </c>
      <c r="C54" s="6">
        <f t="shared" si="7"/>
        <v>11355</v>
      </c>
      <c r="D54" s="6" t="str">
        <f t="shared" si="7"/>
        <v>СОШ</v>
      </c>
      <c r="E54" s="8" t="str">
        <f t="shared" si="7"/>
        <v>3б</v>
      </c>
      <c r="F54" s="8">
        <f t="shared" si="7"/>
        <v>56</v>
      </c>
      <c r="G54" s="8">
        <f t="shared" si="7"/>
        <v>51</v>
      </c>
      <c r="H54" s="8">
        <f t="shared" si="3"/>
        <v>11355051</v>
      </c>
      <c r="I54" s="9">
        <v>2</v>
      </c>
      <c r="J54" s="9"/>
      <c r="K54" s="10">
        <v>1</v>
      </c>
      <c r="L54" s="10"/>
      <c r="M54" s="9">
        <v>0</v>
      </c>
      <c r="N54" s="9"/>
      <c r="O54" s="10"/>
      <c r="P54" s="10">
        <v>2</v>
      </c>
      <c r="Q54" s="9"/>
      <c r="R54" s="9">
        <v>1</v>
      </c>
      <c r="S54" s="10"/>
      <c r="T54" s="10">
        <v>0</v>
      </c>
      <c r="U54" s="9">
        <v>0</v>
      </c>
      <c r="V54" s="9"/>
      <c r="W54" s="10">
        <v>1</v>
      </c>
      <c r="X54" s="10"/>
      <c r="Y54" s="9">
        <v>0</v>
      </c>
      <c r="Z54" s="9"/>
      <c r="AA54" s="11">
        <f t="shared" si="0"/>
        <v>7</v>
      </c>
    </row>
    <row r="55" spans="1:27" x14ac:dyDescent="0.25">
      <c r="B55" s="12" t="str">
        <f t="shared" si="7"/>
        <v>ГБОУ СОШ №355</v>
      </c>
      <c r="F55" s="14">
        <v>56</v>
      </c>
      <c r="G55" s="14">
        <v>51</v>
      </c>
      <c r="I55" s="15">
        <f>COUNTA(I4:I54)</f>
        <v>26</v>
      </c>
      <c r="J55" s="15">
        <f t="shared" ref="J55:AA55" si="8">COUNTA(J4:J54)</f>
        <v>25</v>
      </c>
      <c r="K55" s="15">
        <f t="shared" si="8"/>
        <v>22</v>
      </c>
      <c r="L55" s="15">
        <f t="shared" si="8"/>
        <v>29</v>
      </c>
      <c r="M55" s="15">
        <f t="shared" si="8"/>
        <v>38</v>
      </c>
      <c r="N55" s="15">
        <f t="shared" si="8"/>
        <v>13</v>
      </c>
      <c r="O55" s="15">
        <f t="shared" si="8"/>
        <v>26</v>
      </c>
      <c r="P55" s="15">
        <f t="shared" si="8"/>
        <v>25</v>
      </c>
      <c r="Q55" s="15">
        <f t="shared" si="8"/>
        <v>24</v>
      </c>
      <c r="R55" s="15">
        <f t="shared" si="8"/>
        <v>27</v>
      </c>
      <c r="S55" s="15">
        <f t="shared" si="8"/>
        <v>34</v>
      </c>
      <c r="T55" s="15">
        <f t="shared" si="8"/>
        <v>17</v>
      </c>
      <c r="U55" s="15">
        <f t="shared" si="8"/>
        <v>27</v>
      </c>
      <c r="V55" s="15">
        <f t="shared" si="8"/>
        <v>24</v>
      </c>
      <c r="W55" s="15">
        <f t="shared" si="8"/>
        <v>25</v>
      </c>
      <c r="X55" s="15">
        <f t="shared" si="8"/>
        <v>26</v>
      </c>
      <c r="Y55" s="15">
        <f t="shared" si="8"/>
        <v>27</v>
      </c>
      <c r="Z55" s="15">
        <f t="shared" si="8"/>
        <v>24</v>
      </c>
      <c r="AA55" s="15">
        <f t="shared" si="8"/>
        <v>51</v>
      </c>
    </row>
    <row r="56" spans="1:27" x14ac:dyDescent="0.25">
      <c r="I56" s="82">
        <f>SUM(I4:I54)/(I55*2)</f>
        <v>0.94230769230769229</v>
      </c>
      <c r="J56" s="82">
        <f t="shared" ref="J56:Z56" si="9">SUM(J4:J54)/(J55*2)</f>
        <v>0.88</v>
      </c>
      <c r="K56" s="82">
        <f t="shared" si="9"/>
        <v>0.47727272727272729</v>
      </c>
      <c r="L56" s="82">
        <f t="shared" si="9"/>
        <v>0.5</v>
      </c>
      <c r="M56" s="82">
        <f t="shared" si="9"/>
        <v>0.46052631578947367</v>
      </c>
      <c r="N56" s="82">
        <f t="shared" si="9"/>
        <v>0.46153846153846156</v>
      </c>
      <c r="O56" s="82">
        <f t="shared" si="9"/>
        <v>0.75</v>
      </c>
      <c r="P56" s="82">
        <f t="shared" si="9"/>
        <v>0.9</v>
      </c>
      <c r="Q56" s="82">
        <f t="shared" si="9"/>
        <v>0.60416666666666663</v>
      </c>
      <c r="R56" s="82">
        <f t="shared" si="9"/>
        <v>0.87037037037037035</v>
      </c>
      <c r="S56" s="82">
        <f t="shared" si="9"/>
        <v>0.45588235294117646</v>
      </c>
      <c r="T56" s="82">
        <f t="shared" si="9"/>
        <v>0.17647058823529413</v>
      </c>
      <c r="U56" s="82">
        <f t="shared" si="9"/>
        <v>0.35185185185185186</v>
      </c>
      <c r="V56" s="82">
        <f t="shared" si="9"/>
        <v>0.35416666666666669</v>
      </c>
      <c r="W56" s="82">
        <f t="shared" si="9"/>
        <v>0.82</v>
      </c>
      <c r="X56" s="82">
        <f t="shared" si="9"/>
        <v>0.84615384615384615</v>
      </c>
      <c r="Y56" s="82">
        <f t="shared" si="9"/>
        <v>0.42592592592592593</v>
      </c>
      <c r="Z56" s="82">
        <f t="shared" si="9"/>
        <v>0.4375</v>
      </c>
      <c r="AA56" s="82">
        <f>SUM(AA4:AA54)/(AA55*13)</f>
        <v>0.83257918552036203</v>
      </c>
    </row>
    <row r="57" spans="1:27" s="97" customFormat="1" x14ac:dyDescent="0.25">
      <c r="A57" s="97" t="s">
        <v>120</v>
      </c>
      <c r="E57" s="126"/>
      <c r="F57" s="126"/>
      <c r="G57" s="126"/>
      <c r="H57" s="126"/>
      <c r="I57" s="97">
        <v>2</v>
      </c>
      <c r="J57" s="97">
        <v>2</v>
      </c>
      <c r="K57" s="97">
        <v>1</v>
      </c>
      <c r="L57" s="97">
        <v>1</v>
      </c>
      <c r="M57" s="97">
        <v>1</v>
      </c>
      <c r="N57" s="97">
        <v>1</v>
      </c>
      <c r="O57" s="97">
        <v>2</v>
      </c>
      <c r="P57" s="97">
        <v>2</v>
      </c>
      <c r="Q57" s="97">
        <v>2</v>
      </c>
      <c r="R57" s="97">
        <v>2</v>
      </c>
      <c r="S57" s="127">
        <v>1</v>
      </c>
      <c r="T57" s="97">
        <v>1</v>
      </c>
      <c r="U57" s="127">
        <v>1</v>
      </c>
      <c r="V57" s="97">
        <v>1</v>
      </c>
      <c r="W57" s="97">
        <v>2</v>
      </c>
      <c r="X57" s="97">
        <v>2</v>
      </c>
      <c r="Y57" s="127">
        <v>1</v>
      </c>
      <c r="Z57" s="97">
        <v>1</v>
      </c>
      <c r="AA57" s="97">
        <v>13</v>
      </c>
    </row>
    <row r="58" spans="1:27" x14ac:dyDescent="0.25">
      <c r="I58" s="15">
        <f>SUM(I4:J54)/(56*I57)</f>
        <v>0.8303571428571429</v>
      </c>
      <c r="K58" s="15">
        <f t="shared" ref="K58:AA58" si="10">SUM(K4:L54)/(56*K57)</f>
        <v>0.8928571428571429</v>
      </c>
      <c r="M58" s="15">
        <f t="shared" si="10"/>
        <v>0.8392857142857143</v>
      </c>
      <c r="O58" s="15">
        <f t="shared" si="10"/>
        <v>0.75</v>
      </c>
      <c r="Q58" s="15">
        <f t="shared" si="10"/>
        <v>0.6785714285714286</v>
      </c>
      <c r="S58" s="15">
        <f t="shared" si="10"/>
        <v>0.6607142857142857</v>
      </c>
      <c r="U58" s="15">
        <f t="shared" si="10"/>
        <v>0.6428571428571429</v>
      </c>
      <c r="W58" s="15">
        <f t="shared" si="10"/>
        <v>0.7589285714285714</v>
      </c>
      <c r="Y58" s="15">
        <f t="shared" si="10"/>
        <v>0.7857142857142857</v>
      </c>
      <c r="AA58" s="15">
        <f t="shared" si="10"/>
        <v>0.75824175824175821</v>
      </c>
    </row>
  </sheetData>
  <mergeCells count="27">
    <mergeCell ref="AA1:AA3"/>
    <mergeCell ref="Q3:R3"/>
    <mergeCell ref="S3:T3"/>
    <mergeCell ref="U3:V3"/>
    <mergeCell ref="W3:X3"/>
    <mergeCell ref="Y3:Z3"/>
    <mergeCell ref="Q1:R1"/>
    <mergeCell ref="S1:T1"/>
    <mergeCell ref="U1:V1"/>
    <mergeCell ref="W1:X1"/>
    <mergeCell ref="Y1:Z1"/>
    <mergeCell ref="G1:G3"/>
    <mergeCell ref="H1:H3"/>
    <mergeCell ref="I1:J1"/>
    <mergeCell ref="K1:L1"/>
    <mergeCell ref="M1:N1"/>
    <mergeCell ref="O1:P1"/>
    <mergeCell ref="I3:J3"/>
    <mergeCell ref="K3:L3"/>
    <mergeCell ref="M3:N3"/>
    <mergeCell ref="O3:P3"/>
    <mergeCell ref="F1:F3"/>
    <mergeCell ref="A1:A3"/>
    <mergeCell ref="B1:B3"/>
    <mergeCell ref="C1:C3"/>
    <mergeCell ref="D1:D3"/>
    <mergeCell ref="E1:E3"/>
  </mergeCells>
  <dataValidations count="5">
    <dataValidation allowBlank="1" showErrorMessage="1" sqref="A4 E4:G54"/>
    <dataValidation operator="lessThanOrEqual" allowBlank="1" showInputMessage="1" showErrorMessage="1" sqref="H4:H54"/>
    <dataValidation type="list" allowBlank="1" showInputMessage="1" showErrorMessage="1" sqref="I4:J54 O4:R54 W4:X54">
      <formula1>балл2</formula1>
    </dataValidation>
    <dataValidation type="list" allowBlank="1" showInputMessage="1" showErrorMessage="1" sqref="K4:N54 S4:V54 Y4:Z54">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40</vt:i4>
      </vt:variant>
    </vt:vector>
  </HeadingPairs>
  <TitlesOfParts>
    <vt:vector size="40" baseType="lpstr">
      <vt:lpstr>Оглавление</vt:lpstr>
      <vt:lpstr>Регион</vt:lpstr>
      <vt:lpstr>Район</vt:lpstr>
      <vt:lpstr>Задания</vt:lpstr>
      <vt:lpstr>1</vt:lpstr>
      <vt:lpstr>351</vt:lpstr>
      <vt:lpstr>353</vt:lpstr>
      <vt:lpstr>354</vt:lpstr>
      <vt:lpstr>355</vt:lpstr>
      <vt:lpstr>356</vt:lpstr>
      <vt:lpstr>358</vt:lpstr>
      <vt:lpstr>362</vt:lpstr>
      <vt:lpstr>366</vt:lpstr>
      <vt:lpstr>370</vt:lpstr>
      <vt:lpstr>371</vt:lpstr>
      <vt:lpstr>372</vt:lpstr>
      <vt:lpstr>373</vt:lpstr>
      <vt:lpstr>376</vt:lpstr>
      <vt:lpstr>484</vt:lpstr>
      <vt:lpstr>485</vt:lpstr>
      <vt:lpstr>489</vt:lpstr>
      <vt:lpstr>495</vt:lpstr>
      <vt:lpstr>496</vt:lpstr>
      <vt:lpstr>507</vt:lpstr>
      <vt:lpstr>508</vt:lpstr>
      <vt:lpstr>510</vt:lpstr>
      <vt:lpstr>519</vt:lpstr>
      <vt:lpstr>524</vt:lpstr>
      <vt:lpstr>525</vt:lpstr>
      <vt:lpstr>526</vt:lpstr>
      <vt:lpstr>536</vt:lpstr>
      <vt:lpstr>537</vt:lpstr>
      <vt:lpstr>543</vt:lpstr>
      <vt:lpstr>544</vt:lpstr>
      <vt:lpstr>594</vt:lpstr>
      <vt:lpstr>643</vt:lpstr>
      <vt:lpstr>684</vt:lpstr>
      <vt:lpstr>698</vt:lpstr>
      <vt:lpstr>Студиум</vt:lpstr>
      <vt:lpstr>Венеция</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2017-12-08T08:50:48Z</dcterms:created>
  <dcterms:modified xsi:type="dcterms:W3CDTF">2018-02-06T09:10:15Z</dcterms:modified>
</cp:coreProperties>
</file>